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eps-1.4.2-us-2019\InputData\elec\EIaE\"/>
    </mc:Choice>
  </mc:AlternateContent>
  <bookViews>
    <workbookView xWindow="240" yWindow="45" windowWidth="23955" windowHeight="13365" activeTab="4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EIaE-BIE" sheetId="3" r:id="rId5"/>
    <sheet name="EIaE-BEE" sheetId="5" r:id="rId6"/>
  </sheets>
  <calcPr calcId="162913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3" i="3"/>
  <c r="B4" i="3"/>
  <c r="B5" i="3"/>
  <c r="B6" i="3"/>
  <c r="B7" i="3"/>
  <c r="B8" i="3"/>
  <c r="B9" i="3"/>
  <c r="B10" i="3"/>
  <c r="B11" i="3"/>
  <c r="B12" i="3"/>
  <c r="B13" i="3"/>
  <c r="B14" i="3"/>
  <c r="B2" i="8" l="1"/>
  <c r="AC2" i="8"/>
  <c r="AD2" i="8"/>
  <c r="AE2" i="8"/>
  <c r="AF2" i="8"/>
  <c r="AG2" i="8"/>
  <c r="AH2" i="8"/>
  <c r="AI2" i="8"/>
  <c r="AB2" i="8"/>
  <c r="Z3" i="8"/>
  <c r="Z2" i="8"/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1" i="8"/>
  <c r="B9" i="8"/>
  <c r="B7" i="8"/>
  <c r="B6" i="8"/>
  <c r="B5" i="8"/>
  <c r="B4" i="8"/>
  <c r="B3" i="8"/>
  <c r="C16" i="8" l="1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6" i="8"/>
  <c r="AI5" i="8" l="1"/>
  <c r="AE11" i="8"/>
  <c r="Z8" i="8"/>
  <c r="AA8" i="8"/>
  <c r="AB8" i="8"/>
  <c r="AC8" i="8"/>
  <c r="AD8" i="8"/>
  <c r="AE8" i="8"/>
  <c r="AF8" i="8"/>
  <c r="AG8" i="8"/>
  <c r="AH8" i="8"/>
  <c r="AI8" i="8"/>
  <c r="Z10" i="8"/>
  <c r="AA10" i="8"/>
  <c r="AB10" i="8"/>
  <c r="AC10" i="8"/>
  <c r="AD10" i="8"/>
  <c r="AE10" i="8"/>
  <c r="AF10" i="8"/>
  <c r="AG10" i="8"/>
  <c r="AH10" i="8"/>
  <c r="AI10" i="8"/>
  <c r="AE3" i="8" l="1"/>
  <c r="AG6" i="8"/>
  <c r="AE7" i="8"/>
  <c r="AA5" i="8"/>
  <c r="AB11" i="8"/>
  <c r="AF9" i="8"/>
  <c r="AF7" i="8"/>
  <c r="AF5" i="8"/>
  <c r="Z4" i="8"/>
  <c r="AF3" i="8"/>
  <c r="Z9" i="8"/>
  <c r="AD7" i="8"/>
  <c r="AB4" i="8"/>
  <c r="AD3" i="8"/>
  <c r="AF11" i="8"/>
  <c r="AB9" i="8"/>
  <c r="AB5" i="8"/>
  <c r="AD4" i="8"/>
  <c r="Z5" i="8"/>
  <c r="AI9" i="8"/>
  <c r="AC4" i="8"/>
  <c r="AD11" i="8"/>
  <c r="Z6" i="8"/>
  <c r="AA9" i="8"/>
  <c r="AC11" i="8"/>
  <c r="AG9" i="8"/>
  <c r="AC7" i="8"/>
  <c r="AE6" i="8"/>
  <c r="AG5" i="8"/>
  <c r="AI4" i="8"/>
  <c r="AA4" i="8"/>
  <c r="AC3" i="8"/>
  <c r="AI11" i="8"/>
  <c r="AA11" i="8"/>
  <c r="AE9" i="8"/>
  <c r="AI7" i="8"/>
  <c r="AA7" i="8"/>
  <c r="AC6" i="8"/>
  <c r="AE5" i="8"/>
  <c r="AG4" i="8"/>
  <c r="AI3" i="8"/>
  <c r="AA3" i="8"/>
  <c r="AH5" i="8"/>
  <c r="AB7" i="8"/>
  <c r="AH4" i="8"/>
  <c r="AH11" i="8"/>
  <c r="Z11" i="8"/>
  <c r="AD9" i="8"/>
  <c r="AH7" i="8"/>
  <c r="Z7" i="8"/>
  <c r="AB6" i="8"/>
  <c r="AD5" i="8"/>
  <c r="AF4" i="8"/>
  <c r="AH3" i="8"/>
  <c r="AH9" i="8"/>
  <c r="AF6" i="8"/>
  <c r="AD6" i="8"/>
  <c r="AB3" i="8"/>
  <c r="AG11" i="8"/>
  <c r="AC9" i="8"/>
  <c r="AG7" i="8"/>
  <c r="AI6" i="8"/>
  <c r="AA6" i="8"/>
  <c r="AC5" i="8"/>
  <c r="AE4" i="8"/>
  <c r="AG3" i="8"/>
  <c r="AA2" i="8"/>
  <c r="AH6" i="8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</calcChain>
</file>

<file path=xl/sharedStrings.xml><?xml version="1.0" encoding="utf-8"?>
<sst xmlns="http://schemas.openxmlformats.org/spreadsheetml/2006/main" count="797" uniqueCount="155">
  <si>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</si>
  <si>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</si>
  <si>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</si>
  <si>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</si>
  <si>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</si>
  <si>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</si>
  <si>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</si>
  <si>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</si>
  <si>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</si>
  <si>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</si>
  <si>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</si>
  <si>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</si>
  <si>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</si>
  <si>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</si>
  <si>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</si>
  <si>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</si>
  <si>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</si>
  <si>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</si>
  <si>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</si>
  <si>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</si>
  <si>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</si>
  <si>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</si>
  <si>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</si>
  <si>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</si>
  <si>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</si>
  <si>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</si>
  <si>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</si>
  <si>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</si>
  <si>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</si>
  <si>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</si>
  <si>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</si>
  <si>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</si>
  <si>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</si>
  <si>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</si>
  <si>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</si>
  <si>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</si>
  <si>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</si>
  <si>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</si>
  <si>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</si>
  <si>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</si>
  <si>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</si>
  <si>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</si>
  <si>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</si>
  <si>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</si>
  <si>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</si>
  <si>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</si>
  <si>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</si>
  <si>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</si>
  <si>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</si>
  <si>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</si>
  <si>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</si>
  <si>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</si>
  <si>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</si>
  <si>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</si>
  <si>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</si>
  <si>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</si>
  <si>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</si>
  <si>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</si>
  <si>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</si>
  <si>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</si>
  <si>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</si>
  <si>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</si>
  <si>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</si>
  <si>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</si>
  <si>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</si>
  <si>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</si>
  <si>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</si>
  <si>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</si>
  <si>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</si>
  <si>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</si>
  <si>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</si>
  <si>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</si>
  <si>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</si>
  <si>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</si>
  <si>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</si>
  <si>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</si>
  <si>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</si>
  <si>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</si>
  <si>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</si>
  <si>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</si>
  <si>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</si>
  <si>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</si>
  <si>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</si>
  <si>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</si>
  <si>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</si>
  <si>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</si>
  <si>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</si>
  <si>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</si>
  <si>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</si>
  <si>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</si>
  <si>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</si>
  <si>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</si>
  <si>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</si>
  <si>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</si>
  <si>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</si>
  <si>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</si>
  <si>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</si>
  <si>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</si>
  <si>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</si>
  <si>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</si>
  <si>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</si>
  <si>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</si>
  <si>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</si>
  <si>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</si>
  <si>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</si>
  <si>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</si>
  <si>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</si>
  <si>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</si>
  <si>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</si>
  <si>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</si>
  <si>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</si>
  <si>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</si>
  <si>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</si>
  <si>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</si>
  <si>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</si>
  <si>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</si>
  <si>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</si>
  <si>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</si>
  <si>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</si>
  <si>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</si>
  <si>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</si>
  <si>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</si>
  <si>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</si>
  <si>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</si>
  <si>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</si>
  <si>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</si>
  <si>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</si>
  <si>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</si>
  <si>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</si>
  <si>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</si>
  <si>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</si>
  <si>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</si>
  <si>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</si>
  <si>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All canadian natural gas was assigned to the "natural gas nonpeaker" plant type</t>
  </si>
  <si>
    <t>electricity is not important.</t>
  </si>
  <si>
    <t>because the breakdown between NG peaker and NG nonpeaker for imported</t>
  </si>
  <si>
    <t>Utility Annual Report", and 2016 seasonal reliability assessments from North American Electric Reliability Council</t>
  </si>
  <si>
    <t>Annual Energy Outlook 2019</t>
  </si>
  <si>
    <t>ref2019.d111618a</t>
  </si>
  <si>
    <t>ref2019</t>
  </si>
  <si>
    <t>d111618a</t>
  </si>
  <si>
    <t xml:space="preserve"> January 2019</t>
  </si>
  <si>
    <t>2018-</t>
  </si>
  <si>
    <t xml:space="preserve">  Gross Domestic Sales (million 2018 dollars)</t>
  </si>
  <si>
    <t xml:space="preserve">   Note:  Totals may not equal sum of components due to independent rounding.  Data for 2017 are model results</t>
  </si>
  <si>
    <t xml:space="preserve">   Sources:  2017 interregional firm electricity trade data:  Federal Energy Regulatory Commission, Form 1, "Electric</t>
  </si>
  <si>
    <t>regional entities and Independent System Operators.  2017 interregional economy electricity trade data are model</t>
  </si>
  <si>
    <t>results.  2017 Mexican electricity trade data and Canadian economy trade data: U.S. Energy Information Administration</t>
  </si>
  <si>
    <t>(EIA), Form EIA-111, "Quarterly Electricity Imports and Exports Report".  2017 Canadian firm electricity trade data:</t>
  </si>
  <si>
    <t>National Energy Board, Electricity Exports and Imports Statistics, 2017.  2018:  EIA, Short-Term Energy</t>
  </si>
  <si>
    <t>Outlook, October 2018 and EIA, AEO2019 National Energy Modeling System run ref2019.d111618a.  Projections:  EIA, AEO2019 National Energy</t>
  </si>
  <si>
    <t>Modeling System run ref2019.d111618a.  Projections:  EIA, AEO2019 National Energy Modeling System run ref2019.d111618a.</t>
  </si>
  <si>
    <t>Select Report Version: Canada’s Energy Future 2018</t>
  </si>
  <si>
    <t>Canada's Energy Future 2018, Appendices</t>
  </si>
  <si>
    <t>Sum of Canada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</si>
</sst>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2" fillId="0" borderId="4" xfId="6" applyFont="1" applyFill="1" applyBorder="1" applyAlignment="1">
      <alignment wrapText="1"/>
    </xf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5" name="Table1" displayName="Table1" ref="A8:AK1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10" displayName="Table10" ref="A107:AK11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5" name="Table11" displayName="Table11" ref="A118:AK12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6" name="Table12" displayName="Table12" ref="A129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7" name="Table13" displayName="Table13" ref="A140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8" name="Table14" displayName="Table14" ref="A151:AK15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A19:AK2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3" displayName="Table3" ref="A30:AK3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8" name="Table4" displayName="Table4" ref="A41:AK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9" name="Table5" displayName="Table5" ref="A52:AK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0" name="Table6" displayName="Table6" ref="A63:AK7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1" name="Table7" displayName="Table7" ref="A74:AK8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2" name="Table8" displayName="Table8" ref="A85:AK9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3" name="Table9" displayName="Table9" ref="A96:AK10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4" sqref="B14"/>
    </sheetView>
  </sheetViews>
  <sheetFormatPr defaultRowHeight="14.25" x14ac:dyDescent="0.45"/>
  <cols>
    <col min="2" max="2" width="70.1328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1" t="s">
        <v>2</v>
      </c>
      <c r="B4" s="12" t="s">
        <v>117</v>
      </c>
    </row>
    <row r="5" spans="1:2" x14ac:dyDescent="0.45">
      <c r="B5" t="s">
        <v>3</v>
      </c>
    </row>
    <row r="6" spans="1:2" x14ac:dyDescent="0.45">
      <c r="B6" s="2">
        <v>2019</v>
      </c>
    </row>
    <row r="7" spans="1:2" x14ac:dyDescent="0.45">
      <c r="B7" t="s">
        <v>137</v>
      </c>
    </row>
    <row r="8" spans="1:2" x14ac:dyDescent="0.45">
      <c r="B8" t="s">
        <v>5</v>
      </c>
    </row>
    <row r="9" spans="1:2" x14ac:dyDescent="0.45">
      <c r="B9" t="s">
        <v>4</v>
      </c>
    </row>
    <row r="11" spans="1:2" x14ac:dyDescent="0.45">
      <c r="B11" s="12" t="s">
        <v>118</v>
      </c>
    </row>
    <row r="12" spans="1:2" x14ac:dyDescent="0.45">
      <c r="B12" t="s">
        <v>119</v>
      </c>
    </row>
    <row r="13" spans="1:2" x14ac:dyDescent="0.45">
      <c r="B13" s="2">
        <v>2018</v>
      </c>
    </row>
    <row r="14" spans="1:2" x14ac:dyDescent="0.45">
      <c r="B14" t="s">
        <v>153</v>
      </c>
    </row>
    <row r="15" spans="1:2" x14ac:dyDescent="0.45">
      <c r="B15" s="13" t="s">
        <v>120</v>
      </c>
    </row>
    <row r="16" spans="1:2" x14ac:dyDescent="0.45">
      <c r="B16" t="s">
        <v>121</v>
      </c>
    </row>
    <row r="18" spans="1:1" x14ac:dyDescent="0.45">
      <c r="A18" s="1" t="s">
        <v>122</v>
      </c>
    </row>
    <row r="19" spans="1:1" x14ac:dyDescent="0.45">
      <c r="A19" t="s">
        <v>126</v>
      </c>
    </row>
    <row r="20" spans="1:1" x14ac:dyDescent="0.45">
      <c r="A20" t="s">
        <v>127</v>
      </c>
    </row>
    <row r="21" spans="1:1" x14ac:dyDescent="0.45">
      <c r="A21" t="s">
        <v>128</v>
      </c>
    </row>
    <row r="22" spans="1:1" x14ac:dyDescent="0.45">
      <c r="A22" t="s">
        <v>129</v>
      </c>
    </row>
    <row r="23" spans="1:1" x14ac:dyDescent="0.45">
      <c r="A23" t="s">
        <v>130</v>
      </c>
    </row>
    <row r="25" spans="1:1" x14ac:dyDescent="0.45">
      <c r="A25" t="s">
        <v>131</v>
      </c>
    </row>
    <row r="26" spans="1:1" x14ac:dyDescent="0.45">
      <c r="A26" t="s">
        <v>132</v>
      </c>
    </row>
    <row r="28" spans="1:1" x14ac:dyDescent="0.45">
      <c r="A28" t="s">
        <v>123</v>
      </c>
    </row>
    <row r="29" spans="1:1" x14ac:dyDescent="0.45">
      <c r="A29" t="s">
        <v>124</v>
      </c>
    </row>
    <row r="30" spans="1:1" x14ac:dyDescent="0.45">
      <c r="A30" t="s">
        <v>125</v>
      </c>
    </row>
    <row r="32" spans="1:1" x14ac:dyDescent="0.45">
      <c r="A32" t="s">
        <v>133</v>
      </c>
    </row>
    <row r="33" spans="1:1" x14ac:dyDescent="0.45">
      <c r="A33" t="s">
        <v>135</v>
      </c>
    </row>
    <row r="34" spans="1:1" x14ac:dyDescent="0.45">
      <c r="A3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31" sqref="A31:XFD31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4" t="s">
        <v>138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7" ht="15" customHeight="1" thickTop="1" x14ac:dyDescent="0.45"/>
    <row r="3" spans="1:37" ht="15" customHeight="1" x14ac:dyDescent="0.45">
      <c r="C3" s="16" t="s">
        <v>41</v>
      </c>
      <c r="D3" s="16" t="s">
        <v>137</v>
      </c>
      <c r="E3" s="16"/>
      <c r="F3" s="16"/>
      <c r="G3" s="16"/>
    </row>
    <row r="4" spans="1:37" ht="15" customHeight="1" x14ac:dyDescent="0.45">
      <c r="C4" s="16" t="s">
        <v>40</v>
      </c>
      <c r="D4" s="16" t="s">
        <v>139</v>
      </c>
      <c r="E4" s="16"/>
      <c r="F4" s="16"/>
      <c r="G4" s="16" t="s">
        <v>39</v>
      </c>
    </row>
    <row r="5" spans="1:37" ht="15" customHeight="1" x14ac:dyDescent="0.45">
      <c r="C5" s="16" t="s">
        <v>38</v>
      </c>
      <c r="D5" s="16" t="s">
        <v>140</v>
      </c>
      <c r="E5" s="16"/>
      <c r="F5" s="16"/>
      <c r="G5" s="16"/>
    </row>
    <row r="6" spans="1:37" ht="15" customHeight="1" x14ac:dyDescent="0.45">
      <c r="C6" s="16" t="s">
        <v>37</v>
      </c>
      <c r="D6" s="16"/>
      <c r="E6" s="16" t="s">
        <v>141</v>
      </c>
      <c r="F6" s="16"/>
      <c r="G6" s="16"/>
    </row>
    <row r="10" spans="1:37" ht="15" customHeight="1" x14ac:dyDescent="0.5">
      <c r="A10" s="17" t="s">
        <v>6</v>
      </c>
      <c r="B10" s="3" t="s">
        <v>7</v>
      </c>
    </row>
    <row r="11" spans="1:37" ht="15" customHeight="1" x14ac:dyDescent="0.45">
      <c r="B11" s="4" t="s">
        <v>8</v>
      </c>
    </row>
    <row r="12" spans="1:37" ht="15" customHeight="1" x14ac:dyDescent="0.45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9</v>
      </c>
      <c r="AE12" s="18" t="s">
        <v>9</v>
      </c>
      <c r="AF12" s="18" t="s">
        <v>9</v>
      </c>
      <c r="AG12" s="18" t="s">
        <v>9</v>
      </c>
      <c r="AH12" s="18" t="s">
        <v>9</v>
      </c>
      <c r="AI12" s="18" t="s">
        <v>9</v>
      </c>
      <c r="AJ12" s="18" t="s">
        <v>9</v>
      </c>
      <c r="AK12" s="18" t="s">
        <v>142</v>
      </c>
    </row>
    <row r="13" spans="1:37" ht="15" customHeight="1" thickBot="1" x14ac:dyDescent="0.5">
      <c r="B13" s="5" t="s">
        <v>10</v>
      </c>
      <c r="C13" s="5">
        <v>2017</v>
      </c>
      <c r="D13" s="5">
        <v>2018</v>
      </c>
      <c r="E13" s="5">
        <v>2019</v>
      </c>
      <c r="F13" s="5">
        <v>2020</v>
      </c>
      <c r="G13" s="5">
        <v>2021</v>
      </c>
      <c r="H13" s="5">
        <v>2022</v>
      </c>
      <c r="I13" s="5">
        <v>2023</v>
      </c>
      <c r="J13" s="5">
        <v>2024</v>
      </c>
      <c r="K13" s="5">
        <v>2025</v>
      </c>
      <c r="L13" s="5">
        <v>2026</v>
      </c>
      <c r="M13" s="5">
        <v>2027</v>
      </c>
      <c r="N13" s="5">
        <v>2028</v>
      </c>
      <c r="O13" s="5">
        <v>2029</v>
      </c>
      <c r="P13" s="5">
        <v>2030</v>
      </c>
      <c r="Q13" s="5">
        <v>2031</v>
      </c>
      <c r="R13" s="5">
        <v>2032</v>
      </c>
      <c r="S13" s="5">
        <v>2033</v>
      </c>
      <c r="T13" s="5">
        <v>2034</v>
      </c>
      <c r="U13" s="5">
        <v>2035</v>
      </c>
      <c r="V13" s="5">
        <v>2036</v>
      </c>
      <c r="W13" s="5">
        <v>2037</v>
      </c>
      <c r="X13" s="5">
        <v>2038</v>
      </c>
      <c r="Y13" s="5">
        <v>2039</v>
      </c>
      <c r="Z13" s="5">
        <v>2040</v>
      </c>
      <c r="AA13" s="5">
        <v>2041</v>
      </c>
      <c r="AB13" s="5">
        <v>2042</v>
      </c>
      <c r="AC13" s="5">
        <v>2043</v>
      </c>
      <c r="AD13" s="5">
        <v>2044</v>
      </c>
      <c r="AE13" s="5">
        <v>2045</v>
      </c>
      <c r="AF13" s="5">
        <v>2046</v>
      </c>
      <c r="AG13" s="5">
        <v>2047</v>
      </c>
      <c r="AH13" s="5">
        <v>2048</v>
      </c>
      <c r="AI13" s="5">
        <v>2049</v>
      </c>
      <c r="AJ13" s="5">
        <v>2050</v>
      </c>
      <c r="AK13" s="5">
        <v>2050</v>
      </c>
    </row>
    <row r="14" spans="1:37" ht="15" customHeight="1" thickTop="1" x14ac:dyDescent="0.45"/>
    <row r="15" spans="1:37" ht="15" customHeight="1" x14ac:dyDescent="0.45">
      <c r="B15" s="6" t="s">
        <v>11</v>
      </c>
    </row>
    <row r="17" spans="1:37" ht="15" customHeight="1" x14ac:dyDescent="0.45">
      <c r="B17" s="6" t="s">
        <v>12</v>
      </c>
    </row>
    <row r="18" spans="1:37" ht="15" customHeight="1" x14ac:dyDescent="0.45">
      <c r="A18" s="17" t="s">
        <v>13</v>
      </c>
      <c r="B18" s="7" t="s">
        <v>14</v>
      </c>
      <c r="C18" s="11">
        <v>124.181602</v>
      </c>
      <c r="D18" s="11">
        <v>122.220581</v>
      </c>
      <c r="E18" s="11">
        <v>121.27992999999999</v>
      </c>
      <c r="F18" s="11">
        <v>122.870262</v>
      </c>
      <c r="G18" s="11">
        <v>118.743362</v>
      </c>
      <c r="H18" s="11">
        <v>118.65806600000001</v>
      </c>
      <c r="I18" s="11">
        <v>116.922653</v>
      </c>
      <c r="J18" s="11">
        <v>115.681473</v>
      </c>
      <c r="K18" s="11">
        <v>113.722847</v>
      </c>
      <c r="L18" s="11">
        <v>111.89975699999999</v>
      </c>
      <c r="M18" s="11">
        <v>111.352104</v>
      </c>
      <c r="N18" s="11">
        <v>110.031212</v>
      </c>
      <c r="O18" s="11">
        <v>108.90960699999999</v>
      </c>
      <c r="P18" s="11">
        <v>108.242386</v>
      </c>
      <c r="Q18" s="11">
        <v>107.07455400000001</v>
      </c>
      <c r="R18" s="11">
        <v>106.305283</v>
      </c>
      <c r="S18" s="11">
        <v>104.01902800000001</v>
      </c>
      <c r="T18" s="11">
        <v>97.412163000000007</v>
      </c>
      <c r="U18" s="11">
        <v>94.448325999999994</v>
      </c>
      <c r="V18" s="11">
        <v>90.337372000000002</v>
      </c>
      <c r="W18" s="11">
        <v>88.458466000000001</v>
      </c>
      <c r="X18" s="11">
        <v>86.579559000000003</v>
      </c>
      <c r="Y18" s="11">
        <v>83.010666000000001</v>
      </c>
      <c r="Z18" s="11">
        <v>81.119804000000002</v>
      </c>
      <c r="AA18" s="11">
        <v>78.009285000000006</v>
      </c>
      <c r="AB18" s="11">
        <v>75.297340000000005</v>
      </c>
      <c r="AC18" s="11">
        <v>73.584243999999998</v>
      </c>
      <c r="AD18" s="11">
        <v>72.269745</v>
      </c>
      <c r="AE18" s="11">
        <v>70.955223000000004</v>
      </c>
      <c r="AF18" s="11">
        <v>69.815276999999995</v>
      </c>
      <c r="AG18" s="11">
        <v>68.675331</v>
      </c>
      <c r="AH18" s="11">
        <v>67.535399999999996</v>
      </c>
      <c r="AI18" s="11">
        <v>66.395454000000001</v>
      </c>
      <c r="AJ18" s="11">
        <v>65.279433999999995</v>
      </c>
      <c r="AK18" s="8">
        <v>-1.9408000000000002E-2</v>
      </c>
    </row>
    <row r="19" spans="1:37" ht="15" customHeight="1" x14ac:dyDescent="0.45">
      <c r="A19" s="17" t="s">
        <v>15</v>
      </c>
      <c r="B19" s="7" t="s">
        <v>16</v>
      </c>
      <c r="C19" s="11">
        <v>155.055115</v>
      </c>
      <c r="D19" s="11">
        <v>160.28358499999999</v>
      </c>
      <c r="E19" s="11">
        <v>172.04495199999999</v>
      </c>
      <c r="F19" s="11">
        <v>187.81994599999999</v>
      </c>
      <c r="G19" s="11">
        <v>201.390533</v>
      </c>
      <c r="H19" s="11">
        <v>198.50749200000001</v>
      </c>
      <c r="I19" s="11">
        <v>188.911057</v>
      </c>
      <c r="J19" s="11">
        <v>199.770126</v>
      </c>
      <c r="K19" s="11">
        <v>206.578934</v>
      </c>
      <c r="L19" s="11">
        <v>212.096405</v>
      </c>
      <c r="M19" s="11">
        <v>206.76718099999999</v>
      </c>
      <c r="N19" s="11">
        <v>198.703339</v>
      </c>
      <c r="O19" s="11">
        <v>190.08064300000001</v>
      </c>
      <c r="P19" s="11">
        <v>188.690369</v>
      </c>
      <c r="Q19" s="11">
        <v>187.31826799999999</v>
      </c>
      <c r="R19" s="11">
        <v>193.457504</v>
      </c>
      <c r="S19" s="11">
        <v>198.13986199999999</v>
      </c>
      <c r="T19" s="11">
        <v>191.43566899999999</v>
      </c>
      <c r="U19" s="11">
        <v>188.514465</v>
      </c>
      <c r="V19" s="11">
        <v>190.09736599999999</v>
      </c>
      <c r="W19" s="11">
        <v>192.506348</v>
      </c>
      <c r="X19" s="11">
        <v>199.97717299999999</v>
      </c>
      <c r="Y19" s="11">
        <v>195.802795</v>
      </c>
      <c r="Z19" s="11">
        <v>192.55714399999999</v>
      </c>
      <c r="AA19" s="11">
        <v>190.27398700000001</v>
      </c>
      <c r="AB19" s="11">
        <v>198.570877</v>
      </c>
      <c r="AC19" s="11">
        <v>199.36193800000001</v>
      </c>
      <c r="AD19" s="11">
        <v>204.03675799999999</v>
      </c>
      <c r="AE19" s="11">
        <v>207.08171100000001</v>
      </c>
      <c r="AF19" s="11">
        <v>206.74018899999999</v>
      </c>
      <c r="AG19" s="11">
        <v>213.792374</v>
      </c>
      <c r="AH19" s="11">
        <v>221.53518700000001</v>
      </c>
      <c r="AI19" s="11">
        <v>229.18571499999999</v>
      </c>
      <c r="AJ19" s="11">
        <v>239.036179</v>
      </c>
      <c r="AK19" s="8">
        <v>1.2567999999999999E-2</v>
      </c>
    </row>
    <row r="20" spans="1:37" ht="15" customHeight="1" x14ac:dyDescent="0.45">
      <c r="A20" s="17" t="s">
        <v>17</v>
      </c>
      <c r="B20" s="6" t="s">
        <v>18</v>
      </c>
      <c r="C20" s="10">
        <v>279.236694</v>
      </c>
      <c r="D20" s="10">
        <v>282.50418100000002</v>
      </c>
      <c r="E20" s="10">
        <v>293.32488999999998</v>
      </c>
      <c r="F20" s="10">
        <v>310.69021600000002</v>
      </c>
      <c r="G20" s="10">
        <v>320.13388099999997</v>
      </c>
      <c r="H20" s="10">
        <v>317.16558800000001</v>
      </c>
      <c r="I20" s="10">
        <v>305.83371</v>
      </c>
      <c r="J20" s="10">
        <v>315.45156900000001</v>
      </c>
      <c r="K20" s="10">
        <v>320.30175800000001</v>
      </c>
      <c r="L20" s="10">
        <v>323.99615499999999</v>
      </c>
      <c r="M20" s="10">
        <v>318.11929300000003</v>
      </c>
      <c r="N20" s="10">
        <v>308.73455799999999</v>
      </c>
      <c r="O20" s="10">
        <v>298.99026500000002</v>
      </c>
      <c r="P20" s="10">
        <v>296.93277</v>
      </c>
      <c r="Q20" s="10">
        <v>294.39282200000002</v>
      </c>
      <c r="R20" s="10">
        <v>299.762787</v>
      </c>
      <c r="S20" s="10">
        <v>302.15887500000002</v>
      </c>
      <c r="T20" s="10">
        <v>288.84783900000002</v>
      </c>
      <c r="U20" s="10">
        <v>282.96279900000002</v>
      </c>
      <c r="V20" s="10">
        <v>280.43472300000002</v>
      </c>
      <c r="W20" s="10">
        <v>280.96481299999999</v>
      </c>
      <c r="X20" s="10">
        <v>286.55673200000001</v>
      </c>
      <c r="Y20" s="10">
        <v>278.813446</v>
      </c>
      <c r="Z20" s="10">
        <v>273.676941</v>
      </c>
      <c r="AA20" s="10">
        <v>268.28326399999997</v>
      </c>
      <c r="AB20" s="10">
        <v>273.868225</v>
      </c>
      <c r="AC20" s="10">
        <v>272.946167</v>
      </c>
      <c r="AD20" s="10">
        <v>276.30651899999998</v>
      </c>
      <c r="AE20" s="10">
        <v>278.03695699999997</v>
      </c>
      <c r="AF20" s="10">
        <v>276.55545000000001</v>
      </c>
      <c r="AG20" s="10">
        <v>282.46771200000001</v>
      </c>
      <c r="AH20" s="10">
        <v>289.07058699999999</v>
      </c>
      <c r="AI20" s="10">
        <v>295.58117700000003</v>
      </c>
      <c r="AJ20" s="10">
        <v>304.31561299999998</v>
      </c>
      <c r="AK20" s="9">
        <v>2.3270000000000001E-3</v>
      </c>
    </row>
    <row r="22" spans="1:37" ht="15" customHeight="1" x14ac:dyDescent="0.45">
      <c r="B22" s="6" t="s">
        <v>143</v>
      </c>
    </row>
    <row r="23" spans="1:37" ht="15" customHeight="1" x14ac:dyDescent="0.45">
      <c r="A23" s="17" t="s">
        <v>19</v>
      </c>
      <c r="B23" s="7" t="s">
        <v>14</v>
      </c>
      <c r="C23" s="11">
        <v>8386.0371090000008</v>
      </c>
      <c r="D23" s="11">
        <v>8253.6083980000003</v>
      </c>
      <c r="E23" s="11">
        <v>8190.0859380000002</v>
      </c>
      <c r="F23" s="11">
        <v>8297.4824219999991</v>
      </c>
      <c r="G23" s="11">
        <v>8018.7905270000001</v>
      </c>
      <c r="H23" s="11">
        <v>8013.0307620000003</v>
      </c>
      <c r="I23" s="11">
        <v>7895.8374020000001</v>
      </c>
      <c r="J23" s="11">
        <v>7812.0200199999999</v>
      </c>
      <c r="K23" s="11">
        <v>7679.7534180000002</v>
      </c>
      <c r="L23" s="11">
        <v>7556.6381840000004</v>
      </c>
      <c r="M23" s="11">
        <v>7519.6557620000003</v>
      </c>
      <c r="N23" s="11">
        <v>7430.4545900000003</v>
      </c>
      <c r="O23" s="11">
        <v>7354.7124020000001</v>
      </c>
      <c r="P23" s="11">
        <v>7309.6547849999997</v>
      </c>
      <c r="Q23" s="11">
        <v>7230.7900390000004</v>
      </c>
      <c r="R23" s="11">
        <v>7178.8413090000004</v>
      </c>
      <c r="S23" s="11">
        <v>7024.4501950000003</v>
      </c>
      <c r="T23" s="11">
        <v>6578.2851559999999</v>
      </c>
      <c r="U23" s="11">
        <v>6378.1362300000001</v>
      </c>
      <c r="V23" s="11">
        <v>6100.5219729999999</v>
      </c>
      <c r="W23" s="11">
        <v>5973.6381840000004</v>
      </c>
      <c r="X23" s="11">
        <v>5846.7548829999996</v>
      </c>
      <c r="Y23" s="11">
        <v>5605.7460940000001</v>
      </c>
      <c r="Z23" s="11">
        <v>5478.0551759999998</v>
      </c>
      <c r="AA23" s="11">
        <v>5268.0004879999997</v>
      </c>
      <c r="AB23" s="11">
        <v>5084.8623049999997</v>
      </c>
      <c r="AC23" s="11">
        <v>4969.1757809999999</v>
      </c>
      <c r="AD23" s="11">
        <v>4880.4067379999997</v>
      </c>
      <c r="AE23" s="11">
        <v>4791.6367190000001</v>
      </c>
      <c r="AF23" s="11">
        <v>4714.6552730000003</v>
      </c>
      <c r="AG23" s="11">
        <v>4637.6752930000002</v>
      </c>
      <c r="AH23" s="11">
        <v>4560.6948240000002</v>
      </c>
      <c r="AI23" s="11">
        <v>4483.7143550000001</v>
      </c>
      <c r="AJ23" s="11">
        <v>4408.3486329999996</v>
      </c>
      <c r="AK23" s="8">
        <v>-1.9408000000000002E-2</v>
      </c>
    </row>
    <row r="24" spans="1:37" ht="15" customHeight="1" x14ac:dyDescent="0.45">
      <c r="A24" s="17" t="s">
        <v>20</v>
      </c>
      <c r="B24" s="7" t="s">
        <v>16</v>
      </c>
      <c r="C24" s="11">
        <v>4815.4023440000001</v>
      </c>
      <c r="D24" s="11">
        <v>6157.3657229999999</v>
      </c>
      <c r="E24" s="11">
        <v>6467.3452150000003</v>
      </c>
      <c r="F24" s="11">
        <v>6702.935547</v>
      </c>
      <c r="G24" s="11">
        <v>6746.6655270000001</v>
      </c>
      <c r="H24" s="11">
        <v>6721.7993159999996</v>
      </c>
      <c r="I24" s="11">
        <v>6516.9013670000004</v>
      </c>
      <c r="J24" s="11">
        <v>7265.3559569999998</v>
      </c>
      <c r="K24" s="11">
        <v>7753.814453</v>
      </c>
      <c r="L24" s="11">
        <v>8170.3178710000002</v>
      </c>
      <c r="M24" s="11">
        <v>7846.4028319999998</v>
      </c>
      <c r="N24" s="11">
        <v>7595.5083009999998</v>
      </c>
      <c r="O24" s="11">
        <v>7420.2993159999996</v>
      </c>
      <c r="P24" s="11">
        <v>7247.7539059999999</v>
      </c>
      <c r="Q24" s="11">
        <v>7166.3608400000003</v>
      </c>
      <c r="R24" s="11">
        <v>7470.9008789999998</v>
      </c>
      <c r="S24" s="11">
        <v>7707.4892579999996</v>
      </c>
      <c r="T24" s="11">
        <v>7426.4936520000001</v>
      </c>
      <c r="U24" s="11">
        <v>7338.0971680000002</v>
      </c>
      <c r="V24" s="11">
        <v>7567.2504879999997</v>
      </c>
      <c r="W24" s="11">
        <v>7542.2436520000001</v>
      </c>
      <c r="X24" s="11">
        <v>7729.3129879999997</v>
      </c>
      <c r="Y24" s="11">
        <v>7574.1118159999996</v>
      </c>
      <c r="Z24" s="11">
        <v>7541.4946289999998</v>
      </c>
      <c r="AA24" s="11">
        <v>7450.7910160000001</v>
      </c>
      <c r="AB24" s="11">
        <v>7809.748047</v>
      </c>
      <c r="AC24" s="11">
        <v>7929.9130859999996</v>
      </c>
      <c r="AD24" s="11">
        <v>8307.4970699999994</v>
      </c>
      <c r="AE24" s="11">
        <v>8474.1630860000005</v>
      </c>
      <c r="AF24" s="11">
        <v>8549.3710940000001</v>
      </c>
      <c r="AG24" s="11">
        <v>8849.3544920000004</v>
      </c>
      <c r="AH24" s="11">
        <v>9249.4882809999999</v>
      </c>
      <c r="AI24" s="11">
        <v>9669.9375</v>
      </c>
      <c r="AJ24" s="11">
        <v>10186.539062</v>
      </c>
      <c r="AK24" s="8">
        <v>1.5855999999999999E-2</v>
      </c>
    </row>
    <row r="25" spans="1:37" ht="15" customHeight="1" x14ac:dyDescent="0.45">
      <c r="A25" s="17" t="s">
        <v>21</v>
      </c>
      <c r="B25" s="6" t="s">
        <v>18</v>
      </c>
      <c r="C25" s="10">
        <v>13201.439453000001</v>
      </c>
      <c r="D25" s="10">
        <v>14410.974609000001</v>
      </c>
      <c r="E25" s="10">
        <v>14657.431640999999</v>
      </c>
      <c r="F25" s="10">
        <v>15000.417969</v>
      </c>
      <c r="G25" s="10">
        <v>14765.456055000001</v>
      </c>
      <c r="H25" s="10">
        <v>14734.830078000001</v>
      </c>
      <c r="I25" s="10">
        <v>14412.738281</v>
      </c>
      <c r="J25" s="10">
        <v>15077.375977</v>
      </c>
      <c r="K25" s="10">
        <v>15433.568359000001</v>
      </c>
      <c r="L25" s="10">
        <v>15726.956055000001</v>
      </c>
      <c r="M25" s="10">
        <v>15366.058594</v>
      </c>
      <c r="N25" s="10">
        <v>15025.962890999999</v>
      </c>
      <c r="O25" s="10">
        <v>14775.011719</v>
      </c>
      <c r="P25" s="10">
        <v>14557.408203000001</v>
      </c>
      <c r="Q25" s="10">
        <v>14397.150390999999</v>
      </c>
      <c r="R25" s="10">
        <v>14649.742188</v>
      </c>
      <c r="S25" s="10">
        <v>14731.939453000001</v>
      </c>
      <c r="T25" s="10">
        <v>14004.779296999999</v>
      </c>
      <c r="U25" s="10">
        <v>13716.233398</v>
      </c>
      <c r="V25" s="10">
        <v>13667.772461</v>
      </c>
      <c r="W25" s="10">
        <v>13515.881836</v>
      </c>
      <c r="X25" s="10">
        <v>13576.068359000001</v>
      </c>
      <c r="Y25" s="10">
        <v>13179.857421999999</v>
      </c>
      <c r="Z25" s="10">
        <v>13019.549805000001</v>
      </c>
      <c r="AA25" s="10">
        <v>12718.791015999999</v>
      </c>
      <c r="AB25" s="10">
        <v>12894.610352</v>
      </c>
      <c r="AC25" s="10">
        <v>12899.088867</v>
      </c>
      <c r="AD25" s="10">
        <v>13187.904296999999</v>
      </c>
      <c r="AE25" s="10">
        <v>13265.799805000001</v>
      </c>
      <c r="AF25" s="10">
        <v>13264.026367</v>
      </c>
      <c r="AG25" s="10">
        <v>13487.029296999999</v>
      </c>
      <c r="AH25" s="10">
        <v>13810.183594</v>
      </c>
      <c r="AI25" s="10">
        <v>14153.652344</v>
      </c>
      <c r="AJ25" s="10">
        <v>14594.887694999999</v>
      </c>
      <c r="AK25" s="9">
        <v>3.9599999999999998E-4</v>
      </c>
    </row>
    <row r="27" spans="1:37" ht="15" customHeight="1" x14ac:dyDescent="0.45">
      <c r="B27" s="6" t="s">
        <v>22</v>
      </c>
    </row>
    <row r="28" spans="1:37" ht="15" customHeight="1" x14ac:dyDescent="0.45">
      <c r="B28" s="6" t="s">
        <v>23</v>
      </c>
    </row>
    <row r="29" spans="1:37" ht="15" customHeight="1" x14ac:dyDescent="0.45">
      <c r="A29" s="17" t="s">
        <v>24</v>
      </c>
      <c r="B29" s="7" t="s">
        <v>14</v>
      </c>
      <c r="C29" s="11">
        <v>20.970220999999999</v>
      </c>
      <c r="D29" s="11">
        <v>25.072279000000002</v>
      </c>
      <c r="E29" s="11">
        <v>20.777182</v>
      </c>
      <c r="F29" s="11">
        <v>20.408093999999998</v>
      </c>
      <c r="G29" s="11">
        <v>20.039009</v>
      </c>
      <c r="H29" s="11">
        <v>21.264246</v>
      </c>
      <c r="I29" s="11">
        <v>21.005168999999999</v>
      </c>
      <c r="J29" s="11">
        <v>20.746089999999999</v>
      </c>
      <c r="K29" s="11">
        <v>22.479915999999999</v>
      </c>
      <c r="L29" s="11">
        <v>22.021547000000002</v>
      </c>
      <c r="M29" s="11">
        <v>23.221273</v>
      </c>
      <c r="N29" s="11">
        <v>25.951546</v>
      </c>
      <c r="O29" s="11">
        <v>27.486080000000001</v>
      </c>
      <c r="P29" s="11">
        <v>27.286791000000001</v>
      </c>
      <c r="Q29" s="11">
        <v>27.087502000000001</v>
      </c>
      <c r="R29" s="11">
        <v>26.888210000000001</v>
      </c>
      <c r="S29" s="11">
        <v>26.688918999999999</v>
      </c>
      <c r="T29" s="11">
        <v>26.489629999999998</v>
      </c>
      <c r="U29" s="11">
        <v>26.29034</v>
      </c>
      <c r="V29" s="11">
        <v>26.011333</v>
      </c>
      <c r="W29" s="11">
        <v>26.011333</v>
      </c>
      <c r="X29" s="11">
        <v>26.011333</v>
      </c>
      <c r="Y29" s="11">
        <v>26.011333</v>
      </c>
      <c r="Z29" s="11">
        <v>26.011333</v>
      </c>
      <c r="AA29" s="11">
        <v>26.011333</v>
      </c>
      <c r="AB29" s="11">
        <v>26.011333</v>
      </c>
      <c r="AC29" s="11">
        <v>26.011333</v>
      </c>
      <c r="AD29" s="11">
        <v>26.011333</v>
      </c>
      <c r="AE29" s="11">
        <v>26.011333</v>
      </c>
      <c r="AF29" s="11">
        <v>26.011333</v>
      </c>
      <c r="AG29" s="11">
        <v>26.011333</v>
      </c>
      <c r="AH29" s="11">
        <v>26.011333</v>
      </c>
      <c r="AI29" s="11">
        <v>26.011333</v>
      </c>
      <c r="AJ29" s="11">
        <v>26.011333</v>
      </c>
      <c r="AK29" s="8">
        <v>1.15E-3</v>
      </c>
    </row>
    <row r="30" spans="1:37" ht="15" customHeight="1" x14ac:dyDescent="0.45">
      <c r="A30" s="17" t="s">
        <v>25</v>
      </c>
      <c r="B30" s="7" t="s">
        <v>16</v>
      </c>
      <c r="C30" s="11">
        <v>44.714706</v>
      </c>
      <c r="D30" s="11">
        <v>39.056725</v>
      </c>
      <c r="E30" s="11">
        <v>44.458503999999998</v>
      </c>
      <c r="F30" s="11">
        <v>44.024090000000001</v>
      </c>
      <c r="G30" s="11">
        <v>45.743400999999999</v>
      </c>
      <c r="H30" s="11">
        <v>40.949223000000003</v>
      </c>
      <c r="I30" s="11">
        <v>39.363864999999997</v>
      </c>
      <c r="J30" s="11">
        <v>38.924599000000001</v>
      </c>
      <c r="K30" s="11">
        <v>37.368766999999998</v>
      </c>
      <c r="L30" s="11">
        <v>37.665545999999999</v>
      </c>
      <c r="M30" s="11">
        <v>39.134808</v>
      </c>
      <c r="N30" s="11">
        <v>40.945613999999999</v>
      </c>
      <c r="O30" s="11">
        <v>40.314323000000002</v>
      </c>
      <c r="P30" s="11">
        <v>42.394587999999999</v>
      </c>
      <c r="Q30" s="11">
        <v>40.732501999999997</v>
      </c>
      <c r="R30" s="11">
        <v>42.534607000000001</v>
      </c>
      <c r="S30" s="11">
        <v>42.726756999999999</v>
      </c>
      <c r="T30" s="11">
        <v>44.973267</v>
      </c>
      <c r="U30" s="11">
        <v>43.348686000000001</v>
      </c>
      <c r="V30" s="11">
        <v>43.688557000000003</v>
      </c>
      <c r="W30" s="11">
        <v>43.773605000000003</v>
      </c>
      <c r="X30" s="11">
        <v>43.972931000000003</v>
      </c>
      <c r="Y30" s="11">
        <v>44.272357999999997</v>
      </c>
      <c r="Z30" s="11">
        <v>44.929771000000002</v>
      </c>
      <c r="AA30" s="11">
        <v>44.276997000000001</v>
      </c>
      <c r="AB30" s="11">
        <v>43.620255</v>
      </c>
      <c r="AC30" s="11">
        <v>42.968711999999996</v>
      </c>
      <c r="AD30" s="11">
        <v>42.314728000000002</v>
      </c>
      <c r="AE30" s="11">
        <v>41.951110999999997</v>
      </c>
      <c r="AF30" s="11">
        <v>41.241275999999999</v>
      </c>
      <c r="AG30" s="11">
        <v>40.715243999999998</v>
      </c>
      <c r="AH30" s="11">
        <v>40.294628000000003</v>
      </c>
      <c r="AI30" s="11">
        <v>40.057502999999997</v>
      </c>
      <c r="AJ30" s="11">
        <v>39.845776000000001</v>
      </c>
      <c r="AK30" s="8">
        <v>6.2500000000000001E-4</v>
      </c>
    </row>
    <row r="31" spans="1:37" ht="15" customHeight="1" x14ac:dyDescent="0.45">
      <c r="A31" s="17" t="s">
        <v>26</v>
      </c>
      <c r="B31" s="6" t="s">
        <v>18</v>
      </c>
      <c r="C31" s="10">
        <v>65.684921000000003</v>
      </c>
      <c r="D31" s="10">
        <v>64.129005000000006</v>
      </c>
      <c r="E31" s="10">
        <v>65.235680000000002</v>
      </c>
      <c r="F31" s="10">
        <v>64.432181999999997</v>
      </c>
      <c r="G31" s="10">
        <v>65.782409999999999</v>
      </c>
      <c r="H31" s="10">
        <v>62.213462999999997</v>
      </c>
      <c r="I31" s="10">
        <v>60.369033999999999</v>
      </c>
      <c r="J31" s="10">
        <v>59.670689000000003</v>
      </c>
      <c r="K31" s="10">
        <v>59.848681999999997</v>
      </c>
      <c r="L31" s="10">
        <v>59.687092</v>
      </c>
      <c r="M31" s="10">
        <v>62.356082999999998</v>
      </c>
      <c r="N31" s="10">
        <v>66.897155999999995</v>
      </c>
      <c r="O31" s="10">
        <v>67.800399999999996</v>
      </c>
      <c r="P31" s="10">
        <v>69.681381000000002</v>
      </c>
      <c r="Q31" s="10">
        <v>67.819999999999993</v>
      </c>
      <c r="R31" s="10">
        <v>69.422813000000005</v>
      </c>
      <c r="S31" s="10">
        <v>69.415672000000001</v>
      </c>
      <c r="T31" s="10">
        <v>71.462890999999999</v>
      </c>
      <c r="U31" s="10">
        <v>69.639030000000005</v>
      </c>
      <c r="V31" s="10">
        <v>69.699889999999996</v>
      </c>
      <c r="W31" s="10">
        <v>69.784942999999998</v>
      </c>
      <c r="X31" s="10">
        <v>69.984268</v>
      </c>
      <c r="Y31" s="10">
        <v>70.283691000000005</v>
      </c>
      <c r="Z31" s="10">
        <v>70.941108999999997</v>
      </c>
      <c r="AA31" s="10">
        <v>70.288330000000002</v>
      </c>
      <c r="AB31" s="10">
        <v>69.631591999999998</v>
      </c>
      <c r="AC31" s="10">
        <v>68.980048999999994</v>
      </c>
      <c r="AD31" s="10">
        <v>68.326065</v>
      </c>
      <c r="AE31" s="10">
        <v>67.962440000000001</v>
      </c>
      <c r="AF31" s="10">
        <v>67.252609000000007</v>
      </c>
      <c r="AG31" s="10">
        <v>66.726578000000003</v>
      </c>
      <c r="AH31" s="10">
        <v>66.305954</v>
      </c>
      <c r="AI31" s="10">
        <v>66.068832</v>
      </c>
      <c r="AJ31" s="10">
        <v>65.857108999999994</v>
      </c>
      <c r="AK31" s="9">
        <v>8.3100000000000003E-4</v>
      </c>
    </row>
    <row r="33" spans="1:37" ht="15" customHeight="1" x14ac:dyDescent="0.45">
      <c r="B33" s="6" t="s">
        <v>27</v>
      </c>
    </row>
    <row r="34" spans="1:37" ht="15" customHeight="1" x14ac:dyDescent="0.45">
      <c r="A34" s="17" t="s">
        <v>28</v>
      </c>
      <c r="B34" s="7" t="s">
        <v>14</v>
      </c>
      <c r="C34" s="11">
        <v>2.3394469999999998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8" t="s">
        <v>29</v>
      </c>
    </row>
    <row r="35" spans="1:37" ht="15" customHeight="1" x14ac:dyDescent="0.45">
      <c r="A35" s="17" t="s">
        <v>30</v>
      </c>
      <c r="B35" s="7" t="s">
        <v>16</v>
      </c>
      <c r="C35" s="11">
        <v>7.0313559999999997</v>
      </c>
      <c r="D35" s="11">
        <v>10.219186000000001</v>
      </c>
      <c r="E35" s="11">
        <v>9.4191859999999998</v>
      </c>
      <c r="F35" s="11">
        <v>9.1191859999999991</v>
      </c>
      <c r="G35" s="11">
        <v>9.1191859999999991</v>
      </c>
      <c r="H35" s="11">
        <v>9.1191859999999991</v>
      </c>
      <c r="I35" s="11">
        <v>9.1191859999999991</v>
      </c>
      <c r="J35" s="11">
        <v>9.0691860000000002</v>
      </c>
      <c r="K35" s="11">
        <v>9.1191859999999991</v>
      </c>
      <c r="L35" s="11">
        <v>9.1191859999999991</v>
      </c>
      <c r="M35" s="11">
        <v>9.1191859999999991</v>
      </c>
      <c r="N35" s="11">
        <v>9.1191859999999991</v>
      </c>
      <c r="O35" s="11">
        <v>9.1191859999999991</v>
      </c>
      <c r="P35" s="11">
        <v>9.1191859999999991</v>
      </c>
      <c r="Q35" s="11">
        <v>9.1191859999999991</v>
      </c>
      <c r="R35" s="11">
        <v>9.1191859999999991</v>
      </c>
      <c r="S35" s="11">
        <v>9.1191859999999991</v>
      </c>
      <c r="T35" s="11">
        <v>9.1191859999999991</v>
      </c>
      <c r="U35" s="11">
        <v>9.1191859999999991</v>
      </c>
      <c r="V35" s="11">
        <v>9.1191859999999991</v>
      </c>
      <c r="W35" s="11">
        <v>9.1191859999999991</v>
      </c>
      <c r="X35" s="11">
        <v>9.1191859999999991</v>
      </c>
      <c r="Y35" s="11">
        <v>9.1191859999999991</v>
      </c>
      <c r="Z35" s="11">
        <v>9.1191859999999991</v>
      </c>
      <c r="AA35" s="11">
        <v>9.1191859999999991</v>
      </c>
      <c r="AB35" s="11">
        <v>9.1191859999999991</v>
      </c>
      <c r="AC35" s="11">
        <v>9.1191859999999991</v>
      </c>
      <c r="AD35" s="11">
        <v>9.1191859999999991</v>
      </c>
      <c r="AE35" s="11">
        <v>9.1191859999999991</v>
      </c>
      <c r="AF35" s="11">
        <v>9.1191859999999991</v>
      </c>
      <c r="AG35" s="11">
        <v>9.1191859999999991</v>
      </c>
      <c r="AH35" s="11">
        <v>9.1191859999999991</v>
      </c>
      <c r="AI35" s="11">
        <v>9.1191859999999991</v>
      </c>
      <c r="AJ35" s="11">
        <v>9.1191859999999991</v>
      </c>
      <c r="AK35" s="8">
        <v>-3.5530000000000002E-3</v>
      </c>
    </row>
    <row r="36" spans="1:37" ht="15" customHeight="1" x14ac:dyDescent="0.45">
      <c r="A36" s="17" t="s">
        <v>31</v>
      </c>
      <c r="B36" s="6" t="s">
        <v>18</v>
      </c>
      <c r="C36" s="10">
        <v>9.3708030000000004</v>
      </c>
      <c r="D36" s="10">
        <v>10.219186000000001</v>
      </c>
      <c r="E36" s="10">
        <v>9.4191859999999998</v>
      </c>
      <c r="F36" s="10">
        <v>9.1191859999999991</v>
      </c>
      <c r="G36" s="10">
        <v>9.1191859999999991</v>
      </c>
      <c r="H36" s="10">
        <v>9.1191859999999991</v>
      </c>
      <c r="I36" s="10">
        <v>9.1191859999999991</v>
      </c>
      <c r="J36" s="10">
        <v>9.0691860000000002</v>
      </c>
      <c r="K36" s="10">
        <v>9.1191859999999991</v>
      </c>
      <c r="L36" s="10">
        <v>9.1191859999999991</v>
      </c>
      <c r="M36" s="10">
        <v>9.1191859999999991</v>
      </c>
      <c r="N36" s="10">
        <v>9.1191859999999991</v>
      </c>
      <c r="O36" s="10">
        <v>9.1191859999999991</v>
      </c>
      <c r="P36" s="10">
        <v>9.1191859999999991</v>
      </c>
      <c r="Q36" s="10">
        <v>9.1191859999999991</v>
      </c>
      <c r="R36" s="10">
        <v>9.1191859999999991</v>
      </c>
      <c r="S36" s="10">
        <v>9.1191859999999991</v>
      </c>
      <c r="T36" s="10">
        <v>9.1191859999999991</v>
      </c>
      <c r="U36" s="10">
        <v>9.1191859999999991</v>
      </c>
      <c r="V36" s="10">
        <v>9.1191859999999991</v>
      </c>
      <c r="W36" s="10">
        <v>9.1191859999999991</v>
      </c>
      <c r="X36" s="10">
        <v>9.1191859999999991</v>
      </c>
      <c r="Y36" s="10">
        <v>9.1191859999999991</v>
      </c>
      <c r="Z36" s="10">
        <v>9.1191859999999991</v>
      </c>
      <c r="AA36" s="10">
        <v>9.1191859999999991</v>
      </c>
      <c r="AB36" s="10">
        <v>9.1191859999999991</v>
      </c>
      <c r="AC36" s="10">
        <v>9.1191859999999991</v>
      </c>
      <c r="AD36" s="10">
        <v>9.1191859999999991</v>
      </c>
      <c r="AE36" s="10">
        <v>9.1191859999999991</v>
      </c>
      <c r="AF36" s="10">
        <v>9.1191859999999991</v>
      </c>
      <c r="AG36" s="10">
        <v>9.1191859999999991</v>
      </c>
      <c r="AH36" s="10">
        <v>9.1191859999999991</v>
      </c>
      <c r="AI36" s="10">
        <v>9.1191859999999991</v>
      </c>
      <c r="AJ36" s="10">
        <v>9.1191859999999991</v>
      </c>
      <c r="AK36" s="9">
        <v>-3.5530000000000002E-3</v>
      </c>
    </row>
    <row r="37" spans="1:37" ht="15" customHeight="1" thickBot="1" x14ac:dyDescent="0.5"/>
    <row r="38" spans="1:37" ht="15" customHeight="1" x14ac:dyDescent="0.45">
      <c r="B38" s="20" t="s">
        <v>32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</row>
    <row r="39" spans="1:37" ht="15" customHeight="1" x14ac:dyDescent="0.45">
      <c r="B39" s="19" t="s">
        <v>144</v>
      </c>
    </row>
    <row r="40" spans="1:37" ht="15" customHeight="1" x14ac:dyDescent="0.45">
      <c r="B40" s="19" t="s">
        <v>36</v>
      </c>
    </row>
    <row r="41" spans="1:37" ht="15" customHeight="1" x14ac:dyDescent="0.45">
      <c r="B41" s="19" t="s">
        <v>35</v>
      </c>
    </row>
    <row r="42" spans="1:37" ht="15" customHeight="1" x14ac:dyDescent="0.45">
      <c r="B42" s="19" t="s">
        <v>34</v>
      </c>
    </row>
    <row r="43" spans="1:37" ht="15" customHeight="1" x14ac:dyDescent="0.45">
      <c r="B43" s="19" t="s">
        <v>145</v>
      </c>
    </row>
    <row r="44" spans="1:37" ht="15" customHeight="1" x14ac:dyDescent="0.45">
      <c r="B44" s="19" t="s">
        <v>136</v>
      </c>
    </row>
    <row r="45" spans="1:37" ht="15" customHeight="1" x14ac:dyDescent="0.45">
      <c r="B45" s="19" t="s">
        <v>146</v>
      </c>
    </row>
    <row r="46" spans="1:37" ht="15" customHeight="1" x14ac:dyDescent="0.45">
      <c r="B46" s="19" t="s">
        <v>147</v>
      </c>
    </row>
    <row r="47" spans="1:37" ht="15" customHeight="1" x14ac:dyDescent="0.45">
      <c r="B47" s="19" t="s">
        <v>148</v>
      </c>
    </row>
    <row r="48" spans="1:37" ht="15" customHeight="1" x14ac:dyDescent="0.45">
      <c r="B48" s="19" t="s">
        <v>149</v>
      </c>
    </row>
    <row r="49" spans="2:2" ht="15" customHeight="1" x14ac:dyDescent="0.45">
      <c r="B49" s="19" t="s">
        <v>150</v>
      </c>
    </row>
    <row r="50" spans="2:2" ht="15" customHeight="1" x14ac:dyDescent="0.45">
      <c r="B50" s="19" t="s">
        <v>151</v>
      </c>
    </row>
  </sheetData>
  <mergeCells count="1">
    <mergeCell ref="B38:AK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>
      <selection activeCell="I16" sqref="I16"/>
    </sheetView>
  </sheetViews>
  <sheetFormatPr defaultRowHeight="14.25" x14ac:dyDescent="0.45"/>
  <cols>
    <col min="1" max="16384" width="9.06640625" style="22"/>
  </cols>
  <sheetData>
    <row r="1" spans="1:37" ht="21" x14ac:dyDescent="0.65">
      <c r="A1" s="21" t="s">
        <v>152</v>
      </c>
    </row>
    <row r="2" spans="1:37" ht="21" x14ac:dyDescent="0.65">
      <c r="A2" s="21" t="s">
        <v>42</v>
      </c>
    </row>
    <row r="3" spans="1:37" ht="21" x14ac:dyDescent="0.65">
      <c r="A3" s="21" t="s">
        <v>43</v>
      </c>
    </row>
    <row r="4" spans="1:37" ht="21" x14ac:dyDescent="0.65">
      <c r="A4" s="21" t="s">
        <v>44</v>
      </c>
    </row>
    <row r="7" spans="1:37" ht="18" x14ac:dyDescent="0.55000000000000004">
      <c r="A7" s="23" t="s">
        <v>45</v>
      </c>
      <c r="B7" s="22">
        <v>2005</v>
      </c>
      <c r="C7" s="22">
        <v>2006</v>
      </c>
      <c r="D7" s="22">
        <v>2007</v>
      </c>
      <c r="E7" s="22">
        <v>2008</v>
      </c>
      <c r="F7" s="22">
        <v>2009</v>
      </c>
      <c r="G7" s="22">
        <v>2010</v>
      </c>
      <c r="H7" s="22">
        <v>2011</v>
      </c>
      <c r="I7" s="22">
        <v>2012</v>
      </c>
      <c r="J7" s="22">
        <v>2013</v>
      </c>
      <c r="K7" s="22">
        <v>2014</v>
      </c>
      <c r="L7" s="22">
        <v>2015</v>
      </c>
      <c r="M7" s="22">
        <v>2016</v>
      </c>
      <c r="N7" s="22">
        <v>2017</v>
      </c>
      <c r="O7" s="22">
        <v>2018</v>
      </c>
      <c r="P7" s="22">
        <v>2019</v>
      </c>
      <c r="Q7" s="22">
        <v>2020</v>
      </c>
      <c r="R7" s="22">
        <v>2021</v>
      </c>
      <c r="S7" s="22">
        <v>2022</v>
      </c>
      <c r="T7" s="22">
        <v>2023</v>
      </c>
      <c r="U7" s="22">
        <v>2024</v>
      </c>
      <c r="V7" s="22">
        <v>2025</v>
      </c>
      <c r="W7" s="22">
        <v>2026</v>
      </c>
      <c r="X7" s="22">
        <v>2027</v>
      </c>
      <c r="Y7" s="22">
        <v>2028</v>
      </c>
      <c r="Z7" s="22">
        <v>2029</v>
      </c>
      <c r="AA7" s="22">
        <v>2030</v>
      </c>
      <c r="AB7" s="22">
        <v>2031</v>
      </c>
      <c r="AC7" s="22">
        <v>2032</v>
      </c>
      <c r="AD7" s="22">
        <v>2033</v>
      </c>
      <c r="AE7" s="22">
        <v>2034</v>
      </c>
      <c r="AF7" s="22">
        <v>2035</v>
      </c>
      <c r="AG7" s="22">
        <v>2036</v>
      </c>
      <c r="AH7" s="22">
        <v>2037</v>
      </c>
      <c r="AI7" s="22">
        <v>2038</v>
      </c>
      <c r="AJ7" s="22">
        <v>2039</v>
      </c>
      <c r="AK7" s="22">
        <v>2040</v>
      </c>
    </row>
    <row r="8" spans="1:37" x14ac:dyDescent="0.45">
      <c r="A8" s="22" t="s">
        <v>46</v>
      </c>
      <c r="B8" s="22" t="s">
        <v>47</v>
      </c>
      <c r="C8" s="22" t="s">
        <v>48</v>
      </c>
      <c r="D8" s="22" t="s">
        <v>49</v>
      </c>
      <c r="E8" s="22" t="s">
        <v>50</v>
      </c>
      <c r="F8" s="22" t="s">
        <v>51</v>
      </c>
      <c r="G8" s="22" t="s">
        <v>52</v>
      </c>
      <c r="H8" s="22" t="s">
        <v>53</v>
      </c>
      <c r="I8" s="22" t="s">
        <v>54</v>
      </c>
      <c r="J8" s="22" t="s">
        <v>55</v>
      </c>
      <c r="K8" s="22" t="s">
        <v>56</v>
      </c>
      <c r="L8" s="22" t="s">
        <v>57</v>
      </c>
      <c r="M8" s="22" t="s">
        <v>58</v>
      </c>
      <c r="N8" s="22" t="s">
        <v>59</v>
      </c>
      <c r="O8" s="22" t="s">
        <v>60</v>
      </c>
      <c r="P8" s="22" t="s">
        <v>61</v>
      </c>
      <c r="Q8" s="22" t="s">
        <v>62</v>
      </c>
      <c r="R8" s="22" t="s">
        <v>63</v>
      </c>
      <c r="S8" s="22" t="s">
        <v>64</v>
      </c>
      <c r="T8" s="22" t="s">
        <v>65</v>
      </c>
      <c r="U8" s="22" t="s">
        <v>66</v>
      </c>
      <c r="V8" s="22" t="s">
        <v>67</v>
      </c>
      <c r="W8" s="22" t="s">
        <v>68</v>
      </c>
      <c r="X8" s="22" t="s">
        <v>69</v>
      </c>
      <c r="Y8" s="22" t="s">
        <v>70</v>
      </c>
      <c r="Z8" s="22" t="s">
        <v>71</v>
      </c>
      <c r="AA8" s="22" t="s">
        <v>72</v>
      </c>
      <c r="AB8" s="22" t="s">
        <v>73</v>
      </c>
      <c r="AC8" s="22" t="s">
        <v>74</v>
      </c>
      <c r="AD8" s="22" t="s">
        <v>75</v>
      </c>
      <c r="AE8" s="22" t="s">
        <v>76</v>
      </c>
      <c r="AF8" s="22" t="s">
        <v>77</v>
      </c>
      <c r="AG8" s="22" t="s">
        <v>78</v>
      </c>
      <c r="AH8" s="22" t="s">
        <v>79</v>
      </c>
      <c r="AI8" s="22" t="s">
        <v>80</v>
      </c>
      <c r="AJ8" s="22" t="s">
        <v>81</v>
      </c>
      <c r="AK8" s="22" t="s">
        <v>82</v>
      </c>
    </row>
    <row r="9" spans="1:37" x14ac:dyDescent="0.45">
      <c r="A9" s="22" t="s">
        <v>83</v>
      </c>
      <c r="B9" s="22">
        <v>358371.91</v>
      </c>
      <c r="C9" s="22">
        <v>349122.81</v>
      </c>
      <c r="D9" s="22">
        <v>363798.49</v>
      </c>
      <c r="E9" s="22">
        <v>373817.3</v>
      </c>
      <c r="F9" s="22">
        <v>365011.8</v>
      </c>
      <c r="G9" s="22">
        <v>347903.23</v>
      </c>
      <c r="H9" s="22">
        <v>371953.21</v>
      </c>
      <c r="I9" s="22">
        <v>375757.63</v>
      </c>
      <c r="J9" s="22">
        <v>387396.19</v>
      </c>
      <c r="K9" s="22">
        <v>378786.31</v>
      </c>
      <c r="L9" s="22">
        <v>378512.6</v>
      </c>
      <c r="M9" s="22">
        <v>381952.4</v>
      </c>
      <c r="N9" s="22">
        <v>383442.89</v>
      </c>
      <c r="O9" s="22">
        <v>385788.67</v>
      </c>
      <c r="P9" s="22">
        <v>382791.96</v>
      </c>
      <c r="Q9" s="22">
        <v>390960.34</v>
      </c>
      <c r="R9" s="22">
        <v>394967.27</v>
      </c>
      <c r="S9" s="22">
        <v>396822.57</v>
      </c>
      <c r="T9" s="22">
        <v>397814.93</v>
      </c>
      <c r="U9" s="22">
        <v>397505.61</v>
      </c>
      <c r="V9" s="22">
        <v>401697.67</v>
      </c>
      <c r="W9" s="22">
        <v>402566.73</v>
      </c>
      <c r="X9" s="22">
        <v>406012.09</v>
      </c>
      <c r="Y9" s="22">
        <v>409985.55</v>
      </c>
      <c r="Z9" s="22">
        <v>416323.75</v>
      </c>
      <c r="AA9" s="22">
        <v>418029.94</v>
      </c>
      <c r="AB9" s="22">
        <v>421737.15</v>
      </c>
      <c r="AC9" s="22">
        <v>422153.95</v>
      </c>
      <c r="AD9" s="22">
        <v>423390.53</v>
      </c>
      <c r="AE9" s="22">
        <v>422230.2</v>
      </c>
      <c r="AF9" s="22">
        <v>422821.49</v>
      </c>
      <c r="AG9" s="22">
        <v>422837.69</v>
      </c>
      <c r="AH9" s="22">
        <v>423772.77</v>
      </c>
      <c r="AI9" s="22">
        <v>424175.68</v>
      </c>
      <c r="AJ9" s="22">
        <v>424671.24</v>
      </c>
      <c r="AK9" s="22">
        <v>424693.73</v>
      </c>
    </row>
    <row r="10" spans="1:37" x14ac:dyDescent="0.45">
      <c r="A10" s="22" t="s">
        <v>84</v>
      </c>
      <c r="B10" s="22">
        <v>1453.41</v>
      </c>
      <c r="C10" s="22">
        <v>2529.41</v>
      </c>
      <c r="D10" s="22">
        <v>3683.41</v>
      </c>
      <c r="E10" s="22">
        <v>4715.4399999999996</v>
      </c>
      <c r="F10" s="22">
        <v>7031.23</v>
      </c>
      <c r="G10" s="22">
        <v>8354.23</v>
      </c>
      <c r="H10" s="22">
        <v>11740.8</v>
      </c>
      <c r="I10" s="22">
        <v>13996.52</v>
      </c>
      <c r="J10" s="22">
        <v>17544.740000000002</v>
      </c>
      <c r="K10" s="22">
        <v>22009.5</v>
      </c>
      <c r="L10" s="22">
        <v>29450.27</v>
      </c>
      <c r="M10" s="22">
        <v>30317.64</v>
      </c>
      <c r="N10" s="22">
        <v>32458.11</v>
      </c>
      <c r="O10" s="22">
        <v>35180.449999999997</v>
      </c>
      <c r="P10" s="22">
        <v>37002.660000000003</v>
      </c>
      <c r="Q10" s="22">
        <v>38926.06</v>
      </c>
      <c r="R10" s="22">
        <v>40349.43</v>
      </c>
      <c r="S10" s="22">
        <v>42089.55</v>
      </c>
      <c r="T10" s="22">
        <v>43535.15</v>
      </c>
      <c r="U10" s="22">
        <v>45667.040000000001</v>
      </c>
      <c r="V10" s="22">
        <v>48641.85</v>
      </c>
      <c r="W10" s="22">
        <v>50994.18</v>
      </c>
      <c r="X10" s="22">
        <v>53532.17</v>
      </c>
      <c r="Y10" s="22">
        <v>55851.94</v>
      </c>
      <c r="Z10" s="22">
        <v>57140.34</v>
      </c>
      <c r="AA10" s="22">
        <v>60961.53</v>
      </c>
      <c r="AB10" s="22">
        <v>61789.22</v>
      </c>
      <c r="AC10" s="22">
        <v>62808.77</v>
      </c>
      <c r="AD10" s="22">
        <v>63326.26</v>
      </c>
      <c r="AE10" s="22">
        <v>64043.5</v>
      </c>
      <c r="AF10" s="22">
        <v>64762.84</v>
      </c>
      <c r="AG10" s="22">
        <v>65263.5</v>
      </c>
      <c r="AH10" s="22">
        <v>65762.25</v>
      </c>
      <c r="AI10" s="22">
        <v>66918.64</v>
      </c>
      <c r="AJ10" s="22">
        <v>67768.3</v>
      </c>
      <c r="AK10" s="22">
        <v>68620.649999999994</v>
      </c>
    </row>
    <row r="11" spans="1:37" x14ac:dyDescent="0.45">
      <c r="A11" s="22" t="s">
        <v>85</v>
      </c>
      <c r="B11" s="22">
        <v>6967.59</v>
      </c>
      <c r="C11" s="22">
        <v>7113.54</v>
      </c>
      <c r="D11" s="22">
        <v>6974.67</v>
      </c>
      <c r="E11" s="22">
        <v>6318.38</v>
      </c>
      <c r="F11" s="22">
        <v>6056.45</v>
      </c>
      <c r="G11" s="22">
        <v>8265.16</v>
      </c>
      <c r="H11" s="22">
        <v>8716.1200000000008</v>
      </c>
      <c r="I11" s="22">
        <v>9060.57</v>
      </c>
      <c r="J11" s="22">
        <v>9324.56</v>
      </c>
      <c r="K11" s="22">
        <v>12634.6</v>
      </c>
      <c r="L11" s="22">
        <v>6680.71</v>
      </c>
      <c r="M11" s="22">
        <v>8085.29</v>
      </c>
      <c r="N11" s="22">
        <v>8974.35</v>
      </c>
      <c r="O11" s="22">
        <v>9085.77</v>
      </c>
      <c r="P11" s="22">
        <v>9520.34</v>
      </c>
      <c r="Q11" s="22">
        <v>9402.0400000000009</v>
      </c>
      <c r="R11" s="22">
        <v>9691.23</v>
      </c>
      <c r="S11" s="22">
        <v>9842.2999999999993</v>
      </c>
      <c r="T11" s="22">
        <v>10595.95</v>
      </c>
      <c r="U11" s="22">
        <v>10605.82</v>
      </c>
      <c r="V11" s="22">
        <v>10798.86</v>
      </c>
      <c r="W11" s="22">
        <v>10944.33</v>
      </c>
      <c r="X11" s="22">
        <v>11155.85</v>
      </c>
      <c r="Y11" s="22">
        <v>11674.37</v>
      </c>
      <c r="Z11" s="22">
        <v>11730.84</v>
      </c>
      <c r="AA11" s="22">
        <v>11784.13</v>
      </c>
      <c r="AB11" s="22">
        <v>11790.09</v>
      </c>
      <c r="AC11" s="22">
        <v>11792.4</v>
      </c>
      <c r="AD11" s="22">
        <v>12233.17</v>
      </c>
      <c r="AE11" s="22">
        <v>12235.04</v>
      </c>
      <c r="AF11" s="22">
        <v>12109.95</v>
      </c>
      <c r="AG11" s="22">
        <v>11870.16</v>
      </c>
      <c r="AH11" s="22">
        <v>12033.24</v>
      </c>
      <c r="AI11" s="22">
        <v>12032.85</v>
      </c>
      <c r="AJ11" s="22">
        <v>12213.67</v>
      </c>
      <c r="AK11" s="22">
        <v>12210.51</v>
      </c>
    </row>
    <row r="12" spans="1:37" x14ac:dyDescent="0.45">
      <c r="A12" s="22" t="s">
        <v>86</v>
      </c>
      <c r="B12" s="22">
        <v>0</v>
      </c>
      <c r="C12" s="22">
        <v>0</v>
      </c>
      <c r="D12" s="22">
        <v>0</v>
      </c>
      <c r="E12" s="22">
        <v>0</v>
      </c>
      <c r="F12" s="22">
        <v>5</v>
      </c>
      <c r="G12" s="22">
        <v>123</v>
      </c>
      <c r="H12" s="22">
        <v>398</v>
      </c>
      <c r="I12" s="22">
        <v>842</v>
      </c>
      <c r="J12" s="22">
        <v>1173</v>
      </c>
      <c r="K12" s="22">
        <v>1757.71</v>
      </c>
      <c r="L12" s="22">
        <v>2967.25</v>
      </c>
      <c r="M12" s="22">
        <v>3191.12</v>
      </c>
      <c r="N12" s="22">
        <v>4068.07</v>
      </c>
      <c r="O12" s="22">
        <v>4255.91</v>
      </c>
      <c r="P12" s="22">
        <v>4664.67</v>
      </c>
      <c r="Q12" s="22">
        <v>4833.03</v>
      </c>
      <c r="R12" s="22">
        <v>4873.1000000000004</v>
      </c>
      <c r="S12" s="22">
        <v>5014.63</v>
      </c>
      <c r="T12" s="22">
        <v>5136.92</v>
      </c>
      <c r="U12" s="22">
        <v>5299.98</v>
      </c>
      <c r="V12" s="22">
        <v>5797.32</v>
      </c>
      <c r="W12" s="22">
        <v>5946.69</v>
      </c>
      <c r="X12" s="22">
        <v>6121.72</v>
      </c>
      <c r="Y12" s="22">
        <v>6273.33</v>
      </c>
      <c r="Z12" s="22">
        <v>6421.31</v>
      </c>
      <c r="AA12" s="22">
        <v>6637.06</v>
      </c>
      <c r="AB12" s="22">
        <v>6786.31</v>
      </c>
      <c r="AC12" s="22">
        <v>7037.33</v>
      </c>
      <c r="AD12" s="22">
        <v>7192.49</v>
      </c>
      <c r="AE12" s="22">
        <v>7373.85</v>
      </c>
      <c r="AF12" s="22">
        <v>7622.59</v>
      </c>
      <c r="AG12" s="22">
        <v>7882.79</v>
      </c>
      <c r="AH12" s="22">
        <v>8057.35</v>
      </c>
      <c r="AI12" s="22">
        <v>8146.48</v>
      </c>
      <c r="AJ12" s="22">
        <v>8228.9500000000007</v>
      </c>
      <c r="AK12" s="22">
        <v>8482.31</v>
      </c>
    </row>
    <row r="13" spans="1:37" x14ac:dyDescent="0.45">
      <c r="A13" s="22" t="s">
        <v>87</v>
      </c>
      <c r="B13" s="22">
        <v>86668.58</v>
      </c>
      <c r="C13" s="22">
        <v>92144.58</v>
      </c>
      <c r="D13" s="22">
        <v>88190.58</v>
      </c>
      <c r="E13" s="22">
        <v>90585.23</v>
      </c>
      <c r="F13" s="22">
        <v>84992.26</v>
      </c>
      <c r="G13" s="22">
        <v>85526.59</v>
      </c>
      <c r="H13" s="22">
        <v>88291.22</v>
      </c>
      <c r="I13" s="22">
        <v>89487.62</v>
      </c>
      <c r="J13" s="22">
        <v>97581.99</v>
      </c>
      <c r="K13" s="22">
        <v>101207.81</v>
      </c>
      <c r="L13" s="22">
        <v>96045.8</v>
      </c>
      <c r="M13" s="22">
        <v>95418.13</v>
      </c>
      <c r="N13" s="22">
        <v>98610.17</v>
      </c>
      <c r="O13" s="22">
        <v>89082.98</v>
      </c>
      <c r="P13" s="22">
        <v>89082.98</v>
      </c>
      <c r="Q13" s="22">
        <v>84814.84</v>
      </c>
      <c r="R13" s="22">
        <v>84814.84</v>
      </c>
      <c r="S13" s="22">
        <v>71909.78</v>
      </c>
      <c r="T13" s="22">
        <v>68974.399999999994</v>
      </c>
      <c r="U13" s="22">
        <v>76201.39</v>
      </c>
      <c r="V13" s="22">
        <v>61564.4</v>
      </c>
      <c r="W13" s="22">
        <v>69755</v>
      </c>
      <c r="X13" s="22">
        <v>71059.63</v>
      </c>
      <c r="Y13" s="22">
        <v>78334.210000000006</v>
      </c>
      <c r="Z13" s="22">
        <v>72413.710000000006</v>
      </c>
      <c r="AA13" s="22">
        <v>79854.05</v>
      </c>
      <c r="AB13" s="22">
        <v>73931.59</v>
      </c>
      <c r="AC13" s="22">
        <v>81289.990000000005</v>
      </c>
      <c r="AD13" s="22">
        <v>81289.990000000005</v>
      </c>
      <c r="AE13" s="22">
        <v>88648.39</v>
      </c>
      <c r="AF13" s="22">
        <v>88648.39</v>
      </c>
      <c r="AG13" s="22">
        <v>88648.39</v>
      </c>
      <c r="AH13" s="22">
        <v>88648.39</v>
      </c>
      <c r="AI13" s="22">
        <v>88648.39</v>
      </c>
      <c r="AJ13" s="22">
        <v>88648.39</v>
      </c>
      <c r="AK13" s="22">
        <v>88648.39</v>
      </c>
    </row>
    <row r="14" spans="1:37" x14ac:dyDescent="0.45">
      <c r="A14" s="22" t="s">
        <v>88</v>
      </c>
      <c r="B14" s="22">
        <v>109770.36</v>
      </c>
      <c r="C14" s="22">
        <v>110119.02</v>
      </c>
      <c r="D14" s="22">
        <v>95220.26</v>
      </c>
      <c r="E14" s="22">
        <v>89680.89</v>
      </c>
      <c r="F14" s="22">
        <v>75576.98</v>
      </c>
      <c r="G14" s="22">
        <v>73985.7</v>
      </c>
      <c r="H14" s="22">
        <v>65013.32</v>
      </c>
      <c r="I14" s="22">
        <v>61476.85</v>
      </c>
      <c r="J14" s="22">
        <v>62818.12</v>
      </c>
      <c r="K14" s="22">
        <v>63743.89</v>
      </c>
      <c r="L14" s="22">
        <v>60593.43</v>
      </c>
      <c r="M14" s="22">
        <v>59542.01</v>
      </c>
      <c r="N14" s="22">
        <v>59377.02</v>
      </c>
      <c r="O14" s="22">
        <v>57621.84</v>
      </c>
      <c r="P14" s="22">
        <v>56491.81</v>
      </c>
      <c r="Q14" s="22">
        <v>50396.79</v>
      </c>
      <c r="R14" s="22">
        <v>45236.03</v>
      </c>
      <c r="S14" s="22">
        <v>37031.4</v>
      </c>
      <c r="T14" s="22">
        <v>30880.85</v>
      </c>
      <c r="U14" s="22">
        <v>28696.92</v>
      </c>
      <c r="V14" s="22">
        <v>27616.400000000001</v>
      </c>
      <c r="W14" s="22">
        <v>26259.35</v>
      </c>
      <c r="X14" s="22">
        <v>25469.26</v>
      </c>
      <c r="Y14" s="22">
        <v>13617.25</v>
      </c>
      <c r="Z14" s="22">
        <v>13741.29</v>
      </c>
      <c r="AA14" s="22">
        <v>3097.69</v>
      </c>
      <c r="AB14" s="22">
        <v>3333.33</v>
      </c>
      <c r="AC14" s="22">
        <v>2938.02</v>
      </c>
      <c r="AD14" s="22">
        <v>2781.02</v>
      </c>
      <c r="AE14" s="22">
        <v>3036.76</v>
      </c>
      <c r="AF14" s="22">
        <v>2789.59</v>
      </c>
      <c r="AG14" s="22">
        <v>3493.56</v>
      </c>
      <c r="AH14" s="22">
        <v>1800.7</v>
      </c>
      <c r="AI14" s="22">
        <v>1802.48</v>
      </c>
      <c r="AJ14" s="22">
        <v>1814.94</v>
      </c>
      <c r="AK14" s="22">
        <v>2141.8200000000002</v>
      </c>
    </row>
    <row r="15" spans="1:37" x14ac:dyDescent="0.45">
      <c r="A15" s="22" t="s">
        <v>89</v>
      </c>
      <c r="B15" s="22">
        <v>40011.620000000003</v>
      </c>
      <c r="C15" s="22">
        <v>43063.7</v>
      </c>
      <c r="D15" s="22">
        <v>47354.33</v>
      </c>
      <c r="E15" s="22">
        <v>43982.43</v>
      </c>
      <c r="F15" s="22">
        <v>51478.04</v>
      </c>
      <c r="G15" s="22">
        <v>54190.82</v>
      </c>
      <c r="H15" s="22">
        <v>63659.31</v>
      </c>
      <c r="I15" s="22">
        <v>64039.16</v>
      </c>
      <c r="J15" s="22">
        <v>60451.72</v>
      </c>
      <c r="K15" s="22">
        <v>58930.3</v>
      </c>
      <c r="L15" s="22">
        <v>64022.03</v>
      </c>
      <c r="M15" s="22">
        <v>61178.77</v>
      </c>
      <c r="N15" s="22">
        <v>49063.29</v>
      </c>
      <c r="O15" s="22">
        <v>52826.6</v>
      </c>
      <c r="P15" s="22">
        <v>54572.09</v>
      </c>
      <c r="Q15" s="22">
        <v>60889.98</v>
      </c>
      <c r="R15" s="22">
        <v>65338.080000000002</v>
      </c>
      <c r="S15" s="22">
        <v>76584.05</v>
      </c>
      <c r="T15" s="22">
        <v>82399.48</v>
      </c>
      <c r="U15" s="22">
        <v>82969.48</v>
      </c>
      <c r="V15" s="22">
        <v>88855.59</v>
      </c>
      <c r="W15" s="22">
        <v>86373.06</v>
      </c>
      <c r="X15" s="22">
        <v>84185.29</v>
      </c>
      <c r="Y15" s="22">
        <v>93162.58</v>
      </c>
      <c r="Z15" s="22">
        <v>95776.21</v>
      </c>
      <c r="AA15" s="22">
        <v>102397.93</v>
      </c>
      <c r="AB15" s="22">
        <v>105528.6</v>
      </c>
      <c r="AC15" s="22">
        <v>103598.93</v>
      </c>
      <c r="AD15" s="22">
        <v>104807.51</v>
      </c>
      <c r="AE15" s="22">
        <v>102319.32</v>
      </c>
      <c r="AF15" s="22">
        <v>103968.62</v>
      </c>
      <c r="AG15" s="22">
        <v>107196.11</v>
      </c>
      <c r="AH15" s="22">
        <v>110262.8</v>
      </c>
      <c r="AI15" s="22">
        <v>111749.84</v>
      </c>
      <c r="AJ15" s="22">
        <v>113207.03999999999</v>
      </c>
      <c r="AK15" s="22">
        <v>113896.54</v>
      </c>
    </row>
    <row r="16" spans="1:37" x14ac:dyDescent="0.45">
      <c r="A16" s="22" t="s">
        <v>90</v>
      </c>
      <c r="B16" s="22">
        <v>10301.86</v>
      </c>
      <c r="C16" s="22">
        <v>9326.57</v>
      </c>
      <c r="D16" s="22">
        <v>10284.540000000001</v>
      </c>
      <c r="E16" s="22">
        <v>7830.64</v>
      </c>
      <c r="F16" s="22">
        <v>8265.67</v>
      </c>
      <c r="G16" s="22">
        <v>5740.37</v>
      </c>
      <c r="H16" s="22">
        <v>4764.3900000000003</v>
      </c>
      <c r="I16" s="22">
        <v>4910.92</v>
      </c>
      <c r="J16" s="22">
        <v>5238.87</v>
      </c>
      <c r="K16" s="22">
        <v>6004.21</v>
      </c>
      <c r="L16" s="22">
        <v>4230.22</v>
      </c>
      <c r="M16" s="22">
        <v>4332.1499999999996</v>
      </c>
      <c r="N16" s="22">
        <v>2669.99</v>
      </c>
      <c r="O16" s="22">
        <v>2563.34</v>
      </c>
      <c r="P16" s="22">
        <v>2559.9</v>
      </c>
      <c r="Q16" s="22">
        <v>1453.36</v>
      </c>
      <c r="R16" s="22">
        <v>1449.38</v>
      </c>
      <c r="S16" s="22">
        <v>1527.27</v>
      </c>
      <c r="T16" s="22">
        <v>1522.71</v>
      </c>
      <c r="U16" s="22">
        <v>1225.51</v>
      </c>
      <c r="V16" s="22">
        <v>1341.87</v>
      </c>
      <c r="W16" s="22">
        <v>1371.91</v>
      </c>
      <c r="X16" s="22">
        <v>1369.4</v>
      </c>
      <c r="Y16" s="22">
        <v>1166.1500000000001</v>
      </c>
      <c r="Z16" s="22">
        <v>1146.97</v>
      </c>
      <c r="AA16" s="22">
        <v>1128.68</v>
      </c>
      <c r="AB16" s="22">
        <v>1151.44</v>
      </c>
      <c r="AC16" s="22">
        <v>1254.76</v>
      </c>
      <c r="AD16" s="22">
        <v>1160.3699999999999</v>
      </c>
      <c r="AE16" s="22">
        <v>1166.6600000000001</v>
      </c>
      <c r="AF16" s="22">
        <v>1144.3699999999999</v>
      </c>
      <c r="AG16" s="22">
        <v>1171.01</v>
      </c>
      <c r="AH16" s="22">
        <v>1187.0999999999999</v>
      </c>
      <c r="AI16" s="22">
        <v>1188.98</v>
      </c>
      <c r="AJ16" s="22">
        <v>1187.8</v>
      </c>
      <c r="AK16" s="22">
        <v>1189.83</v>
      </c>
    </row>
    <row r="18" spans="1:37" ht="18" x14ac:dyDescent="0.55000000000000004">
      <c r="A18" s="23" t="s">
        <v>91</v>
      </c>
    </row>
    <row r="19" spans="1:37" x14ac:dyDescent="0.45">
      <c r="A19" s="22" t="s">
        <v>46</v>
      </c>
      <c r="B19" s="22" t="s">
        <v>47</v>
      </c>
      <c r="C19" s="22" t="s">
        <v>48</v>
      </c>
      <c r="D19" s="22" t="s">
        <v>49</v>
      </c>
      <c r="E19" s="22" t="s">
        <v>50</v>
      </c>
      <c r="F19" s="22" t="s">
        <v>51</v>
      </c>
      <c r="G19" s="22" t="s">
        <v>52</v>
      </c>
      <c r="H19" s="22" t="s">
        <v>53</v>
      </c>
      <c r="I19" s="22" t="s">
        <v>54</v>
      </c>
      <c r="J19" s="22" t="s">
        <v>55</v>
      </c>
      <c r="K19" s="22" t="s">
        <v>56</v>
      </c>
      <c r="L19" s="22" t="s">
        <v>57</v>
      </c>
      <c r="M19" s="22" t="s">
        <v>58</v>
      </c>
      <c r="N19" s="22" t="s">
        <v>59</v>
      </c>
      <c r="O19" s="22" t="s">
        <v>60</v>
      </c>
      <c r="P19" s="22" t="s">
        <v>61</v>
      </c>
      <c r="Q19" s="22" t="s">
        <v>62</v>
      </c>
      <c r="R19" s="22" t="s">
        <v>63</v>
      </c>
      <c r="S19" s="22" t="s">
        <v>64</v>
      </c>
      <c r="T19" s="22" t="s">
        <v>65</v>
      </c>
      <c r="U19" s="22" t="s">
        <v>66</v>
      </c>
      <c r="V19" s="22" t="s">
        <v>67</v>
      </c>
      <c r="W19" s="22" t="s">
        <v>68</v>
      </c>
      <c r="X19" s="22" t="s">
        <v>69</v>
      </c>
      <c r="Y19" s="22" t="s">
        <v>70</v>
      </c>
      <c r="Z19" s="22" t="s">
        <v>71</v>
      </c>
      <c r="AA19" s="22" t="s">
        <v>72</v>
      </c>
      <c r="AB19" s="22" t="s">
        <v>73</v>
      </c>
      <c r="AC19" s="22" t="s">
        <v>74</v>
      </c>
      <c r="AD19" s="22" t="s">
        <v>75</v>
      </c>
      <c r="AE19" s="22" t="s">
        <v>76</v>
      </c>
      <c r="AF19" s="22" t="s">
        <v>77</v>
      </c>
      <c r="AG19" s="22" t="s">
        <v>78</v>
      </c>
      <c r="AH19" s="22" t="s">
        <v>79</v>
      </c>
      <c r="AI19" s="22" t="s">
        <v>80</v>
      </c>
      <c r="AJ19" s="22" t="s">
        <v>81</v>
      </c>
      <c r="AK19" s="22" t="s">
        <v>82</v>
      </c>
    </row>
    <row r="20" spans="1:37" x14ac:dyDescent="0.45">
      <c r="A20" s="22" t="s">
        <v>83</v>
      </c>
      <c r="B20" s="22">
        <v>40741.370000000003</v>
      </c>
      <c r="C20" s="22">
        <v>41953.37</v>
      </c>
      <c r="D20" s="22">
        <v>40291.379999999997</v>
      </c>
      <c r="E20" s="22">
        <v>41897.25</v>
      </c>
      <c r="F20" s="22">
        <v>36728</v>
      </c>
      <c r="G20" s="22">
        <v>40286.800000000003</v>
      </c>
      <c r="H20" s="22">
        <v>40033.370000000003</v>
      </c>
      <c r="I20" s="22">
        <v>42202.52</v>
      </c>
      <c r="J20" s="22">
        <v>41441.68</v>
      </c>
      <c r="K20" s="22">
        <v>39047.83</v>
      </c>
      <c r="L20" s="22">
        <v>39700.550000000003</v>
      </c>
      <c r="M20" s="22">
        <v>39482.620000000003</v>
      </c>
      <c r="N20" s="22">
        <v>38323.29</v>
      </c>
      <c r="O20" s="22">
        <v>38203.269999999997</v>
      </c>
      <c r="P20" s="22">
        <v>38168.35</v>
      </c>
      <c r="Q20" s="22">
        <v>42337.19</v>
      </c>
      <c r="R20" s="22">
        <v>42346.3</v>
      </c>
      <c r="S20" s="22">
        <v>42333.57</v>
      </c>
      <c r="T20" s="22">
        <v>42311.95</v>
      </c>
      <c r="U20" s="22">
        <v>42280.05</v>
      </c>
      <c r="V20" s="22">
        <v>42301.71</v>
      </c>
      <c r="W20" s="22">
        <v>42304.43</v>
      </c>
      <c r="X20" s="22">
        <v>42302.95</v>
      </c>
      <c r="Y20" s="22">
        <v>42198.98</v>
      </c>
      <c r="Z20" s="22">
        <v>42234.48</v>
      </c>
      <c r="AA20" s="22">
        <v>42264.88</v>
      </c>
      <c r="AB20" s="22">
        <v>42281.66</v>
      </c>
      <c r="AC20" s="22">
        <v>42292.22</v>
      </c>
      <c r="AD20" s="22">
        <v>42286.15</v>
      </c>
      <c r="AE20" s="22">
        <v>42280.7</v>
      </c>
      <c r="AF20" s="22">
        <v>42266.15</v>
      </c>
      <c r="AG20" s="22">
        <v>42265.16</v>
      </c>
      <c r="AH20" s="22">
        <v>42258.27</v>
      </c>
      <c r="AI20" s="22">
        <v>42260.66</v>
      </c>
      <c r="AJ20" s="22">
        <v>42260.21</v>
      </c>
      <c r="AK20" s="22">
        <v>42252.28</v>
      </c>
    </row>
    <row r="21" spans="1:37" x14ac:dyDescent="0.45">
      <c r="A21" s="22" t="s">
        <v>84</v>
      </c>
      <c r="B21" s="22">
        <v>0</v>
      </c>
      <c r="C21" s="22">
        <v>0</v>
      </c>
      <c r="D21" s="22">
        <v>0</v>
      </c>
      <c r="E21" s="22">
        <v>0</v>
      </c>
      <c r="F21" s="22">
        <v>102</v>
      </c>
      <c r="G21" s="22">
        <v>183</v>
      </c>
      <c r="H21" s="22">
        <v>198</v>
      </c>
      <c r="I21" s="22">
        <v>195</v>
      </c>
      <c r="J21" s="22">
        <v>192</v>
      </c>
      <c r="K21" s="22">
        <v>176.96</v>
      </c>
      <c r="L21" s="22">
        <v>172.39</v>
      </c>
      <c r="M21" s="22">
        <v>190</v>
      </c>
      <c r="N21" s="22">
        <v>189.97</v>
      </c>
      <c r="O21" s="22">
        <v>189.97</v>
      </c>
      <c r="P21" s="22">
        <v>189.97</v>
      </c>
      <c r="Q21" s="22">
        <v>189.61</v>
      </c>
      <c r="R21" s="22">
        <v>189.61</v>
      </c>
      <c r="S21" s="22">
        <v>189.61</v>
      </c>
      <c r="T21" s="22">
        <v>189.61</v>
      </c>
      <c r="U21" s="22">
        <v>189.6</v>
      </c>
      <c r="V21" s="22">
        <v>189.61</v>
      </c>
      <c r="W21" s="22">
        <v>189.61</v>
      </c>
      <c r="X21" s="22">
        <v>189.61</v>
      </c>
      <c r="Y21" s="22">
        <v>189.59</v>
      </c>
      <c r="Z21" s="22">
        <v>189.6</v>
      </c>
      <c r="AA21" s="22">
        <v>189.6</v>
      </c>
      <c r="AB21" s="22">
        <v>189.6</v>
      </c>
      <c r="AC21" s="22">
        <v>189.6</v>
      </c>
      <c r="AD21" s="22">
        <v>189.6</v>
      </c>
      <c r="AE21" s="22">
        <v>189.6</v>
      </c>
      <c r="AF21" s="22">
        <v>189.6</v>
      </c>
      <c r="AG21" s="22">
        <v>189.6</v>
      </c>
      <c r="AH21" s="22">
        <v>189.6</v>
      </c>
      <c r="AI21" s="22">
        <v>189.6</v>
      </c>
      <c r="AJ21" s="22">
        <v>189.6</v>
      </c>
      <c r="AK21" s="22">
        <v>189.6</v>
      </c>
    </row>
    <row r="22" spans="1:37" x14ac:dyDescent="0.45">
      <c r="A22" s="22" t="s">
        <v>85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</row>
    <row r="23" spans="1:37" x14ac:dyDescent="0.45">
      <c r="A23" s="22" t="s">
        <v>86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</row>
    <row r="24" spans="1:37" x14ac:dyDescent="0.45">
      <c r="A24" s="22" t="s">
        <v>87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</row>
    <row r="25" spans="1:37" x14ac:dyDescent="0.45">
      <c r="A25" s="22" t="s">
        <v>88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</row>
    <row r="26" spans="1:37" x14ac:dyDescent="0.45">
      <c r="A26" s="22" t="s">
        <v>89</v>
      </c>
      <c r="B26" s="22">
        <v>267.07</v>
      </c>
      <c r="C26" s="22">
        <v>277.82</v>
      </c>
      <c r="D26" s="22">
        <v>236.77</v>
      </c>
      <c r="E26" s="22">
        <v>456.94</v>
      </c>
      <c r="F26" s="22">
        <v>447.62</v>
      </c>
      <c r="G26" s="22">
        <v>454.97</v>
      </c>
      <c r="H26" s="22">
        <v>449.29</v>
      </c>
      <c r="I26" s="22">
        <v>418.8</v>
      </c>
      <c r="J26" s="22">
        <v>444.36</v>
      </c>
      <c r="K26" s="22">
        <v>239.4</v>
      </c>
      <c r="L26" s="22">
        <v>956.51</v>
      </c>
      <c r="M26" s="22">
        <v>928.59</v>
      </c>
      <c r="N26" s="22">
        <v>928.58</v>
      </c>
      <c r="O26" s="22">
        <v>1138.82</v>
      </c>
      <c r="P26" s="22">
        <v>1138.82</v>
      </c>
      <c r="Q26" s="22">
        <v>818.48</v>
      </c>
      <c r="R26" s="22">
        <v>819.39</v>
      </c>
      <c r="S26" s="22">
        <v>817.13</v>
      </c>
      <c r="T26" s="22">
        <v>813.73</v>
      </c>
      <c r="U26" s="22">
        <v>808.74</v>
      </c>
      <c r="V26" s="22">
        <v>811.84</v>
      </c>
      <c r="W26" s="22">
        <v>812.32</v>
      </c>
      <c r="X26" s="22">
        <v>812.19</v>
      </c>
      <c r="Y26" s="22">
        <v>932.27</v>
      </c>
      <c r="Z26" s="22">
        <v>938.33</v>
      </c>
      <c r="AA26" s="22">
        <v>943.34</v>
      </c>
      <c r="AB26" s="22">
        <v>946.02</v>
      </c>
      <c r="AC26" s="22">
        <v>947.82</v>
      </c>
      <c r="AD26" s="22">
        <v>946.99</v>
      </c>
      <c r="AE26" s="22">
        <v>946.61</v>
      </c>
      <c r="AF26" s="22">
        <v>944.85</v>
      </c>
      <c r="AG26" s="22">
        <v>945.35</v>
      </c>
      <c r="AH26" s="22">
        <v>944.67</v>
      </c>
      <c r="AI26" s="22">
        <v>945.45</v>
      </c>
      <c r="AJ26" s="22">
        <v>945.88</v>
      </c>
      <c r="AK26" s="22">
        <v>945.2</v>
      </c>
    </row>
    <row r="27" spans="1:37" x14ac:dyDescent="0.45">
      <c r="A27" s="22" t="s">
        <v>90</v>
      </c>
      <c r="B27" s="22">
        <v>1306.21</v>
      </c>
      <c r="C27" s="22">
        <v>823.06</v>
      </c>
      <c r="D27" s="22">
        <v>1305.52</v>
      </c>
      <c r="E27" s="22">
        <v>1139.06</v>
      </c>
      <c r="F27" s="22">
        <v>1121.5899999999999</v>
      </c>
      <c r="G27" s="22">
        <v>1017.23</v>
      </c>
      <c r="H27" s="22">
        <v>1039.3599999999999</v>
      </c>
      <c r="I27" s="22">
        <v>998.93</v>
      </c>
      <c r="J27" s="22">
        <v>1085.28</v>
      </c>
      <c r="K27" s="22">
        <v>1472.24</v>
      </c>
      <c r="L27" s="22">
        <v>1563.07</v>
      </c>
      <c r="M27" s="22">
        <v>1804.63</v>
      </c>
      <c r="N27" s="22">
        <v>1011.24</v>
      </c>
      <c r="O27" s="22">
        <v>892.89</v>
      </c>
      <c r="P27" s="22">
        <v>869.72</v>
      </c>
      <c r="Q27" s="22">
        <v>8.08</v>
      </c>
      <c r="R27" s="22">
        <v>8.09</v>
      </c>
      <c r="S27" s="22">
        <v>8.07</v>
      </c>
      <c r="T27" s="22">
        <v>8.0399999999999991</v>
      </c>
      <c r="U27" s="22">
        <v>7.99</v>
      </c>
      <c r="V27" s="22">
        <v>8.02</v>
      </c>
      <c r="W27" s="22">
        <v>8.02</v>
      </c>
      <c r="X27" s="22">
        <v>8.02</v>
      </c>
      <c r="Y27" s="22">
        <v>7.88</v>
      </c>
      <c r="Z27" s="22">
        <v>7.93</v>
      </c>
      <c r="AA27" s="22">
        <v>7.97</v>
      </c>
      <c r="AB27" s="22">
        <v>7.99</v>
      </c>
      <c r="AC27" s="22">
        <v>8.01</v>
      </c>
      <c r="AD27" s="22">
        <v>8</v>
      </c>
      <c r="AE27" s="22">
        <v>8</v>
      </c>
      <c r="AF27" s="22">
        <v>7.98</v>
      </c>
      <c r="AG27" s="22">
        <v>7.99</v>
      </c>
      <c r="AH27" s="22">
        <v>14.92</v>
      </c>
      <c r="AI27" s="22">
        <v>14.93</v>
      </c>
      <c r="AJ27" s="22">
        <v>14.93</v>
      </c>
      <c r="AK27" s="22">
        <v>16.64</v>
      </c>
    </row>
    <row r="29" spans="1:37" ht="18" x14ac:dyDescent="0.55000000000000004">
      <c r="A29" s="23" t="s">
        <v>92</v>
      </c>
    </row>
    <row r="30" spans="1:37" x14ac:dyDescent="0.45">
      <c r="A30" s="22" t="s">
        <v>46</v>
      </c>
      <c r="B30" s="22" t="s">
        <v>47</v>
      </c>
      <c r="C30" s="22" t="s">
        <v>48</v>
      </c>
      <c r="D30" s="22" t="s">
        <v>49</v>
      </c>
      <c r="E30" s="22" t="s">
        <v>50</v>
      </c>
      <c r="F30" s="22" t="s">
        <v>51</v>
      </c>
      <c r="G30" s="22" t="s">
        <v>52</v>
      </c>
      <c r="H30" s="22" t="s">
        <v>53</v>
      </c>
      <c r="I30" s="22" t="s">
        <v>54</v>
      </c>
      <c r="J30" s="22" t="s">
        <v>55</v>
      </c>
      <c r="K30" s="22" t="s">
        <v>56</v>
      </c>
      <c r="L30" s="22" t="s">
        <v>57</v>
      </c>
      <c r="M30" s="22" t="s">
        <v>58</v>
      </c>
      <c r="N30" s="22" t="s">
        <v>59</v>
      </c>
      <c r="O30" s="22" t="s">
        <v>60</v>
      </c>
      <c r="P30" s="22" t="s">
        <v>61</v>
      </c>
      <c r="Q30" s="22" t="s">
        <v>62</v>
      </c>
      <c r="R30" s="22" t="s">
        <v>63</v>
      </c>
      <c r="S30" s="22" t="s">
        <v>64</v>
      </c>
      <c r="T30" s="22" t="s">
        <v>65</v>
      </c>
      <c r="U30" s="22" t="s">
        <v>66</v>
      </c>
      <c r="V30" s="22" t="s">
        <v>67</v>
      </c>
      <c r="W30" s="22" t="s">
        <v>68</v>
      </c>
      <c r="X30" s="22" t="s">
        <v>69</v>
      </c>
      <c r="Y30" s="22" t="s">
        <v>70</v>
      </c>
      <c r="Z30" s="22" t="s">
        <v>71</v>
      </c>
      <c r="AA30" s="22" t="s">
        <v>72</v>
      </c>
      <c r="AB30" s="22" t="s">
        <v>73</v>
      </c>
      <c r="AC30" s="22" t="s">
        <v>74</v>
      </c>
      <c r="AD30" s="22" t="s">
        <v>75</v>
      </c>
      <c r="AE30" s="22" t="s">
        <v>76</v>
      </c>
      <c r="AF30" s="22" t="s">
        <v>77</v>
      </c>
      <c r="AG30" s="22" t="s">
        <v>78</v>
      </c>
      <c r="AH30" s="22" t="s">
        <v>79</v>
      </c>
      <c r="AI30" s="22" t="s">
        <v>80</v>
      </c>
      <c r="AJ30" s="22" t="s">
        <v>81</v>
      </c>
      <c r="AK30" s="22" t="s">
        <v>82</v>
      </c>
    </row>
    <row r="31" spans="1:37" x14ac:dyDescent="0.45">
      <c r="A31" s="22" t="s">
        <v>83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</row>
    <row r="32" spans="1:37" x14ac:dyDescent="0.45">
      <c r="A32" s="22" t="s">
        <v>84</v>
      </c>
      <c r="B32" s="22">
        <v>40</v>
      </c>
      <c r="C32" s="22">
        <v>36</v>
      </c>
      <c r="D32" s="22">
        <v>40</v>
      </c>
      <c r="E32" s="22">
        <v>142</v>
      </c>
      <c r="F32" s="22">
        <v>347</v>
      </c>
      <c r="G32" s="22">
        <v>458</v>
      </c>
      <c r="H32" s="22">
        <v>488</v>
      </c>
      <c r="I32" s="22">
        <v>468</v>
      </c>
      <c r="J32" s="22">
        <v>499</v>
      </c>
      <c r="K32" s="22">
        <v>611.28</v>
      </c>
      <c r="L32" s="22">
        <v>606.09</v>
      </c>
      <c r="M32" s="22">
        <v>564.82000000000005</v>
      </c>
      <c r="N32" s="22">
        <v>599.53</v>
      </c>
      <c r="O32" s="22">
        <v>599.53</v>
      </c>
      <c r="P32" s="22">
        <v>599.53</v>
      </c>
      <c r="Q32" s="22">
        <v>704.65</v>
      </c>
      <c r="R32" s="22">
        <v>704.65</v>
      </c>
      <c r="S32" s="22">
        <v>704.65</v>
      </c>
      <c r="T32" s="22">
        <v>704.65</v>
      </c>
      <c r="U32" s="22">
        <v>704.65</v>
      </c>
      <c r="V32" s="22">
        <v>809.77</v>
      </c>
      <c r="W32" s="22">
        <v>809.77</v>
      </c>
      <c r="X32" s="22">
        <v>809.77</v>
      </c>
      <c r="Y32" s="22">
        <v>809.77</v>
      </c>
      <c r="Z32" s="22">
        <v>809.77</v>
      </c>
      <c r="AA32" s="22">
        <v>914.89</v>
      </c>
      <c r="AB32" s="22">
        <v>914.89</v>
      </c>
      <c r="AC32" s="22">
        <v>914.89</v>
      </c>
      <c r="AD32" s="22">
        <v>914.89</v>
      </c>
      <c r="AE32" s="22">
        <v>914.89</v>
      </c>
      <c r="AF32" s="22">
        <v>914.89</v>
      </c>
      <c r="AG32" s="22">
        <v>940.56</v>
      </c>
      <c r="AH32" s="22">
        <v>966.93</v>
      </c>
      <c r="AI32" s="22">
        <v>995.22</v>
      </c>
      <c r="AJ32" s="22">
        <v>1023.69</v>
      </c>
      <c r="AK32" s="22">
        <v>1052.25</v>
      </c>
    </row>
    <row r="33" spans="1:37" x14ac:dyDescent="0.45">
      <c r="A33" s="22" t="s">
        <v>85</v>
      </c>
      <c r="B33" s="22">
        <v>0</v>
      </c>
      <c r="C33" s="22">
        <v>0</v>
      </c>
      <c r="D33" s="22">
        <v>0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22">
        <v>5</v>
      </c>
      <c r="K33" s="22">
        <v>2.5</v>
      </c>
      <c r="L33" s="22">
        <v>2.6</v>
      </c>
      <c r="M33" s="22">
        <v>2.7</v>
      </c>
      <c r="N33" s="22">
        <v>2.7</v>
      </c>
      <c r="O33" s="22">
        <v>2.7</v>
      </c>
      <c r="P33" s="22">
        <v>2.7</v>
      </c>
      <c r="Q33" s="22">
        <v>2.7</v>
      </c>
      <c r="R33" s="22">
        <v>2.7</v>
      </c>
      <c r="S33" s="22">
        <v>2.7</v>
      </c>
      <c r="T33" s="22">
        <v>2.7</v>
      </c>
      <c r="U33" s="22">
        <v>2.7</v>
      </c>
      <c r="V33" s="22">
        <v>2.7</v>
      </c>
      <c r="W33" s="22">
        <v>2.7</v>
      </c>
      <c r="X33" s="22">
        <v>2.7</v>
      </c>
      <c r="Y33" s="22">
        <v>2.7</v>
      </c>
      <c r="Z33" s="22">
        <v>2.7</v>
      </c>
      <c r="AA33" s="22">
        <v>2.7</v>
      </c>
      <c r="AB33" s="22">
        <v>2.7</v>
      </c>
      <c r="AC33" s="22">
        <v>2.7</v>
      </c>
      <c r="AD33" s="22">
        <v>2.7</v>
      </c>
      <c r="AE33" s="22">
        <v>2.7</v>
      </c>
      <c r="AF33" s="22">
        <v>2.7</v>
      </c>
      <c r="AG33" s="22">
        <v>2.7</v>
      </c>
      <c r="AH33" s="22">
        <v>2.7</v>
      </c>
      <c r="AI33" s="22">
        <v>2.7</v>
      </c>
      <c r="AJ33" s="22">
        <v>2.7</v>
      </c>
      <c r="AK33" s="22">
        <v>2.7</v>
      </c>
    </row>
    <row r="34" spans="1:37" x14ac:dyDescent="0.45">
      <c r="A34" s="22" t="s">
        <v>86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</row>
    <row r="35" spans="1:37" x14ac:dyDescent="0.45">
      <c r="A35" s="22" t="s">
        <v>87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</row>
    <row r="36" spans="1:37" x14ac:dyDescent="0.45">
      <c r="A36" s="22" t="s">
        <v>88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</row>
    <row r="37" spans="1:37" x14ac:dyDescent="0.45">
      <c r="A37" s="22" t="s">
        <v>89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</row>
    <row r="38" spans="1:37" x14ac:dyDescent="0.45">
      <c r="A38" s="22" t="s">
        <v>90</v>
      </c>
      <c r="B38" s="22">
        <v>0.88</v>
      </c>
      <c r="C38" s="22">
        <v>0.88</v>
      </c>
      <c r="D38" s="22">
        <v>0.88</v>
      </c>
      <c r="E38" s="22">
        <v>0.48</v>
      </c>
      <c r="F38" s="22">
        <v>2.72</v>
      </c>
      <c r="G38" s="22">
        <v>0</v>
      </c>
      <c r="H38" s="22">
        <v>0</v>
      </c>
      <c r="I38" s="22">
        <v>8.16</v>
      </c>
      <c r="J38" s="22">
        <v>2.17</v>
      </c>
      <c r="K38" s="22">
        <v>5.8</v>
      </c>
      <c r="L38" s="22">
        <v>7.3</v>
      </c>
      <c r="M38" s="22">
        <v>6.3</v>
      </c>
      <c r="N38" s="22">
        <v>0</v>
      </c>
      <c r="O38" s="22">
        <v>0</v>
      </c>
      <c r="P38" s="22">
        <v>0</v>
      </c>
      <c r="Q38" s="22">
        <v>0</v>
      </c>
      <c r="R38" s="22">
        <v>0.81</v>
      </c>
      <c r="S38" s="22">
        <v>0.81</v>
      </c>
      <c r="T38" s="22">
        <v>3.43</v>
      </c>
      <c r="U38" s="22">
        <v>6.05</v>
      </c>
      <c r="V38" s="22">
        <v>0</v>
      </c>
      <c r="W38" s="22">
        <v>6.33</v>
      </c>
      <c r="X38" s="22">
        <v>6.33</v>
      </c>
      <c r="Y38" s="22">
        <v>7.22</v>
      </c>
      <c r="Z38" s="22">
        <v>16.54</v>
      </c>
      <c r="AA38" s="22">
        <v>0</v>
      </c>
      <c r="AB38" s="22">
        <v>19.16</v>
      </c>
      <c r="AC38" s="22">
        <v>24.4</v>
      </c>
      <c r="AD38" s="22">
        <v>29.64</v>
      </c>
      <c r="AE38" s="22">
        <v>37.5</v>
      </c>
      <c r="AF38" s="22">
        <v>45.37</v>
      </c>
      <c r="AG38" s="22">
        <v>42.93</v>
      </c>
      <c r="AH38" s="22">
        <v>42.9</v>
      </c>
      <c r="AI38" s="22">
        <v>39.68</v>
      </c>
      <c r="AJ38" s="22">
        <v>36.4</v>
      </c>
      <c r="AK38" s="22">
        <v>33.1</v>
      </c>
    </row>
    <row r="40" spans="1:37" ht="18" x14ac:dyDescent="0.55000000000000004">
      <c r="A40" s="23" t="s">
        <v>93</v>
      </c>
    </row>
    <row r="41" spans="1:37" x14ac:dyDescent="0.45">
      <c r="A41" s="22" t="s">
        <v>46</v>
      </c>
      <c r="B41" s="22" t="s">
        <v>47</v>
      </c>
      <c r="C41" s="22" t="s">
        <v>48</v>
      </c>
      <c r="D41" s="22" t="s">
        <v>49</v>
      </c>
      <c r="E41" s="22" t="s">
        <v>50</v>
      </c>
      <c r="F41" s="22" t="s">
        <v>51</v>
      </c>
      <c r="G41" s="22" t="s">
        <v>52</v>
      </c>
      <c r="H41" s="22" t="s">
        <v>53</v>
      </c>
      <c r="I41" s="22" t="s">
        <v>54</v>
      </c>
      <c r="J41" s="22" t="s">
        <v>55</v>
      </c>
      <c r="K41" s="22" t="s">
        <v>56</v>
      </c>
      <c r="L41" s="22" t="s">
        <v>57</v>
      </c>
      <c r="M41" s="22" t="s">
        <v>58</v>
      </c>
      <c r="N41" s="22" t="s">
        <v>59</v>
      </c>
      <c r="O41" s="22" t="s">
        <v>60</v>
      </c>
      <c r="P41" s="22" t="s">
        <v>61</v>
      </c>
      <c r="Q41" s="22" t="s">
        <v>62</v>
      </c>
      <c r="R41" s="22" t="s">
        <v>63</v>
      </c>
      <c r="S41" s="22" t="s">
        <v>64</v>
      </c>
      <c r="T41" s="22" t="s">
        <v>65</v>
      </c>
      <c r="U41" s="22" t="s">
        <v>66</v>
      </c>
      <c r="V41" s="22" t="s">
        <v>67</v>
      </c>
      <c r="W41" s="22" t="s">
        <v>68</v>
      </c>
      <c r="X41" s="22" t="s">
        <v>69</v>
      </c>
      <c r="Y41" s="22" t="s">
        <v>70</v>
      </c>
      <c r="Z41" s="22" t="s">
        <v>71</v>
      </c>
      <c r="AA41" s="22" t="s">
        <v>72</v>
      </c>
      <c r="AB41" s="22" t="s">
        <v>73</v>
      </c>
      <c r="AC41" s="22" t="s">
        <v>74</v>
      </c>
      <c r="AD41" s="22" t="s">
        <v>75</v>
      </c>
      <c r="AE41" s="22" t="s">
        <v>76</v>
      </c>
      <c r="AF41" s="22" t="s">
        <v>77</v>
      </c>
      <c r="AG41" s="22" t="s">
        <v>78</v>
      </c>
      <c r="AH41" s="22" t="s">
        <v>79</v>
      </c>
      <c r="AI41" s="22" t="s">
        <v>80</v>
      </c>
      <c r="AJ41" s="22" t="s">
        <v>81</v>
      </c>
      <c r="AK41" s="22" t="s">
        <v>82</v>
      </c>
    </row>
    <row r="42" spans="1:37" x14ac:dyDescent="0.45">
      <c r="A42" s="22" t="s">
        <v>83</v>
      </c>
      <c r="B42" s="22">
        <v>926.06</v>
      </c>
      <c r="C42" s="22">
        <v>926.06</v>
      </c>
      <c r="D42" s="22">
        <v>926.06</v>
      </c>
      <c r="E42" s="22">
        <v>1096.6600000000001</v>
      </c>
      <c r="F42" s="22">
        <v>1074.1400000000001</v>
      </c>
      <c r="G42" s="22">
        <v>1007.81</v>
      </c>
      <c r="H42" s="22">
        <v>1112.47</v>
      </c>
      <c r="I42" s="22">
        <v>851.5</v>
      </c>
      <c r="J42" s="22">
        <v>1005.76</v>
      </c>
      <c r="K42" s="22">
        <v>1128.69</v>
      </c>
      <c r="L42" s="22">
        <v>1013.91</v>
      </c>
      <c r="M42" s="22">
        <v>870.97</v>
      </c>
      <c r="N42" s="22">
        <v>873.01</v>
      </c>
      <c r="O42" s="22">
        <v>872.97</v>
      </c>
      <c r="P42" s="22">
        <v>872.99</v>
      </c>
      <c r="Q42" s="22">
        <v>872.99</v>
      </c>
      <c r="R42" s="22">
        <v>872.98</v>
      </c>
      <c r="S42" s="22">
        <v>972.2</v>
      </c>
      <c r="T42" s="22">
        <v>972.21</v>
      </c>
      <c r="U42" s="22">
        <v>972.23</v>
      </c>
      <c r="V42" s="22">
        <v>1061.52</v>
      </c>
      <c r="W42" s="22">
        <v>1141.8800000000001</v>
      </c>
      <c r="X42" s="22">
        <v>1141.8900000000001</v>
      </c>
      <c r="Y42" s="22">
        <v>1141.8900000000001</v>
      </c>
      <c r="Z42" s="22">
        <v>1141.8699999999999</v>
      </c>
      <c r="AA42" s="22">
        <v>1141.8699999999999</v>
      </c>
      <c r="AB42" s="22">
        <v>1141.8699999999999</v>
      </c>
      <c r="AC42" s="22">
        <v>1141.8800000000001</v>
      </c>
      <c r="AD42" s="22">
        <v>1141.8800000000001</v>
      </c>
      <c r="AE42" s="22">
        <v>1141.8800000000001</v>
      </c>
      <c r="AF42" s="22">
        <v>1141.8699999999999</v>
      </c>
      <c r="AG42" s="22">
        <v>1141.8699999999999</v>
      </c>
      <c r="AH42" s="22">
        <v>1141.8900000000001</v>
      </c>
      <c r="AI42" s="22">
        <v>1141.8800000000001</v>
      </c>
      <c r="AJ42" s="22">
        <v>1141.8699999999999</v>
      </c>
      <c r="AK42" s="22">
        <v>1141.8900000000001</v>
      </c>
    </row>
    <row r="43" spans="1:37" x14ac:dyDescent="0.45">
      <c r="A43" s="22" t="s">
        <v>84</v>
      </c>
      <c r="B43" s="22">
        <v>85</v>
      </c>
      <c r="C43" s="22">
        <v>110</v>
      </c>
      <c r="D43" s="22">
        <v>157</v>
      </c>
      <c r="E43" s="22">
        <v>149</v>
      </c>
      <c r="F43" s="22">
        <v>154</v>
      </c>
      <c r="G43" s="22">
        <v>387</v>
      </c>
      <c r="H43" s="22">
        <v>782</v>
      </c>
      <c r="I43" s="22">
        <v>800</v>
      </c>
      <c r="J43" s="22">
        <v>765</v>
      </c>
      <c r="K43" s="22">
        <v>748.68</v>
      </c>
      <c r="L43" s="22">
        <v>686.13</v>
      </c>
      <c r="M43" s="22">
        <v>1026.45</v>
      </c>
      <c r="N43" s="22">
        <v>1026.47</v>
      </c>
      <c r="O43" s="22">
        <v>1026.45</v>
      </c>
      <c r="P43" s="22">
        <v>1061.5</v>
      </c>
      <c r="Q43" s="22">
        <v>1096.54</v>
      </c>
      <c r="R43" s="22">
        <v>1131.57</v>
      </c>
      <c r="S43" s="22">
        <v>1166.6099999999999</v>
      </c>
      <c r="T43" s="22">
        <v>1201.6600000000001</v>
      </c>
      <c r="U43" s="22">
        <v>1236.71</v>
      </c>
      <c r="V43" s="22">
        <v>1271.74</v>
      </c>
      <c r="W43" s="22">
        <v>1306.78</v>
      </c>
      <c r="X43" s="22">
        <v>1341.83</v>
      </c>
      <c r="Y43" s="22">
        <v>1376.87</v>
      </c>
      <c r="Z43" s="22">
        <v>1411.89</v>
      </c>
      <c r="AA43" s="22">
        <v>1446.93</v>
      </c>
      <c r="AB43" s="22">
        <v>1481.97</v>
      </c>
      <c r="AC43" s="22">
        <v>1517.02</v>
      </c>
      <c r="AD43" s="22">
        <v>1552.06</v>
      </c>
      <c r="AE43" s="22">
        <v>1587.1</v>
      </c>
      <c r="AF43" s="22">
        <v>1622.13</v>
      </c>
      <c r="AG43" s="22">
        <v>1657.17</v>
      </c>
      <c r="AH43" s="22">
        <v>1692.23</v>
      </c>
      <c r="AI43" s="22">
        <v>1727.26</v>
      </c>
      <c r="AJ43" s="22">
        <v>1762.29</v>
      </c>
      <c r="AK43" s="22">
        <v>1797.35</v>
      </c>
    </row>
    <row r="44" spans="1:37" x14ac:dyDescent="0.45">
      <c r="A44" s="22" t="s">
        <v>85</v>
      </c>
      <c r="B44" s="22">
        <v>318</v>
      </c>
      <c r="C44" s="22">
        <v>318</v>
      </c>
      <c r="D44" s="22">
        <v>318</v>
      </c>
      <c r="E44" s="22">
        <v>322</v>
      </c>
      <c r="F44" s="22">
        <v>245</v>
      </c>
      <c r="G44" s="22">
        <v>378</v>
      </c>
      <c r="H44" s="22">
        <v>363</v>
      </c>
      <c r="I44" s="22">
        <v>387</v>
      </c>
      <c r="J44" s="22">
        <v>331</v>
      </c>
      <c r="K44" s="22">
        <v>253.9</v>
      </c>
      <c r="L44" s="22">
        <v>413.5</v>
      </c>
      <c r="M44" s="22">
        <v>376.4</v>
      </c>
      <c r="N44" s="22">
        <v>335.94</v>
      </c>
      <c r="O44" s="22">
        <v>335.93</v>
      </c>
      <c r="P44" s="22">
        <v>342.7</v>
      </c>
      <c r="Q44" s="22">
        <v>333.12</v>
      </c>
      <c r="R44" s="22">
        <v>333.11</v>
      </c>
      <c r="S44" s="22">
        <v>335.97</v>
      </c>
      <c r="T44" s="22">
        <v>333.12</v>
      </c>
      <c r="U44" s="22">
        <v>324.70999999999998</v>
      </c>
      <c r="V44" s="22">
        <v>324.70999999999998</v>
      </c>
      <c r="W44" s="22">
        <v>324.70999999999998</v>
      </c>
      <c r="X44" s="22">
        <v>324.70999999999998</v>
      </c>
      <c r="Y44" s="22">
        <v>324.70999999999998</v>
      </c>
      <c r="Z44" s="22">
        <v>320.23</v>
      </c>
      <c r="AA44" s="22">
        <v>320.23</v>
      </c>
      <c r="AB44" s="22">
        <v>320.23</v>
      </c>
      <c r="AC44" s="22">
        <v>320.23</v>
      </c>
      <c r="AD44" s="22">
        <v>320.23</v>
      </c>
      <c r="AE44" s="22">
        <v>320.23</v>
      </c>
      <c r="AF44" s="22">
        <v>320.23</v>
      </c>
      <c r="AG44" s="22">
        <v>320.23</v>
      </c>
      <c r="AH44" s="22">
        <v>320.23</v>
      </c>
      <c r="AI44" s="22">
        <v>320.23</v>
      </c>
      <c r="AJ44" s="22">
        <v>320.23</v>
      </c>
      <c r="AK44" s="22">
        <v>320.23</v>
      </c>
    </row>
    <row r="45" spans="1:37" x14ac:dyDescent="0.45">
      <c r="A45" s="22" t="s">
        <v>86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18.399999999999999</v>
      </c>
      <c r="Q45" s="22">
        <v>18.399999999999999</v>
      </c>
      <c r="R45" s="22">
        <v>18.399999999999999</v>
      </c>
      <c r="S45" s="22">
        <v>36.79</v>
      </c>
      <c r="T45" s="22">
        <v>55.19</v>
      </c>
      <c r="U45" s="22">
        <v>73.59</v>
      </c>
      <c r="V45" s="22">
        <v>91.98</v>
      </c>
      <c r="W45" s="22">
        <v>91.98</v>
      </c>
      <c r="X45" s="22">
        <v>91.98</v>
      </c>
      <c r="Y45" s="22">
        <v>91.98</v>
      </c>
      <c r="Z45" s="22">
        <v>91.98</v>
      </c>
      <c r="AA45" s="22">
        <v>91.98</v>
      </c>
      <c r="AB45" s="22">
        <v>91.98</v>
      </c>
      <c r="AC45" s="22">
        <v>91.98</v>
      </c>
      <c r="AD45" s="22">
        <v>91.98</v>
      </c>
      <c r="AE45" s="22">
        <v>91.98</v>
      </c>
      <c r="AF45" s="22">
        <v>91.98</v>
      </c>
      <c r="AG45" s="22">
        <v>91.98</v>
      </c>
      <c r="AH45" s="22">
        <v>91.98</v>
      </c>
      <c r="AI45" s="22">
        <v>91.98</v>
      </c>
      <c r="AJ45" s="22">
        <v>91.98</v>
      </c>
      <c r="AK45" s="22">
        <v>91.98</v>
      </c>
    </row>
    <row r="46" spans="1:37" x14ac:dyDescent="0.45">
      <c r="A46" s="22" t="s">
        <v>87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</row>
    <row r="47" spans="1:37" x14ac:dyDescent="0.45">
      <c r="A47" s="22" t="s">
        <v>88</v>
      </c>
      <c r="B47" s="22">
        <v>6768</v>
      </c>
      <c r="C47" s="22">
        <v>6558</v>
      </c>
      <c r="D47" s="22">
        <v>7208</v>
      </c>
      <c r="E47" s="22">
        <v>7793</v>
      </c>
      <c r="F47" s="22">
        <v>6961</v>
      </c>
      <c r="G47" s="22">
        <v>6792</v>
      </c>
      <c r="H47" s="22">
        <v>6016</v>
      </c>
      <c r="I47" s="22">
        <v>5393</v>
      </c>
      <c r="J47" s="22">
        <v>5503</v>
      </c>
      <c r="K47" s="22">
        <v>5540</v>
      </c>
      <c r="L47" s="22">
        <v>6044</v>
      </c>
      <c r="M47" s="22">
        <v>5915</v>
      </c>
      <c r="N47" s="22">
        <v>4685.97</v>
      </c>
      <c r="O47" s="22">
        <v>4686.01</v>
      </c>
      <c r="P47" s="22">
        <v>4181.38</v>
      </c>
      <c r="Q47" s="22">
        <v>2920.1</v>
      </c>
      <c r="R47" s="22">
        <v>2706.32</v>
      </c>
      <c r="S47" s="22">
        <v>2592.52</v>
      </c>
      <c r="T47" s="22">
        <v>2566.12</v>
      </c>
      <c r="U47" s="22">
        <v>1901.2</v>
      </c>
      <c r="V47" s="22">
        <v>2037.66</v>
      </c>
      <c r="W47" s="22">
        <v>2000.48</v>
      </c>
      <c r="X47" s="22">
        <v>2028.7</v>
      </c>
      <c r="Y47" s="22">
        <v>2013.07</v>
      </c>
      <c r="Z47" s="22">
        <v>1302.4100000000001</v>
      </c>
      <c r="AA47" s="22">
        <v>1306.5999999999999</v>
      </c>
      <c r="AB47" s="22">
        <v>1541.32</v>
      </c>
      <c r="AC47" s="22">
        <v>1038.4100000000001</v>
      </c>
      <c r="AD47" s="22">
        <v>1026.76</v>
      </c>
      <c r="AE47" s="22">
        <v>1258.49</v>
      </c>
      <c r="AF47" s="22">
        <v>1021.3</v>
      </c>
      <c r="AG47" s="22">
        <v>1322.8</v>
      </c>
      <c r="AH47" s="22">
        <v>1305.94</v>
      </c>
      <c r="AI47" s="22">
        <v>1287.67</v>
      </c>
      <c r="AJ47" s="22">
        <v>1241.1500000000001</v>
      </c>
      <c r="AK47" s="22">
        <v>1582.94</v>
      </c>
    </row>
    <row r="48" spans="1:37" x14ac:dyDescent="0.45">
      <c r="A48" s="22" t="s">
        <v>89</v>
      </c>
      <c r="B48" s="22">
        <v>181</v>
      </c>
      <c r="C48" s="22">
        <v>388</v>
      </c>
      <c r="D48" s="22">
        <v>882</v>
      </c>
      <c r="E48" s="22">
        <v>1257</v>
      </c>
      <c r="F48" s="22">
        <v>1610</v>
      </c>
      <c r="G48" s="22">
        <v>2275</v>
      </c>
      <c r="H48" s="22">
        <v>2430</v>
      </c>
      <c r="I48" s="22">
        <v>2258</v>
      </c>
      <c r="J48" s="22">
        <v>1374</v>
      </c>
      <c r="K48" s="22">
        <v>1468</v>
      </c>
      <c r="L48" s="22">
        <v>1302</v>
      </c>
      <c r="M48" s="22">
        <v>1244</v>
      </c>
      <c r="N48" s="22">
        <v>725.77</v>
      </c>
      <c r="O48" s="22">
        <v>803.65</v>
      </c>
      <c r="P48" s="22">
        <v>855.08</v>
      </c>
      <c r="Q48" s="22">
        <v>464.41</v>
      </c>
      <c r="R48" s="22">
        <v>723.87</v>
      </c>
      <c r="S48" s="22">
        <v>697.38</v>
      </c>
      <c r="T48" s="22">
        <v>691.49</v>
      </c>
      <c r="U48" s="22">
        <v>1900.35</v>
      </c>
      <c r="V48" s="22">
        <v>1703.73</v>
      </c>
      <c r="W48" s="22">
        <v>1664.45</v>
      </c>
      <c r="X48" s="22">
        <v>1598.51</v>
      </c>
      <c r="Y48" s="22">
        <v>1590.08</v>
      </c>
      <c r="Z48" s="22">
        <v>2484.14</v>
      </c>
      <c r="AA48" s="22">
        <v>2483.5</v>
      </c>
      <c r="AB48" s="22">
        <v>2246.79</v>
      </c>
      <c r="AC48" s="22">
        <v>2892.5</v>
      </c>
      <c r="AD48" s="22">
        <v>2901.31</v>
      </c>
      <c r="AE48" s="22">
        <v>2394.85</v>
      </c>
      <c r="AF48" s="22">
        <v>2606.9699999999998</v>
      </c>
      <c r="AG48" s="22">
        <v>2316.17</v>
      </c>
      <c r="AH48" s="22">
        <v>2298.59</v>
      </c>
      <c r="AI48" s="22">
        <v>2276.5</v>
      </c>
      <c r="AJ48" s="22">
        <v>2296.33</v>
      </c>
      <c r="AK48" s="22">
        <v>1877.63</v>
      </c>
    </row>
    <row r="49" spans="1:37" x14ac:dyDescent="0.45">
      <c r="A49" s="22" t="s">
        <v>90</v>
      </c>
      <c r="B49" s="22">
        <v>3995</v>
      </c>
      <c r="C49" s="22">
        <v>3030</v>
      </c>
      <c r="D49" s="22">
        <v>3069</v>
      </c>
      <c r="E49" s="22">
        <v>1582</v>
      </c>
      <c r="F49" s="22">
        <v>1547</v>
      </c>
      <c r="G49" s="22">
        <v>1100</v>
      </c>
      <c r="H49" s="22">
        <v>884</v>
      </c>
      <c r="I49" s="22">
        <v>1389</v>
      </c>
      <c r="J49" s="22">
        <v>1775</v>
      </c>
      <c r="K49" s="22">
        <v>1477</v>
      </c>
      <c r="L49" s="22">
        <v>309</v>
      </c>
      <c r="M49" s="22">
        <v>176</v>
      </c>
      <c r="N49" s="22">
        <v>380.46</v>
      </c>
      <c r="O49" s="22">
        <v>387.95</v>
      </c>
      <c r="P49" s="22">
        <v>415.06</v>
      </c>
      <c r="Q49" s="22">
        <v>186.58</v>
      </c>
      <c r="R49" s="22">
        <v>199.71</v>
      </c>
      <c r="S49" s="22">
        <v>159.6</v>
      </c>
      <c r="T49" s="22">
        <v>153.09</v>
      </c>
      <c r="U49" s="22">
        <v>39.44</v>
      </c>
      <c r="V49" s="22">
        <v>23.1</v>
      </c>
      <c r="W49" s="22">
        <v>44.91</v>
      </c>
      <c r="X49" s="22">
        <v>44.18</v>
      </c>
      <c r="Y49" s="22">
        <v>23.67</v>
      </c>
      <c r="Z49" s="22">
        <v>5.26</v>
      </c>
      <c r="AA49" s="22">
        <v>5.23</v>
      </c>
      <c r="AB49" s="22">
        <v>5.24</v>
      </c>
      <c r="AC49" s="22">
        <v>3.4</v>
      </c>
      <c r="AD49" s="22">
        <v>3.36</v>
      </c>
      <c r="AE49" s="22">
        <v>3.92</v>
      </c>
      <c r="AF49" s="22">
        <v>3.11</v>
      </c>
      <c r="AG49" s="22">
        <v>4.17</v>
      </c>
      <c r="AH49" s="22">
        <v>4.1100000000000003</v>
      </c>
      <c r="AI49" s="22">
        <v>4.05</v>
      </c>
      <c r="AJ49" s="22">
        <v>3.91</v>
      </c>
      <c r="AK49" s="22">
        <v>5.58</v>
      </c>
    </row>
    <row r="51" spans="1:37" ht="18" x14ac:dyDescent="0.55000000000000004">
      <c r="A51" s="23" t="s">
        <v>94</v>
      </c>
    </row>
    <row r="52" spans="1:37" x14ac:dyDescent="0.45">
      <c r="A52" s="22" t="s">
        <v>46</v>
      </c>
      <c r="B52" s="22" t="s">
        <v>47</v>
      </c>
      <c r="C52" s="22" t="s">
        <v>48</v>
      </c>
      <c r="D52" s="22" t="s">
        <v>49</v>
      </c>
      <c r="E52" s="22" t="s">
        <v>50</v>
      </c>
      <c r="F52" s="22" t="s">
        <v>51</v>
      </c>
      <c r="G52" s="22" t="s">
        <v>52</v>
      </c>
      <c r="H52" s="22" t="s">
        <v>53</v>
      </c>
      <c r="I52" s="22" t="s">
        <v>54</v>
      </c>
      <c r="J52" s="22" t="s">
        <v>55</v>
      </c>
      <c r="K52" s="22" t="s">
        <v>56</v>
      </c>
      <c r="L52" s="22" t="s">
        <v>57</v>
      </c>
      <c r="M52" s="22" t="s">
        <v>58</v>
      </c>
      <c r="N52" s="22" t="s">
        <v>59</v>
      </c>
      <c r="O52" s="22" t="s">
        <v>60</v>
      </c>
      <c r="P52" s="22" t="s">
        <v>61</v>
      </c>
      <c r="Q52" s="22" t="s">
        <v>62</v>
      </c>
      <c r="R52" s="22" t="s">
        <v>63</v>
      </c>
      <c r="S52" s="22" t="s">
        <v>64</v>
      </c>
      <c r="T52" s="22" t="s">
        <v>65</v>
      </c>
      <c r="U52" s="22" t="s">
        <v>66</v>
      </c>
      <c r="V52" s="22" t="s">
        <v>67</v>
      </c>
      <c r="W52" s="22" t="s">
        <v>68</v>
      </c>
      <c r="X52" s="22" t="s">
        <v>69</v>
      </c>
      <c r="Y52" s="22" t="s">
        <v>70</v>
      </c>
      <c r="Z52" s="22" t="s">
        <v>71</v>
      </c>
      <c r="AA52" s="22" t="s">
        <v>72</v>
      </c>
      <c r="AB52" s="22" t="s">
        <v>73</v>
      </c>
      <c r="AC52" s="22" t="s">
        <v>74</v>
      </c>
      <c r="AD52" s="22" t="s">
        <v>75</v>
      </c>
      <c r="AE52" s="22" t="s">
        <v>76</v>
      </c>
      <c r="AF52" s="22" t="s">
        <v>77</v>
      </c>
      <c r="AG52" s="22" t="s">
        <v>78</v>
      </c>
      <c r="AH52" s="22" t="s">
        <v>79</v>
      </c>
      <c r="AI52" s="22" t="s">
        <v>80</v>
      </c>
      <c r="AJ52" s="22" t="s">
        <v>81</v>
      </c>
      <c r="AK52" s="22" t="s">
        <v>82</v>
      </c>
    </row>
    <row r="53" spans="1:37" x14ac:dyDescent="0.45">
      <c r="A53" s="22" t="s">
        <v>83</v>
      </c>
      <c r="B53" s="22">
        <v>3875</v>
      </c>
      <c r="C53" s="22">
        <v>3731</v>
      </c>
      <c r="D53" s="22">
        <v>2793.76</v>
      </c>
      <c r="E53" s="22">
        <v>3536.09</v>
      </c>
      <c r="F53" s="22">
        <v>2964.24</v>
      </c>
      <c r="G53" s="22">
        <v>3325.35</v>
      </c>
      <c r="H53" s="22">
        <v>3921.29</v>
      </c>
      <c r="I53" s="22">
        <v>2957.28</v>
      </c>
      <c r="J53" s="22">
        <v>3410.31</v>
      </c>
      <c r="K53" s="22">
        <v>2963.11</v>
      </c>
      <c r="L53" s="22">
        <v>2615.12</v>
      </c>
      <c r="M53" s="22">
        <v>3134.08</v>
      </c>
      <c r="N53" s="22">
        <v>3280.96</v>
      </c>
      <c r="O53" s="22">
        <v>3280.93</v>
      </c>
      <c r="P53" s="22">
        <v>3280.95</v>
      </c>
      <c r="Q53" s="22">
        <v>3280.94</v>
      </c>
      <c r="R53" s="22">
        <v>3280.92</v>
      </c>
      <c r="S53" s="22">
        <v>3280.95</v>
      </c>
      <c r="T53" s="22">
        <v>3280.93</v>
      </c>
      <c r="U53" s="22">
        <v>3280.94</v>
      </c>
      <c r="V53" s="22">
        <v>3280.93</v>
      </c>
      <c r="W53" s="22">
        <v>3280.95</v>
      </c>
      <c r="X53" s="22">
        <v>3280.93</v>
      </c>
      <c r="Y53" s="22">
        <v>3280.94</v>
      </c>
      <c r="Z53" s="22">
        <v>3280.93</v>
      </c>
      <c r="AA53" s="22">
        <v>3280.94</v>
      </c>
      <c r="AB53" s="22">
        <v>3280.95</v>
      </c>
      <c r="AC53" s="22">
        <v>3280.94</v>
      </c>
      <c r="AD53" s="22">
        <v>3280.92</v>
      </c>
      <c r="AE53" s="22">
        <v>3280.93</v>
      </c>
      <c r="AF53" s="22">
        <v>3280.94</v>
      </c>
      <c r="AG53" s="22">
        <v>3280.96</v>
      </c>
      <c r="AH53" s="22">
        <v>3280.93</v>
      </c>
      <c r="AI53" s="22">
        <v>3280.96</v>
      </c>
      <c r="AJ53" s="22">
        <v>3280.92</v>
      </c>
      <c r="AK53" s="22">
        <v>3280.91</v>
      </c>
    </row>
    <row r="54" spans="1:37" x14ac:dyDescent="0.45">
      <c r="A54" s="22" t="s">
        <v>84</v>
      </c>
      <c r="B54" s="22">
        <v>0</v>
      </c>
      <c r="C54" s="22">
        <v>0</v>
      </c>
      <c r="D54" s="22">
        <v>0</v>
      </c>
      <c r="E54" s="22">
        <v>0</v>
      </c>
      <c r="F54" s="22">
        <v>270</v>
      </c>
      <c r="G54" s="22">
        <v>389</v>
      </c>
      <c r="H54" s="22">
        <v>693</v>
      </c>
      <c r="I54" s="22">
        <v>733</v>
      </c>
      <c r="J54" s="22">
        <v>737</v>
      </c>
      <c r="K54" s="22">
        <v>785.85</v>
      </c>
      <c r="L54" s="22">
        <v>792.08</v>
      </c>
      <c r="M54" s="22">
        <v>856.27</v>
      </c>
      <c r="N54" s="22">
        <v>856.28</v>
      </c>
      <c r="O54" s="22">
        <v>856.28</v>
      </c>
      <c r="P54" s="22">
        <v>856.28</v>
      </c>
      <c r="Q54" s="22">
        <v>938.44</v>
      </c>
      <c r="R54" s="22">
        <v>938.44</v>
      </c>
      <c r="S54" s="22">
        <v>938.45</v>
      </c>
      <c r="T54" s="22">
        <v>938.44</v>
      </c>
      <c r="U54" s="22">
        <v>938.44</v>
      </c>
      <c r="V54" s="22">
        <v>938.44</v>
      </c>
      <c r="W54" s="22">
        <v>938.45</v>
      </c>
      <c r="X54" s="22">
        <v>938.44</v>
      </c>
      <c r="Y54" s="22">
        <v>938.44</v>
      </c>
      <c r="Z54" s="22">
        <v>938.44</v>
      </c>
      <c r="AA54" s="22">
        <v>1201.25</v>
      </c>
      <c r="AB54" s="22">
        <v>1201.25</v>
      </c>
      <c r="AC54" s="22">
        <v>1201.25</v>
      </c>
      <c r="AD54" s="22">
        <v>1201.24</v>
      </c>
      <c r="AE54" s="22">
        <v>1201.24</v>
      </c>
      <c r="AF54" s="22">
        <v>1201.24</v>
      </c>
      <c r="AG54" s="22">
        <v>1201.25</v>
      </c>
      <c r="AH54" s="22">
        <v>1201.24</v>
      </c>
      <c r="AI54" s="22">
        <v>1201.25</v>
      </c>
      <c r="AJ54" s="22">
        <v>1201.24</v>
      </c>
      <c r="AK54" s="22">
        <v>1201.23</v>
      </c>
    </row>
    <row r="55" spans="1:37" x14ac:dyDescent="0.45">
      <c r="A55" s="22" t="s">
        <v>85</v>
      </c>
      <c r="B55" s="22">
        <v>610</v>
      </c>
      <c r="C55" s="22">
        <v>610</v>
      </c>
      <c r="D55" s="22">
        <v>562</v>
      </c>
      <c r="E55" s="22">
        <v>647</v>
      </c>
      <c r="F55" s="22">
        <v>576</v>
      </c>
      <c r="G55" s="22">
        <v>585</v>
      </c>
      <c r="H55" s="22">
        <v>569</v>
      </c>
      <c r="I55" s="22">
        <v>579</v>
      </c>
      <c r="J55" s="22">
        <v>558</v>
      </c>
      <c r="K55" s="22">
        <v>474.7</v>
      </c>
      <c r="L55" s="22">
        <v>308.3</v>
      </c>
      <c r="M55" s="22">
        <v>334.7</v>
      </c>
      <c r="N55" s="22">
        <v>334.7</v>
      </c>
      <c r="O55" s="22">
        <v>334.7</v>
      </c>
      <c r="P55" s="22">
        <v>334.7</v>
      </c>
      <c r="Q55" s="22">
        <v>334.7</v>
      </c>
      <c r="R55" s="22">
        <v>334.7</v>
      </c>
      <c r="S55" s="22">
        <v>334.7</v>
      </c>
      <c r="T55" s="22">
        <v>334.7</v>
      </c>
      <c r="U55" s="22">
        <v>334.7</v>
      </c>
      <c r="V55" s="22">
        <v>334.7</v>
      </c>
      <c r="W55" s="22">
        <v>334.7</v>
      </c>
      <c r="X55" s="22">
        <v>334.7</v>
      </c>
      <c r="Y55" s="22">
        <v>334.7</v>
      </c>
      <c r="Z55" s="22">
        <v>334.7</v>
      </c>
      <c r="AA55" s="22">
        <v>334.7</v>
      </c>
      <c r="AB55" s="22">
        <v>334.7</v>
      </c>
      <c r="AC55" s="22">
        <v>334.7</v>
      </c>
      <c r="AD55" s="22">
        <v>334.7</v>
      </c>
      <c r="AE55" s="22">
        <v>334.7</v>
      </c>
      <c r="AF55" s="22">
        <v>334.7</v>
      </c>
      <c r="AG55" s="22">
        <v>334.7</v>
      </c>
      <c r="AH55" s="22">
        <v>334.7</v>
      </c>
      <c r="AI55" s="22">
        <v>334.7</v>
      </c>
      <c r="AJ55" s="22">
        <v>334.7</v>
      </c>
      <c r="AK55" s="22">
        <v>334.7</v>
      </c>
    </row>
    <row r="56" spans="1:37" x14ac:dyDescent="0.45">
      <c r="A56" s="22" t="s">
        <v>86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262.8</v>
      </c>
      <c r="W56" s="22">
        <v>262.8</v>
      </c>
      <c r="X56" s="22">
        <v>262.8</v>
      </c>
      <c r="Y56" s="22">
        <v>262.8</v>
      </c>
      <c r="Z56" s="22">
        <v>262.8</v>
      </c>
      <c r="AA56" s="22">
        <v>262.8</v>
      </c>
      <c r="AB56" s="22">
        <v>262.8</v>
      </c>
      <c r="AC56" s="22">
        <v>262.8</v>
      </c>
      <c r="AD56" s="22">
        <v>262.8</v>
      </c>
      <c r="AE56" s="22">
        <v>262.8</v>
      </c>
      <c r="AF56" s="22">
        <v>262.8</v>
      </c>
      <c r="AG56" s="22">
        <v>262.8</v>
      </c>
      <c r="AH56" s="22">
        <v>262.8</v>
      </c>
      <c r="AI56" s="22">
        <v>262.8</v>
      </c>
      <c r="AJ56" s="22">
        <v>262.8</v>
      </c>
      <c r="AK56" s="22">
        <v>268.93</v>
      </c>
    </row>
    <row r="57" spans="1:37" x14ac:dyDescent="0.45">
      <c r="A57" s="22" t="s">
        <v>87</v>
      </c>
      <c r="B57" s="22">
        <v>4378</v>
      </c>
      <c r="C57" s="22">
        <v>4366</v>
      </c>
      <c r="D57" s="22">
        <v>4119</v>
      </c>
      <c r="E57" s="22">
        <v>1129</v>
      </c>
      <c r="F57" s="22">
        <v>0</v>
      </c>
      <c r="G57" s="22">
        <v>0</v>
      </c>
      <c r="H57" s="22">
        <v>0</v>
      </c>
      <c r="I57" s="22">
        <v>409</v>
      </c>
      <c r="J57" s="22">
        <v>4479</v>
      </c>
      <c r="K57" s="22">
        <v>5012.22</v>
      </c>
      <c r="L57" s="22">
        <v>4277.04</v>
      </c>
      <c r="M57" s="22">
        <v>4544.84</v>
      </c>
      <c r="N57" s="22">
        <v>4544.8599999999997</v>
      </c>
      <c r="O57" s="22">
        <v>4544.8599999999997</v>
      </c>
      <c r="P57" s="22">
        <v>4544.8599999999997</v>
      </c>
      <c r="Q57" s="22">
        <v>4544.8599999999997</v>
      </c>
      <c r="R57" s="22">
        <v>4544.8599999999997</v>
      </c>
      <c r="S57" s="22">
        <v>4544.8599999999997</v>
      </c>
      <c r="T57" s="22">
        <v>4544.8599999999997</v>
      </c>
      <c r="U57" s="22">
        <v>4544.8599999999997</v>
      </c>
      <c r="V57" s="22">
        <v>4544.8599999999997</v>
      </c>
      <c r="W57" s="22">
        <v>4544.8599999999997</v>
      </c>
      <c r="X57" s="22">
        <v>4544.8599999999997</v>
      </c>
      <c r="Y57" s="22">
        <v>4461.05</v>
      </c>
      <c r="Z57" s="22">
        <v>4462.92</v>
      </c>
      <c r="AA57" s="22">
        <v>4544.8599999999997</v>
      </c>
      <c r="AB57" s="22">
        <v>4544.8599999999997</v>
      </c>
      <c r="AC57" s="22">
        <v>4544.8599999999997</v>
      </c>
      <c r="AD57" s="22">
        <v>4544.8599999999997</v>
      </c>
      <c r="AE57" s="22">
        <v>4544.8599999999997</v>
      </c>
      <c r="AF57" s="22">
        <v>4544.8599999999997</v>
      </c>
      <c r="AG57" s="22">
        <v>4544.8599999999997</v>
      </c>
      <c r="AH57" s="22">
        <v>4544.8599999999997</v>
      </c>
      <c r="AI57" s="22">
        <v>4544.8599999999997</v>
      </c>
      <c r="AJ57" s="22">
        <v>4544.8599999999997</v>
      </c>
      <c r="AK57" s="22">
        <v>4544.8599999999997</v>
      </c>
    </row>
    <row r="58" spans="1:37" x14ac:dyDescent="0.45">
      <c r="A58" s="22" t="s">
        <v>88</v>
      </c>
      <c r="B58" s="22">
        <v>2922</v>
      </c>
      <c r="C58" s="22">
        <v>2928</v>
      </c>
      <c r="D58" s="22">
        <v>2914</v>
      </c>
      <c r="E58" s="22">
        <v>3010</v>
      </c>
      <c r="F58" s="22">
        <v>2955</v>
      </c>
      <c r="G58" s="22">
        <v>2290</v>
      </c>
      <c r="H58" s="22">
        <v>2579</v>
      </c>
      <c r="I58" s="22">
        <v>2076</v>
      </c>
      <c r="J58" s="22">
        <v>2470</v>
      </c>
      <c r="K58" s="22">
        <v>2906</v>
      </c>
      <c r="L58" s="22">
        <v>1958</v>
      </c>
      <c r="M58" s="22">
        <v>2544</v>
      </c>
      <c r="N58" s="22">
        <v>2507.96</v>
      </c>
      <c r="O58" s="22">
        <v>2525.14</v>
      </c>
      <c r="P58" s="22">
        <v>1125.82</v>
      </c>
      <c r="Q58" s="22">
        <v>1025.69</v>
      </c>
      <c r="R58" s="22">
        <v>292.64</v>
      </c>
      <c r="S58" s="22">
        <v>272.89999999999998</v>
      </c>
      <c r="T58" s="22">
        <v>396.56</v>
      </c>
      <c r="U58" s="22">
        <v>285.49</v>
      </c>
      <c r="V58" s="22">
        <v>225.05</v>
      </c>
      <c r="W58" s="22">
        <v>12.95</v>
      </c>
      <c r="X58" s="22">
        <v>27.06</v>
      </c>
      <c r="Y58" s="22">
        <v>12.95</v>
      </c>
      <c r="Z58" s="22">
        <v>32.97</v>
      </c>
      <c r="AA58" s="22">
        <v>32.97</v>
      </c>
      <c r="AB58" s="22">
        <v>47.16</v>
      </c>
      <c r="AC58" s="22">
        <v>47.16</v>
      </c>
      <c r="AD58" s="22">
        <v>47.16</v>
      </c>
      <c r="AE58" s="22">
        <v>47.16</v>
      </c>
      <c r="AF58" s="22">
        <v>47.16</v>
      </c>
      <c r="AG58" s="22">
        <v>47.16</v>
      </c>
      <c r="AH58" s="22">
        <v>47.16</v>
      </c>
      <c r="AI58" s="22">
        <v>82.62</v>
      </c>
      <c r="AJ58" s="22">
        <v>47.16</v>
      </c>
      <c r="AK58" s="22">
        <v>47.16</v>
      </c>
    </row>
    <row r="59" spans="1:37" x14ac:dyDescent="0.45">
      <c r="A59" s="22" t="s">
        <v>89</v>
      </c>
      <c r="B59" s="22">
        <v>1980</v>
      </c>
      <c r="C59" s="22">
        <v>2332</v>
      </c>
      <c r="D59" s="22">
        <v>1876</v>
      </c>
      <c r="E59" s="22">
        <v>1483</v>
      </c>
      <c r="F59" s="22">
        <v>1974</v>
      </c>
      <c r="G59" s="22">
        <v>2035</v>
      </c>
      <c r="H59" s="22">
        <v>2177</v>
      </c>
      <c r="I59" s="22">
        <v>1967</v>
      </c>
      <c r="J59" s="22">
        <v>1966</v>
      </c>
      <c r="K59" s="22">
        <v>2016.2</v>
      </c>
      <c r="L59" s="22">
        <v>2761.2</v>
      </c>
      <c r="M59" s="22">
        <v>2793</v>
      </c>
      <c r="N59" s="22">
        <v>2434.15</v>
      </c>
      <c r="O59" s="22">
        <v>2434.15</v>
      </c>
      <c r="P59" s="22">
        <v>2434.15</v>
      </c>
      <c r="Q59" s="22">
        <v>2434.14</v>
      </c>
      <c r="R59" s="22">
        <v>2434.12</v>
      </c>
      <c r="S59" s="22">
        <v>2434.15</v>
      </c>
      <c r="T59" s="22">
        <v>2434.13</v>
      </c>
      <c r="U59" s="22">
        <v>2434.14</v>
      </c>
      <c r="V59" s="22">
        <v>2434.13</v>
      </c>
      <c r="W59" s="22">
        <v>2454.7399999999998</v>
      </c>
      <c r="X59" s="22">
        <v>609.11</v>
      </c>
      <c r="Y59" s="22">
        <v>444.63</v>
      </c>
      <c r="Z59" s="22">
        <v>412.25</v>
      </c>
      <c r="AA59" s="22">
        <v>381.02</v>
      </c>
      <c r="AB59" s="22">
        <v>379.29</v>
      </c>
      <c r="AC59" s="22">
        <v>377.48</v>
      </c>
      <c r="AD59" s="22">
        <v>374.37</v>
      </c>
      <c r="AE59" s="22">
        <v>371.21</v>
      </c>
      <c r="AF59" s="22">
        <v>368.11</v>
      </c>
      <c r="AG59" s="22">
        <v>364.11</v>
      </c>
      <c r="AH59" s="22">
        <v>381.7</v>
      </c>
      <c r="AI59" s="22">
        <v>376.69</v>
      </c>
      <c r="AJ59" s="22">
        <v>371.36</v>
      </c>
      <c r="AK59" s="22">
        <v>17.600000000000001</v>
      </c>
    </row>
    <row r="60" spans="1:37" x14ac:dyDescent="0.45">
      <c r="A60" s="22" t="s">
        <v>90</v>
      </c>
      <c r="B60" s="22">
        <v>3622.76</v>
      </c>
      <c r="C60" s="22">
        <v>3622.79</v>
      </c>
      <c r="D60" s="22">
        <v>3622.74</v>
      </c>
      <c r="E60" s="22">
        <v>3341.97</v>
      </c>
      <c r="F60" s="22">
        <v>4200.75</v>
      </c>
      <c r="G60" s="22">
        <v>2546.0100000000002</v>
      </c>
      <c r="H60" s="22">
        <v>1910.48</v>
      </c>
      <c r="I60" s="22">
        <v>1629.3</v>
      </c>
      <c r="J60" s="22">
        <v>1323.38</v>
      </c>
      <c r="K60" s="22">
        <v>1592.6</v>
      </c>
      <c r="L60" s="22">
        <v>1032.82</v>
      </c>
      <c r="M60" s="22">
        <v>823.73</v>
      </c>
      <c r="N60" s="22">
        <v>12.93</v>
      </c>
      <c r="O60" s="22">
        <v>13.01</v>
      </c>
      <c r="P60" s="22">
        <v>5.8</v>
      </c>
      <c r="Q60" s="22">
        <v>5.29</v>
      </c>
      <c r="R60" s="22">
        <v>1.51</v>
      </c>
      <c r="S60" s="22">
        <v>1.41</v>
      </c>
      <c r="T60" s="22">
        <v>2.04</v>
      </c>
      <c r="U60" s="22">
        <v>1.47</v>
      </c>
      <c r="V60" s="22">
        <v>1.1599999999999999</v>
      </c>
      <c r="W60" s="22">
        <v>7.88</v>
      </c>
      <c r="X60" s="22">
        <v>16.37</v>
      </c>
      <c r="Y60" s="22">
        <v>1.28</v>
      </c>
      <c r="Z60" s="22">
        <v>0.17</v>
      </c>
      <c r="AA60" s="22">
        <v>0.17</v>
      </c>
      <c r="AB60" s="22">
        <v>0.24</v>
      </c>
      <c r="AC60" s="22">
        <v>0.24</v>
      </c>
      <c r="AD60" s="22">
        <v>0.24</v>
      </c>
      <c r="AE60" s="22">
        <v>0.24</v>
      </c>
      <c r="AF60" s="22">
        <v>0.24</v>
      </c>
      <c r="AG60" s="22">
        <v>0.24</v>
      </c>
      <c r="AH60" s="22">
        <v>0.24</v>
      </c>
      <c r="AI60" s="22">
        <v>0.43</v>
      </c>
      <c r="AJ60" s="22">
        <v>0.24</v>
      </c>
      <c r="AK60" s="22">
        <v>0.24</v>
      </c>
    </row>
    <row r="62" spans="1:37" ht="18" x14ac:dyDescent="0.55000000000000004">
      <c r="A62" s="23" t="s">
        <v>95</v>
      </c>
    </row>
    <row r="63" spans="1:37" x14ac:dyDescent="0.45">
      <c r="A63" s="22" t="s">
        <v>46</v>
      </c>
      <c r="B63" s="22" t="s">
        <v>47</v>
      </c>
      <c r="C63" s="22" t="s">
        <v>48</v>
      </c>
      <c r="D63" s="22" t="s">
        <v>49</v>
      </c>
      <c r="E63" s="22" t="s">
        <v>50</v>
      </c>
      <c r="F63" s="22" t="s">
        <v>51</v>
      </c>
      <c r="G63" s="22" t="s">
        <v>52</v>
      </c>
      <c r="H63" s="22" t="s">
        <v>53</v>
      </c>
      <c r="I63" s="22" t="s">
        <v>54</v>
      </c>
      <c r="J63" s="22" t="s">
        <v>55</v>
      </c>
      <c r="K63" s="22" t="s">
        <v>56</v>
      </c>
      <c r="L63" s="22" t="s">
        <v>57</v>
      </c>
      <c r="M63" s="22" t="s">
        <v>58</v>
      </c>
      <c r="N63" s="22" t="s">
        <v>59</v>
      </c>
      <c r="O63" s="22" t="s">
        <v>60</v>
      </c>
      <c r="P63" s="22" t="s">
        <v>61</v>
      </c>
      <c r="Q63" s="22" t="s">
        <v>62</v>
      </c>
      <c r="R63" s="22" t="s">
        <v>63</v>
      </c>
      <c r="S63" s="22" t="s">
        <v>64</v>
      </c>
      <c r="T63" s="22" t="s">
        <v>65</v>
      </c>
      <c r="U63" s="22" t="s">
        <v>66</v>
      </c>
      <c r="V63" s="22" t="s">
        <v>67</v>
      </c>
      <c r="W63" s="22" t="s">
        <v>68</v>
      </c>
      <c r="X63" s="22" t="s">
        <v>69</v>
      </c>
      <c r="Y63" s="22" t="s">
        <v>70</v>
      </c>
      <c r="Z63" s="22" t="s">
        <v>71</v>
      </c>
      <c r="AA63" s="22" t="s">
        <v>72</v>
      </c>
      <c r="AB63" s="22" t="s">
        <v>73</v>
      </c>
      <c r="AC63" s="22" t="s">
        <v>74</v>
      </c>
      <c r="AD63" s="22" t="s">
        <v>75</v>
      </c>
      <c r="AE63" s="22" t="s">
        <v>76</v>
      </c>
      <c r="AF63" s="22" t="s">
        <v>77</v>
      </c>
      <c r="AG63" s="22" t="s">
        <v>78</v>
      </c>
      <c r="AH63" s="22" t="s">
        <v>79</v>
      </c>
      <c r="AI63" s="22" t="s">
        <v>80</v>
      </c>
      <c r="AJ63" s="22" t="s">
        <v>81</v>
      </c>
      <c r="AK63" s="22" t="s">
        <v>82</v>
      </c>
    </row>
    <row r="64" spans="1:37" x14ac:dyDescent="0.45">
      <c r="A64" s="22" t="s">
        <v>83</v>
      </c>
      <c r="B64" s="22">
        <v>173112.6</v>
      </c>
      <c r="C64" s="22">
        <v>172347.6</v>
      </c>
      <c r="D64" s="22">
        <v>180856.6</v>
      </c>
      <c r="E64" s="22">
        <v>187783.8</v>
      </c>
      <c r="F64" s="22">
        <v>189423</v>
      </c>
      <c r="G64" s="22">
        <v>177402.2</v>
      </c>
      <c r="H64" s="22">
        <v>189675.6</v>
      </c>
      <c r="I64" s="22">
        <v>191955.4</v>
      </c>
      <c r="J64" s="22">
        <v>202512.3</v>
      </c>
      <c r="K64" s="22">
        <v>197207.4</v>
      </c>
      <c r="L64" s="22">
        <v>194351.5</v>
      </c>
      <c r="M64" s="22">
        <v>197243.2</v>
      </c>
      <c r="N64" s="22">
        <v>197459.5</v>
      </c>
      <c r="O64" s="22">
        <v>199632.9</v>
      </c>
      <c r="P64" s="22">
        <v>196381.3</v>
      </c>
      <c r="Q64" s="22">
        <v>196901.5</v>
      </c>
      <c r="R64" s="22">
        <v>198109.5</v>
      </c>
      <c r="S64" s="22">
        <v>198981.9</v>
      </c>
      <c r="T64" s="22">
        <v>199148.6</v>
      </c>
      <c r="U64" s="22">
        <v>198650.1</v>
      </c>
      <c r="V64" s="22">
        <v>199087.8</v>
      </c>
      <c r="W64" s="22">
        <v>199169.1</v>
      </c>
      <c r="X64" s="22">
        <v>199301.1</v>
      </c>
      <c r="Y64" s="22">
        <v>200686.2</v>
      </c>
      <c r="Z64" s="22">
        <v>202011.6</v>
      </c>
      <c r="AA64" s="22">
        <v>202836.8</v>
      </c>
      <c r="AB64" s="22">
        <v>205999.3</v>
      </c>
      <c r="AC64" s="22">
        <v>206071.2</v>
      </c>
      <c r="AD64" s="22">
        <v>206784.3</v>
      </c>
      <c r="AE64" s="22">
        <v>205389.3</v>
      </c>
      <c r="AF64" s="22">
        <v>205576.8</v>
      </c>
      <c r="AG64" s="22">
        <v>205461.6</v>
      </c>
      <c r="AH64" s="22">
        <v>206070.39999999999</v>
      </c>
      <c r="AI64" s="22">
        <v>206431.9</v>
      </c>
      <c r="AJ64" s="22">
        <v>206710.7</v>
      </c>
      <c r="AK64" s="22">
        <v>206793.5</v>
      </c>
    </row>
    <row r="65" spans="1:37" x14ac:dyDescent="0.45">
      <c r="A65" s="22" t="s">
        <v>84</v>
      </c>
      <c r="B65" s="22">
        <v>416</v>
      </c>
      <c r="C65" s="22">
        <v>419</v>
      </c>
      <c r="D65" s="22">
        <v>617</v>
      </c>
      <c r="E65" s="22">
        <v>565</v>
      </c>
      <c r="F65" s="22">
        <v>1322</v>
      </c>
      <c r="G65" s="22">
        <v>1535.14</v>
      </c>
      <c r="H65" s="22">
        <v>1393.8</v>
      </c>
      <c r="I65" s="22">
        <v>2557.79</v>
      </c>
      <c r="J65" s="22">
        <v>4717.8599999999997</v>
      </c>
      <c r="K65" s="22">
        <v>6649.31</v>
      </c>
      <c r="L65" s="22">
        <v>8958</v>
      </c>
      <c r="M65" s="22">
        <v>7216.67</v>
      </c>
      <c r="N65" s="22">
        <v>7868.2</v>
      </c>
      <c r="O65" s="22">
        <v>8838.5400000000009</v>
      </c>
      <c r="P65" s="22">
        <v>9329.1</v>
      </c>
      <c r="Q65" s="22">
        <v>9548.11</v>
      </c>
      <c r="R65" s="22">
        <v>9548.1</v>
      </c>
      <c r="S65" s="22">
        <v>9548.11</v>
      </c>
      <c r="T65" s="22">
        <v>9548.1</v>
      </c>
      <c r="U65" s="22">
        <v>9548.11</v>
      </c>
      <c r="V65" s="22">
        <v>10424.120000000001</v>
      </c>
      <c r="W65" s="22">
        <v>10424.120000000001</v>
      </c>
      <c r="X65" s="22">
        <v>10424.120000000001</v>
      </c>
      <c r="Y65" s="22">
        <v>10424.11</v>
      </c>
      <c r="Z65" s="22">
        <v>10424.120000000001</v>
      </c>
      <c r="AA65" s="22">
        <v>11300.11</v>
      </c>
      <c r="AB65" s="22">
        <v>11300.11</v>
      </c>
      <c r="AC65" s="22">
        <v>11300.11</v>
      </c>
      <c r="AD65" s="22">
        <v>11300.12</v>
      </c>
      <c r="AE65" s="22">
        <v>11300.11</v>
      </c>
      <c r="AF65" s="22">
        <v>11606.71</v>
      </c>
      <c r="AG65" s="22">
        <v>11606.7</v>
      </c>
      <c r="AH65" s="22">
        <v>11606.69</v>
      </c>
      <c r="AI65" s="22">
        <v>11957.1</v>
      </c>
      <c r="AJ65" s="22">
        <v>12307.52</v>
      </c>
      <c r="AK65" s="22">
        <v>12657.92</v>
      </c>
    </row>
    <row r="66" spans="1:37" x14ac:dyDescent="0.45">
      <c r="A66" s="22" t="s">
        <v>85</v>
      </c>
      <c r="B66" s="22">
        <v>646</v>
      </c>
      <c r="C66" s="22">
        <v>646</v>
      </c>
      <c r="D66" s="22">
        <v>646</v>
      </c>
      <c r="E66" s="22">
        <v>439</v>
      </c>
      <c r="F66" s="22">
        <v>550</v>
      </c>
      <c r="G66" s="22">
        <v>843.91</v>
      </c>
      <c r="H66" s="22">
        <v>1088.82</v>
      </c>
      <c r="I66" s="22">
        <v>1232.8499999999999</v>
      </c>
      <c r="J66" s="22">
        <v>1613.84</v>
      </c>
      <c r="K66" s="22">
        <v>943.52</v>
      </c>
      <c r="L66" s="22">
        <v>916.61</v>
      </c>
      <c r="M66" s="22">
        <v>1379.17</v>
      </c>
      <c r="N66" s="22">
        <v>1321.48</v>
      </c>
      <c r="O66" s="22">
        <v>1432.91</v>
      </c>
      <c r="P66" s="22">
        <v>1559.05</v>
      </c>
      <c r="Q66" s="22">
        <v>1559.05</v>
      </c>
      <c r="R66" s="22">
        <v>1559.05</v>
      </c>
      <c r="S66" s="22">
        <v>1685.2</v>
      </c>
      <c r="T66" s="22">
        <v>1685.19</v>
      </c>
      <c r="U66" s="22">
        <v>1685.2</v>
      </c>
      <c r="V66" s="22">
        <v>1685.2</v>
      </c>
      <c r="W66" s="22">
        <v>1811.34</v>
      </c>
      <c r="X66" s="22">
        <v>1811.34</v>
      </c>
      <c r="Y66" s="22">
        <v>1811.34</v>
      </c>
      <c r="Z66" s="22">
        <v>1811.34</v>
      </c>
      <c r="AA66" s="22">
        <v>1853.39</v>
      </c>
      <c r="AB66" s="22">
        <v>1853.39</v>
      </c>
      <c r="AC66" s="22">
        <v>1853.39</v>
      </c>
      <c r="AD66" s="22">
        <v>1853.39</v>
      </c>
      <c r="AE66" s="22">
        <v>1853.39</v>
      </c>
      <c r="AF66" s="22">
        <v>1853.39</v>
      </c>
      <c r="AG66" s="22">
        <v>1853.39</v>
      </c>
      <c r="AH66" s="22">
        <v>1853.39</v>
      </c>
      <c r="AI66" s="22">
        <v>1853.39</v>
      </c>
      <c r="AJ66" s="22">
        <v>1853.39</v>
      </c>
      <c r="AK66" s="22">
        <v>1853.39</v>
      </c>
    </row>
    <row r="67" spans="1:37" x14ac:dyDescent="0.45">
      <c r="A67" s="22" t="s">
        <v>86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0.52</v>
      </c>
      <c r="O67" s="22">
        <v>0.52</v>
      </c>
      <c r="P67" s="22">
        <v>0.52</v>
      </c>
      <c r="Q67" s="22">
        <v>35.56</v>
      </c>
      <c r="R67" s="22">
        <v>35.56</v>
      </c>
      <c r="S67" s="22">
        <v>35.56</v>
      </c>
      <c r="T67" s="22">
        <v>35.56</v>
      </c>
      <c r="U67" s="22">
        <v>70.599999999999994</v>
      </c>
      <c r="V67" s="22">
        <v>70.599999999999994</v>
      </c>
      <c r="W67" s="22">
        <v>70.599999999999994</v>
      </c>
      <c r="X67" s="22">
        <v>70.599999999999994</v>
      </c>
      <c r="Y67" s="22">
        <v>105.64</v>
      </c>
      <c r="Z67" s="22">
        <v>105.64</v>
      </c>
      <c r="AA67" s="22">
        <v>105.64</v>
      </c>
      <c r="AB67" s="22">
        <v>105.64</v>
      </c>
      <c r="AC67" s="22">
        <v>158.19999999999999</v>
      </c>
      <c r="AD67" s="22">
        <v>158.19999999999999</v>
      </c>
      <c r="AE67" s="22">
        <v>158.19999999999999</v>
      </c>
      <c r="AF67" s="22">
        <v>158.19999999999999</v>
      </c>
      <c r="AG67" s="22">
        <v>210.76</v>
      </c>
      <c r="AH67" s="22">
        <v>210.76</v>
      </c>
      <c r="AI67" s="22">
        <v>210.76</v>
      </c>
      <c r="AJ67" s="22">
        <v>210.76</v>
      </c>
      <c r="AK67" s="22">
        <v>350.92</v>
      </c>
    </row>
    <row r="68" spans="1:37" x14ac:dyDescent="0.45">
      <c r="A68" s="22" t="s">
        <v>87</v>
      </c>
      <c r="B68" s="22">
        <v>4321.58</v>
      </c>
      <c r="C68" s="22">
        <v>4321.58</v>
      </c>
      <c r="D68" s="22">
        <v>4321.58</v>
      </c>
      <c r="E68" s="22">
        <v>3624.23</v>
      </c>
      <c r="F68" s="22">
        <v>3596.28</v>
      </c>
      <c r="G68" s="22">
        <v>3551.59</v>
      </c>
      <c r="H68" s="22">
        <v>3525.22</v>
      </c>
      <c r="I68" s="22">
        <v>4212.62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</row>
    <row r="69" spans="1:37" x14ac:dyDescent="0.45">
      <c r="A69" s="22" t="s">
        <v>88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</row>
    <row r="70" spans="1:37" x14ac:dyDescent="0.45">
      <c r="A70" s="22" t="s">
        <v>89</v>
      </c>
      <c r="B70" s="22">
        <v>269</v>
      </c>
      <c r="C70" s="22">
        <v>1326</v>
      </c>
      <c r="D70" s="22">
        <v>3945</v>
      </c>
      <c r="E70" s="22">
        <v>228</v>
      </c>
      <c r="F70" s="22">
        <v>264</v>
      </c>
      <c r="G70" s="22">
        <v>222.4</v>
      </c>
      <c r="H70" s="22">
        <v>174.24</v>
      </c>
      <c r="I70" s="22">
        <v>185.01</v>
      </c>
      <c r="J70" s="22">
        <v>112.84</v>
      </c>
      <c r="K70" s="22">
        <v>156.54</v>
      </c>
      <c r="L70" s="22">
        <v>110.4</v>
      </c>
      <c r="M70" s="22">
        <v>102.7</v>
      </c>
      <c r="N70" s="22">
        <v>102.7</v>
      </c>
      <c r="O70" s="22">
        <v>102.7</v>
      </c>
      <c r="P70" s="22">
        <v>102.7</v>
      </c>
      <c r="Q70" s="22">
        <v>102.7</v>
      </c>
      <c r="R70" s="22">
        <v>102.7</v>
      </c>
      <c r="S70" s="22">
        <v>102.7</v>
      </c>
      <c r="T70" s="22">
        <v>102.7</v>
      </c>
      <c r="U70" s="22">
        <v>102.7</v>
      </c>
      <c r="V70" s="22">
        <v>102.7</v>
      </c>
      <c r="W70" s="22">
        <v>102.7</v>
      </c>
      <c r="X70" s="22">
        <v>102.7</v>
      </c>
      <c r="Y70" s="22">
        <v>102.7</v>
      </c>
      <c r="Z70" s="22">
        <v>102.7</v>
      </c>
      <c r="AA70" s="22">
        <v>102.7</v>
      </c>
      <c r="AB70" s="22">
        <v>102.73</v>
      </c>
      <c r="AC70" s="22">
        <v>102.7</v>
      </c>
      <c r="AD70" s="22">
        <v>102.7</v>
      </c>
      <c r="AE70" s="22">
        <v>102.7</v>
      </c>
      <c r="AF70" s="22">
        <v>102.7</v>
      </c>
      <c r="AG70" s="22">
        <v>102.74</v>
      </c>
      <c r="AH70" s="22">
        <v>102.76</v>
      </c>
      <c r="AI70" s="22">
        <v>102.76</v>
      </c>
      <c r="AJ70" s="22">
        <v>102.76</v>
      </c>
      <c r="AK70" s="22">
        <v>102.76</v>
      </c>
    </row>
    <row r="71" spans="1:37" x14ac:dyDescent="0.45">
      <c r="A71" s="22" t="s">
        <v>90</v>
      </c>
      <c r="B71" s="22">
        <v>215.13</v>
      </c>
      <c r="C71" s="22">
        <v>400.9</v>
      </c>
      <c r="D71" s="22">
        <v>703.7</v>
      </c>
      <c r="E71" s="22">
        <v>554.29999999999995</v>
      </c>
      <c r="F71" s="22">
        <v>778.7</v>
      </c>
      <c r="G71" s="22">
        <v>587.69000000000005</v>
      </c>
      <c r="H71" s="22">
        <v>546.17999999999995</v>
      </c>
      <c r="I71" s="22">
        <v>518.65</v>
      </c>
      <c r="J71" s="22">
        <v>475.06</v>
      </c>
      <c r="K71" s="22">
        <v>496.68</v>
      </c>
      <c r="L71" s="22">
        <v>538.79</v>
      </c>
      <c r="M71" s="22">
        <v>583.59</v>
      </c>
      <c r="N71" s="22">
        <v>583.54999999999995</v>
      </c>
      <c r="O71" s="22">
        <v>583.54999999999995</v>
      </c>
      <c r="P71" s="22">
        <v>583.54999999999995</v>
      </c>
      <c r="Q71" s="22">
        <v>583.54999999999995</v>
      </c>
      <c r="R71" s="22">
        <v>583.54999999999995</v>
      </c>
      <c r="S71" s="22">
        <v>583.54999999999995</v>
      </c>
      <c r="T71" s="22">
        <v>583.54999999999995</v>
      </c>
      <c r="U71" s="22">
        <v>583.54999999999995</v>
      </c>
      <c r="V71" s="22">
        <v>583.54999999999995</v>
      </c>
      <c r="W71" s="22">
        <v>583.54999999999995</v>
      </c>
      <c r="X71" s="22">
        <v>583.54999999999995</v>
      </c>
      <c r="Y71" s="22">
        <v>583.54999999999995</v>
      </c>
      <c r="Z71" s="22">
        <v>583.54999999999995</v>
      </c>
      <c r="AA71" s="22">
        <v>583.54999999999995</v>
      </c>
      <c r="AB71" s="22">
        <v>583.54999999999995</v>
      </c>
      <c r="AC71" s="22">
        <v>583.54999999999995</v>
      </c>
      <c r="AD71" s="22">
        <v>583.54999999999995</v>
      </c>
      <c r="AE71" s="22">
        <v>583.54999999999995</v>
      </c>
      <c r="AF71" s="22">
        <v>554.84</v>
      </c>
      <c r="AG71" s="22">
        <v>554.84</v>
      </c>
      <c r="AH71" s="22">
        <v>554.84</v>
      </c>
      <c r="AI71" s="22">
        <v>554.84</v>
      </c>
      <c r="AJ71" s="22">
        <v>554.84</v>
      </c>
      <c r="AK71" s="22">
        <v>554.84</v>
      </c>
    </row>
    <row r="73" spans="1:37" ht="18" x14ac:dyDescent="0.55000000000000004">
      <c r="A73" s="23" t="s">
        <v>96</v>
      </c>
    </row>
    <row r="74" spans="1:37" x14ac:dyDescent="0.45">
      <c r="A74" s="22" t="s">
        <v>46</v>
      </c>
      <c r="B74" s="22" t="s">
        <v>47</v>
      </c>
      <c r="C74" s="22" t="s">
        <v>48</v>
      </c>
      <c r="D74" s="22" t="s">
        <v>49</v>
      </c>
      <c r="E74" s="22" t="s">
        <v>50</v>
      </c>
      <c r="F74" s="22" t="s">
        <v>51</v>
      </c>
      <c r="G74" s="22" t="s">
        <v>52</v>
      </c>
      <c r="H74" s="22" t="s">
        <v>53</v>
      </c>
      <c r="I74" s="22" t="s">
        <v>54</v>
      </c>
      <c r="J74" s="22" t="s">
        <v>55</v>
      </c>
      <c r="K74" s="22" t="s">
        <v>56</v>
      </c>
      <c r="L74" s="22" t="s">
        <v>57</v>
      </c>
      <c r="M74" s="22" t="s">
        <v>58</v>
      </c>
      <c r="N74" s="22" t="s">
        <v>59</v>
      </c>
      <c r="O74" s="22" t="s">
        <v>60</v>
      </c>
      <c r="P74" s="22" t="s">
        <v>61</v>
      </c>
      <c r="Q74" s="22" t="s">
        <v>62</v>
      </c>
      <c r="R74" s="22" t="s">
        <v>63</v>
      </c>
      <c r="S74" s="22" t="s">
        <v>64</v>
      </c>
      <c r="T74" s="22" t="s">
        <v>65</v>
      </c>
      <c r="U74" s="22" t="s">
        <v>66</v>
      </c>
      <c r="V74" s="22" t="s">
        <v>67</v>
      </c>
      <c r="W74" s="22" t="s">
        <v>68</v>
      </c>
      <c r="X74" s="22" t="s">
        <v>69</v>
      </c>
      <c r="Y74" s="22" t="s">
        <v>70</v>
      </c>
      <c r="Z74" s="22" t="s">
        <v>71</v>
      </c>
      <c r="AA74" s="22" t="s">
        <v>72</v>
      </c>
      <c r="AB74" s="22" t="s">
        <v>73</v>
      </c>
      <c r="AC74" s="22" t="s">
        <v>74</v>
      </c>
      <c r="AD74" s="22" t="s">
        <v>75</v>
      </c>
      <c r="AE74" s="22" t="s">
        <v>76</v>
      </c>
      <c r="AF74" s="22" t="s">
        <v>77</v>
      </c>
      <c r="AG74" s="22" t="s">
        <v>78</v>
      </c>
      <c r="AH74" s="22" t="s">
        <v>79</v>
      </c>
      <c r="AI74" s="22" t="s">
        <v>80</v>
      </c>
      <c r="AJ74" s="22" t="s">
        <v>81</v>
      </c>
      <c r="AK74" s="22" t="s">
        <v>82</v>
      </c>
    </row>
    <row r="75" spans="1:37" x14ac:dyDescent="0.45">
      <c r="A75" s="22" t="s">
        <v>83</v>
      </c>
      <c r="B75" s="22">
        <v>35480</v>
      </c>
      <c r="C75" s="22">
        <v>36031.99</v>
      </c>
      <c r="D75" s="22">
        <v>34315</v>
      </c>
      <c r="E75" s="22">
        <v>39614.99</v>
      </c>
      <c r="F75" s="22">
        <v>39685.01</v>
      </c>
      <c r="G75" s="22">
        <v>32555</v>
      </c>
      <c r="H75" s="22">
        <v>34907</v>
      </c>
      <c r="I75" s="22">
        <v>33887</v>
      </c>
      <c r="J75" s="22">
        <v>37936</v>
      </c>
      <c r="K75" s="22">
        <v>39199.480000000003</v>
      </c>
      <c r="L75" s="22">
        <v>35043.46</v>
      </c>
      <c r="M75" s="22">
        <v>33856.660000000003</v>
      </c>
      <c r="N75" s="22">
        <v>35022.129999999997</v>
      </c>
      <c r="O75" s="22">
        <v>35022.15</v>
      </c>
      <c r="P75" s="22">
        <v>35201.25</v>
      </c>
      <c r="Q75" s="22">
        <v>35201.39</v>
      </c>
      <c r="R75" s="22">
        <v>35380.51</v>
      </c>
      <c r="S75" s="22">
        <v>35380.550000000003</v>
      </c>
      <c r="T75" s="22">
        <v>35575.14</v>
      </c>
      <c r="U75" s="22">
        <v>35559.72</v>
      </c>
      <c r="V75" s="22">
        <v>35754.230000000003</v>
      </c>
      <c r="W75" s="22">
        <v>35754.19</v>
      </c>
      <c r="X75" s="22">
        <v>35933.230000000003</v>
      </c>
      <c r="Y75" s="22">
        <v>35914.46</v>
      </c>
      <c r="Z75" s="22">
        <v>36112.300000000003</v>
      </c>
      <c r="AA75" s="22">
        <v>36093.64</v>
      </c>
      <c r="AB75" s="22">
        <v>36291.339999999997</v>
      </c>
      <c r="AC75" s="22">
        <v>36272.82</v>
      </c>
      <c r="AD75" s="22">
        <v>36541.43</v>
      </c>
      <c r="AE75" s="22">
        <v>36541.519999999997</v>
      </c>
      <c r="AF75" s="22">
        <v>36720.629999999997</v>
      </c>
      <c r="AG75" s="22">
        <v>36718.660000000003</v>
      </c>
      <c r="AH75" s="22">
        <v>36987.22</v>
      </c>
      <c r="AI75" s="22">
        <v>36987.279999999999</v>
      </c>
      <c r="AJ75" s="22">
        <v>37166.300000000003</v>
      </c>
      <c r="AK75" s="22">
        <v>37186.61</v>
      </c>
    </row>
    <row r="76" spans="1:37" x14ac:dyDescent="0.45">
      <c r="A76" s="22" t="s">
        <v>84</v>
      </c>
      <c r="B76" s="22">
        <v>26</v>
      </c>
      <c r="C76" s="22">
        <v>145</v>
      </c>
      <c r="D76" s="22">
        <v>494</v>
      </c>
      <c r="E76" s="22">
        <v>1400</v>
      </c>
      <c r="F76" s="22">
        <v>2300</v>
      </c>
      <c r="G76" s="22">
        <v>2800</v>
      </c>
      <c r="H76" s="22">
        <v>3900</v>
      </c>
      <c r="I76" s="22">
        <v>4600</v>
      </c>
      <c r="J76" s="22">
        <v>5200</v>
      </c>
      <c r="K76" s="22">
        <v>6900.64</v>
      </c>
      <c r="L76" s="22">
        <v>11395.51</v>
      </c>
      <c r="M76" s="22">
        <v>12122.88</v>
      </c>
      <c r="N76" s="22">
        <v>12723.31</v>
      </c>
      <c r="O76" s="22">
        <v>13511.7</v>
      </c>
      <c r="P76" s="22">
        <v>14037.3</v>
      </c>
      <c r="Q76" s="22">
        <v>14037.34</v>
      </c>
      <c r="R76" s="22">
        <v>14037.34</v>
      </c>
      <c r="S76" s="22">
        <v>14037.33</v>
      </c>
      <c r="T76" s="22">
        <v>14037.33</v>
      </c>
      <c r="U76" s="22">
        <v>14037.34</v>
      </c>
      <c r="V76" s="22">
        <v>14037.34</v>
      </c>
      <c r="W76" s="22">
        <v>14037.33</v>
      </c>
      <c r="X76" s="22">
        <v>14037.34</v>
      </c>
      <c r="Y76" s="22">
        <v>14037.34</v>
      </c>
      <c r="Z76" s="22">
        <v>14037.33</v>
      </c>
      <c r="AA76" s="22">
        <v>14037.34</v>
      </c>
      <c r="AB76" s="22">
        <v>14037.33</v>
      </c>
      <c r="AC76" s="22">
        <v>14037.33</v>
      </c>
      <c r="AD76" s="22">
        <v>14037.33</v>
      </c>
      <c r="AE76" s="22">
        <v>14037.33</v>
      </c>
      <c r="AF76" s="22">
        <v>14037.33</v>
      </c>
      <c r="AG76" s="22">
        <v>14037.34</v>
      </c>
      <c r="AH76" s="22">
        <v>14037.33</v>
      </c>
      <c r="AI76" s="22">
        <v>14037.34</v>
      </c>
      <c r="AJ76" s="22">
        <v>14037.33</v>
      </c>
      <c r="AK76" s="22">
        <v>14037.34</v>
      </c>
    </row>
    <row r="77" spans="1:37" x14ac:dyDescent="0.45">
      <c r="A77" s="22" t="s">
        <v>85</v>
      </c>
      <c r="B77" s="22">
        <v>807.53</v>
      </c>
      <c r="C77" s="22">
        <v>733.51</v>
      </c>
      <c r="D77" s="22">
        <v>598.95000000000005</v>
      </c>
      <c r="E77" s="22">
        <v>484.04</v>
      </c>
      <c r="F77" s="22">
        <v>657.05</v>
      </c>
      <c r="G77" s="22">
        <v>735.1</v>
      </c>
      <c r="H77" s="22">
        <v>607.89</v>
      </c>
      <c r="I77" s="22">
        <v>672.86</v>
      </c>
      <c r="J77" s="22">
        <v>586.34</v>
      </c>
      <c r="K77" s="22">
        <v>1429.39</v>
      </c>
      <c r="L77" s="22">
        <v>1031.45</v>
      </c>
      <c r="M77" s="22">
        <v>1237.05</v>
      </c>
      <c r="N77" s="22">
        <v>1093.21</v>
      </c>
      <c r="O77" s="22">
        <v>1093.21</v>
      </c>
      <c r="P77" s="22">
        <v>1093.21</v>
      </c>
      <c r="Q77" s="22">
        <v>1093.22</v>
      </c>
      <c r="R77" s="22">
        <v>1093.22</v>
      </c>
      <c r="S77" s="22">
        <v>1093.22</v>
      </c>
      <c r="T77" s="22">
        <v>1093.22</v>
      </c>
      <c r="U77" s="22">
        <v>1093.22</v>
      </c>
      <c r="V77" s="22">
        <v>1093.22</v>
      </c>
      <c r="W77" s="22">
        <v>1093.22</v>
      </c>
      <c r="X77" s="22">
        <v>1093.22</v>
      </c>
      <c r="Y77" s="22">
        <v>1093.22</v>
      </c>
      <c r="Z77" s="22">
        <v>1093.22</v>
      </c>
      <c r="AA77" s="22">
        <v>1093.22</v>
      </c>
      <c r="AB77" s="22">
        <v>1093.22</v>
      </c>
      <c r="AC77" s="22">
        <v>1093.22</v>
      </c>
      <c r="AD77" s="22">
        <v>1093.22</v>
      </c>
      <c r="AE77" s="22">
        <v>1093.22</v>
      </c>
      <c r="AF77" s="22">
        <v>1093.22</v>
      </c>
      <c r="AG77" s="22">
        <v>1093.22</v>
      </c>
      <c r="AH77" s="22">
        <v>1093.22</v>
      </c>
      <c r="AI77" s="22">
        <v>1093.22</v>
      </c>
      <c r="AJ77" s="22">
        <v>1093.22</v>
      </c>
      <c r="AK77" s="22">
        <v>1093.22</v>
      </c>
    </row>
    <row r="78" spans="1:37" x14ac:dyDescent="0.45">
      <c r="A78" s="22" t="s">
        <v>86</v>
      </c>
      <c r="B78" s="22">
        <v>0</v>
      </c>
      <c r="C78" s="22">
        <v>0</v>
      </c>
      <c r="D78" s="22">
        <v>0</v>
      </c>
      <c r="E78" s="22">
        <v>0</v>
      </c>
      <c r="F78" s="22">
        <v>5</v>
      </c>
      <c r="G78" s="22">
        <v>123</v>
      </c>
      <c r="H78" s="22">
        <v>398</v>
      </c>
      <c r="I78" s="22">
        <v>842</v>
      </c>
      <c r="J78" s="22">
        <v>1173</v>
      </c>
      <c r="K78" s="22">
        <v>1757.71</v>
      </c>
      <c r="L78" s="22">
        <v>2967.25</v>
      </c>
      <c r="M78" s="22">
        <v>3191.12</v>
      </c>
      <c r="N78" s="22">
        <v>4032.07</v>
      </c>
      <c r="O78" s="22">
        <v>4207.2700000000004</v>
      </c>
      <c r="P78" s="22">
        <v>4557.67</v>
      </c>
      <c r="Q78" s="22">
        <v>4557.68</v>
      </c>
      <c r="R78" s="22">
        <v>4557.68</v>
      </c>
      <c r="S78" s="22">
        <v>4557.68</v>
      </c>
      <c r="T78" s="22">
        <v>4557.68</v>
      </c>
      <c r="U78" s="22">
        <v>4610.24</v>
      </c>
      <c r="V78" s="22">
        <v>4662.8</v>
      </c>
      <c r="W78" s="22">
        <v>4715.3500000000004</v>
      </c>
      <c r="X78" s="22">
        <v>4767.92</v>
      </c>
      <c r="Y78" s="22">
        <v>4820.4799999999996</v>
      </c>
      <c r="Z78" s="22">
        <v>4873.04</v>
      </c>
      <c r="AA78" s="22">
        <v>4925.6000000000004</v>
      </c>
      <c r="AB78" s="22">
        <v>4978.16</v>
      </c>
      <c r="AC78" s="22">
        <v>5030.72</v>
      </c>
      <c r="AD78" s="22">
        <v>5083.28</v>
      </c>
      <c r="AE78" s="22">
        <v>5135.84</v>
      </c>
      <c r="AF78" s="22">
        <v>5188.3999999999996</v>
      </c>
      <c r="AG78" s="22">
        <v>5240.96</v>
      </c>
      <c r="AH78" s="22">
        <v>5293.52</v>
      </c>
      <c r="AI78" s="22">
        <v>5346.08</v>
      </c>
      <c r="AJ78" s="22">
        <v>5398.63</v>
      </c>
      <c r="AK78" s="22">
        <v>5451.2</v>
      </c>
    </row>
    <row r="79" spans="1:37" x14ac:dyDescent="0.45">
      <c r="A79" s="22" t="s">
        <v>87</v>
      </c>
      <c r="B79" s="22">
        <v>77969</v>
      </c>
      <c r="C79" s="22">
        <v>83457</v>
      </c>
      <c r="D79" s="22">
        <v>79750</v>
      </c>
      <c r="E79" s="22">
        <v>85832</v>
      </c>
      <c r="F79" s="22">
        <v>81395.98</v>
      </c>
      <c r="G79" s="22">
        <v>81975</v>
      </c>
      <c r="H79" s="22">
        <v>84766</v>
      </c>
      <c r="I79" s="22">
        <v>84866</v>
      </c>
      <c r="J79" s="22">
        <v>93102.99</v>
      </c>
      <c r="K79" s="22">
        <v>96195.59</v>
      </c>
      <c r="L79" s="22">
        <v>91768.76</v>
      </c>
      <c r="M79" s="22">
        <v>90873.29</v>
      </c>
      <c r="N79" s="22">
        <v>94065.31</v>
      </c>
      <c r="O79" s="22">
        <v>84538.12</v>
      </c>
      <c r="P79" s="22">
        <v>84538.12</v>
      </c>
      <c r="Q79" s="22">
        <v>80269.98</v>
      </c>
      <c r="R79" s="22">
        <v>80269.98</v>
      </c>
      <c r="S79" s="22">
        <v>67364.92</v>
      </c>
      <c r="T79" s="22">
        <v>64429.54</v>
      </c>
      <c r="U79" s="22">
        <v>71656.53</v>
      </c>
      <c r="V79" s="22">
        <v>57019.54</v>
      </c>
      <c r="W79" s="22">
        <v>65210.14</v>
      </c>
      <c r="X79" s="22">
        <v>66514.77</v>
      </c>
      <c r="Y79" s="22">
        <v>73873.16</v>
      </c>
      <c r="Z79" s="22">
        <v>67950.789999999994</v>
      </c>
      <c r="AA79" s="22">
        <v>75309.19</v>
      </c>
      <c r="AB79" s="22">
        <v>69386.73</v>
      </c>
      <c r="AC79" s="22">
        <v>76745.13</v>
      </c>
      <c r="AD79" s="22">
        <v>76745.13</v>
      </c>
      <c r="AE79" s="22">
        <v>84103.53</v>
      </c>
      <c r="AF79" s="22">
        <v>84103.53</v>
      </c>
      <c r="AG79" s="22">
        <v>84103.53</v>
      </c>
      <c r="AH79" s="22">
        <v>84103.53</v>
      </c>
      <c r="AI79" s="22">
        <v>84103.53</v>
      </c>
      <c r="AJ79" s="22">
        <v>84103.53</v>
      </c>
      <c r="AK79" s="22">
        <v>84103.53</v>
      </c>
    </row>
    <row r="80" spans="1:37" x14ac:dyDescent="0.45">
      <c r="A80" s="22" t="s">
        <v>88</v>
      </c>
      <c r="B80" s="22">
        <v>43254.69</v>
      </c>
      <c r="C80" s="22">
        <v>43790.66</v>
      </c>
      <c r="D80" s="22">
        <v>27468.720000000001</v>
      </c>
      <c r="E80" s="22">
        <v>22638.21</v>
      </c>
      <c r="F80" s="22">
        <v>10461.15</v>
      </c>
      <c r="G80" s="22">
        <v>10336.620000000001</v>
      </c>
      <c r="H80" s="22">
        <v>4329.34</v>
      </c>
      <c r="I80" s="22">
        <v>3596.74</v>
      </c>
      <c r="J80" s="22">
        <v>2742.24</v>
      </c>
      <c r="K80" s="22">
        <v>94.81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</row>
    <row r="81" spans="1:37" x14ac:dyDescent="0.45">
      <c r="A81" s="22" t="s">
        <v>89</v>
      </c>
      <c r="B81" s="22">
        <v>13282.59</v>
      </c>
      <c r="C81" s="22">
        <v>11807.7</v>
      </c>
      <c r="D81" s="22">
        <v>13530.81</v>
      </c>
      <c r="E81" s="22">
        <v>11214.3</v>
      </c>
      <c r="F81" s="22">
        <v>16317</v>
      </c>
      <c r="G81" s="22">
        <v>16885.54</v>
      </c>
      <c r="H81" s="22">
        <v>24281.59</v>
      </c>
      <c r="I81" s="22">
        <v>23380.22</v>
      </c>
      <c r="J81" s="22">
        <v>18653.16</v>
      </c>
      <c r="K81" s="22">
        <v>15720.97</v>
      </c>
      <c r="L81" s="22">
        <v>16654.97</v>
      </c>
      <c r="M81" s="22">
        <v>14825.01</v>
      </c>
      <c r="N81" s="22">
        <v>6895.47</v>
      </c>
      <c r="O81" s="22">
        <v>7056.3</v>
      </c>
      <c r="P81" s="22">
        <v>6415.6</v>
      </c>
      <c r="Q81" s="22">
        <v>7061.34</v>
      </c>
      <c r="R81" s="22">
        <v>7044.79</v>
      </c>
      <c r="S81" s="22">
        <v>11271.63</v>
      </c>
      <c r="T81" s="22">
        <v>12564.95</v>
      </c>
      <c r="U81" s="22">
        <v>9810.6299999999992</v>
      </c>
      <c r="V81" s="22">
        <v>15640.73</v>
      </c>
      <c r="W81" s="22">
        <v>12748.36</v>
      </c>
      <c r="X81" s="22">
        <v>12434.2</v>
      </c>
      <c r="Y81" s="22">
        <v>13382.72</v>
      </c>
      <c r="Z81" s="22">
        <v>16112.66</v>
      </c>
      <c r="AA81" s="22">
        <v>13805.52</v>
      </c>
      <c r="AB81" s="22">
        <v>16369.34</v>
      </c>
      <c r="AC81" s="22">
        <v>13951.05</v>
      </c>
      <c r="AD81" s="22">
        <v>14395.57</v>
      </c>
      <c r="AE81" s="22">
        <v>12119.1</v>
      </c>
      <c r="AF81" s="22">
        <v>12672.02</v>
      </c>
      <c r="AG81" s="22">
        <v>15150.11</v>
      </c>
      <c r="AH81" s="22">
        <v>15770.11</v>
      </c>
      <c r="AI81" s="22">
        <v>16174.95</v>
      </c>
      <c r="AJ81" s="22">
        <v>16464.05</v>
      </c>
      <c r="AK81" s="22">
        <v>16727.89</v>
      </c>
    </row>
    <row r="82" spans="1:37" x14ac:dyDescent="0.45">
      <c r="A82" s="22" t="s">
        <v>90</v>
      </c>
      <c r="B82" s="22">
        <v>309.95</v>
      </c>
      <c r="C82" s="22">
        <v>309.95</v>
      </c>
      <c r="D82" s="22">
        <v>309.95</v>
      </c>
      <c r="E82" s="22">
        <v>182.56</v>
      </c>
      <c r="F82" s="22">
        <v>215.24</v>
      </c>
      <c r="G82" s="22">
        <v>73.47</v>
      </c>
      <c r="H82" s="22">
        <v>45.67</v>
      </c>
      <c r="I82" s="22">
        <v>65.78</v>
      </c>
      <c r="J82" s="22">
        <v>45.15</v>
      </c>
      <c r="K82" s="22">
        <v>381.14</v>
      </c>
      <c r="L82" s="22">
        <v>207.2</v>
      </c>
      <c r="M82" s="22">
        <v>503.06</v>
      </c>
      <c r="N82" s="22">
        <v>225.99</v>
      </c>
      <c r="O82" s="22">
        <v>226.01</v>
      </c>
      <c r="P82" s="22">
        <v>226.01</v>
      </c>
      <c r="Q82" s="22">
        <v>226.01</v>
      </c>
      <c r="R82" s="22">
        <v>225.99</v>
      </c>
      <c r="S82" s="22">
        <v>395.98</v>
      </c>
      <c r="T82" s="22">
        <v>395.98</v>
      </c>
      <c r="U82" s="22">
        <v>225.99</v>
      </c>
      <c r="V82" s="22">
        <v>395.98</v>
      </c>
      <c r="W82" s="22">
        <v>395.98</v>
      </c>
      <c r="X82" s="22">
        <v>395.98</v>
      </c>
      <c r="Y82" s="22">
        <v>226.01</v>
      </c>
      <c r="Z82" s="22">
        <v>226.15</v>
      </c>
      <c r="AA82" s="22">
        <v>225.99</v>
      </c>
      <c r="AB82" s="22">
        <v>230.96</v>
      </c>
      <c r="AC82" s="22">
        <v>324.11</v>
      </c>
      <c r="AD82" s="22">
        <v>226.21</v>
      </c>
      <c r="AE82" s="22">
        <v>225.99</v>
      </c>
      <c r="AF82" s="22">
        <v>226.07</v>
      </c>
      <c r="AG82" s="22">
        <v>256.5</v>
      </c>
      <c r="AH82" s="22">
        <v>267.95</v>
      </c>
      <c r="AI82" s="22">
        <v>275</v>
      </c>
      <c r="AJ82" s="22">
        <v>279.79000000000002</v>
      </c>
      <c r="AK82" s="22">
        <v>283.98</v>
      </c>
    </row>
    <row r="84" spans="1:37" ht="18" x14ac:dyDescent="0.55000000000000004">
      <c r="A84" s="23" t="s">
        <v>97</v>
      </c>
    </row>
    <row r="85" spans="1:37" x14ac:dyDescent="0.45">
      <c r="A85" s="22" t="s">
        <v>46</v>
      </c>
      <c r="B85" s="22" t="s">
        <v>47</v>
      </c>
      <c r="C85" s="22" t="s">
        <v>48</v>
      </c>
      <c r="D85" s="22" t="s">
        <v>49</v>
      </c>
      <c r="E85" s="22" t="s">
        <v>50</v>
      </c>
      <c r="F85" s="22" t="s">
        <v>51</v>
      </c>
      <c r="G85" s="22" t="s">
        <v>52</v>
      </c>
      <c r="H85" s="22" t="s">
        <v>53</v>
      </c>
      <c r="I85" s="22" t="s">
        <v>54</v>
      </c>
      <c r="J85" s="22" t="s">
        <v>55</v>
      </c>
      <c r="K85" s="22" t="s">
        <v>56</v>
      </c>
      <c r="L85" s="22" t="s">
        <v>57</v>
      </c>
      <c r="M85" s="22" t="s">
        <v>58</v>
      </c>
      <c r="N85" s="22" t="s">
        <v>59</v>
      </c>
      <c r="O85" s="22" t="s">
        <v>60</v>
      </c>
      <c r="P85" s="22" t="s">
        <v>61</v>
      </c>
      <c r="Q85" s="22" t="s">
        <v>62</v>
      </c>
      <c r="R85" s="22" t="s">
        <v>63</v>
      </c>
      <c r="S85" s="22" t="s">
        <v>64</v>
      </c>
      <c r="T85" s="22" t="s">
        <v>65</v>
      </c>
      <c r="U85" s="22" t="s">
        <v>66</v>
      </c>
      <c r="V85" s="22" t="s">
        <v>67</v>
      </c>
      <c r="W85" s="22" t="s">
        <v>68</v>
      </c>
      <c r="X85" s="22" t="s">
        <v>69</v>
      </c>
      <c r="Y85" s="22" t="s">
        <v>70</v>
      </c>
      <c r="Z85" s="22" t="s">
        <v>71</v>
      </c>
      <c r="AA85" s="22" t="s">
        <v>72</v>
      </c>
      <c r="AB85" s="22" t="s">
        <v>73</v>
      </c>
      <c r="AC85" s="22" t="s">
        <v>74</v>
      </c>
      <c r="AD85" s="22" t="s">
        <v>75</v>
      </c>
      <c r="AE85" s="22" t="s">
        <v>76</v>
      </c>
      <c r="AF85" s="22" t="s">
        <v>77</v>
      </c>
      <c r="AG85" s="22" t="s">
        <v>78</v>
      </c>
      <c r="AH85" s="22" t="s">
        <v>79</v>
      </c>
      <c r="AI85" s="22" t="s">
        <v>80</v>
      </c>
      <c r="AJ85" s="22" t="s">
        <v>81</v>
      </c>
      <c r="AK85" s="22" t="s">
        <v>82</v>
      </c>
    </row>
    <row r="86" spans="1:37" x14ac:dyDescent="0.45">
      <c r="A86" s="22" t="s">
        <v>83</v>
      </c>
      <c r="B86" s="22">
        <v>36440</v>
      </c>
      <c r="C86" s="22">
        <v>33651</v>
      </c>
      <c r="D86" s="22">
        <v>33513</v>
      </c>
      <c r="E86" s="22">
        <v>34588</v>
      </c>
      <c r="F86" s="22">
        <v>33549</v>
      </c>
      <c r="G86" s="22">
        <v>33269</v>
      </c>
      <c r="H86" s="22">
        <v>34206</v>
      </c>
      <c r="I86" s="22">
        <v>32185</v>
      </c>
      <c r="J86" s="22">
        <v>35337</v>
      </c>
      <c r="K86" s="22">
        <v>34494.879999999997</v>
      </c>
      <c r="L86" s="22">
        <v>34773.94</v>
      </c>
      <c r="M86" s="22">
        <v>35599.449999999997</v>
      </c>
      <c r="N86" s="22">
        <v>35599.449999999997</v>
      </c>
      <c r="O86" s="22">
        <v>35599.440000000002</v>
      </c>
      <c r="P86" s="22">
        <v>35599.43</v>
      </c>
      <c r="Q86" s="22">
        <v>38132.82</v>
      </c>
      <c r="R86" s="22">
        <v>40032.89</v>
      </c>
      <c r="S86" s="22">
        <v>40032.839999999997</v>
      </c>
      <c r="T86" s="22">
        <v>40032.879999999997</v>
      </c>
      <c r="U86" s="22">
        <v>40032.879999999997</v>
      </c>
      <c r="V86" s="22">
        <v>40032.879999999997</v>
      </c>
      <c r="W86" s="22">
        <v>40032.870000000003</v>
      </c>
      <c r="X86" s="22">
        <v>42832.84</v>
      </c>
      <c r="Y86" s="22">
        <v>42832.84</v>
      </c>
      <c r="Z86" s="22">
        <v>47092.11</v>
      </c>
      <c r="AA86" s="22">
        <v>47092.05</v>
      </c>
      <c r="AB86" s="22">
        <v>47092.05</v>
      </c>
      <c r="AC86" s="22">
        <v>47092.05</v>
      </c>
      <c r="AD86" s="22">
        <v>47092.07</v>
      </c>
      <c r="AE86" s="22">
        <v>47092.07</v>
      </c>
      <c r="AF86" s="22">
        <v>47092.07</v>
      </c>
      <c r="AG86" s="22">
        <v>47092.07</v>
      </c>
      <c r="AH86" s="22">
        <v>47092.05</v>
      </c>
      <c r="AI86" s="22">
        <v>47092.04</v>
      </c>
      <c r="AJ86" s="22">
        <v>47092.04</v>
      </c>
      <c r="AK86" s="22">
        <v>47092.04</v>
      </c>
    </row>
    <row r="87" spans="1:37" x14ac:dyDescent="0.45">
      <c r="A87" s="22" t="s">
        <v>84</v>
      </c>
      <c r="B87" s="22">
        <v>53</v>
      </c>
      <c r="C87" s="22">
        <v>325</v>
      </c>
      <c r="D87" s="22">
        <v>325</v>
      </c>
      <c r="E87" s="22">
        <v>412</v>
      </c>
      <c r="F87" s="22">
        <v>365</v>
      </c>
      <c r="G87" s="22">
        <v>343</v>
      </c>
      <c r="H87" s="22">
        <v>747</v>
      </c>
      <c r="I87" s="22">
        <v>877</v>
      </c>
      <c r="J87" s="22">
        <v>868</v>
      </c>
      <c r="K87" s="22">
        <v>911.32</v>
      </c>
      <c r="L87" s="22">
        <v>903.47</v>
      </c>
      <c r="M87" s="22">
        <v>862.95</v>
      </c>
      <c r="N87" s="22">
        <v>862.96</v>
      </c>
      <c r="O87" s="22">
        <v>862.96</v>
      </c>
      <c r="P87" s="22">
        <v>862.96</v>
      </c>
      <c r="Q87" s="22">
        <v>862.95</v>
      </c>
      <c r="R87" s="22">
        <v>968.07</v>
      </c>
      <c r="S87" s="22">
        <v>1073.19</v>
      </c>
      <c r="T87" s="22">
        <v>1073.19</v>
      </c>
      <c r="U87" s="22">
        <v>1178.31</v>
      </c>
      <c r="V87" s="22">
        <v>1178.31</v>
      </c>
      <c r="W87" s="22">
        <v>1493.67</v>
      </c>
      <c r="X87" s="22">
        <v>1598.79</v>
      </c>
      <c r="Y87" s="22">
        <v>1598.79</v>
      </c>
      <c r="Z87" s="22">
        <v>1703.91</v>
      </c>
      <c r="AA87" s="22">
        <v>1703.91</v>
      </c>
      <c r="AB87" s="22">
        <v>1809.03</v>
      </c>
      <c r="AC87" s="22">
        <v>1809.03</v>
      </c>
      <c r="AD87" s="22">
        <v>1914.15</v>
      </c>
      <c r="AE87" s="22">
        <v>1914.15</v>
      </c>
      <c r="AF87" s="22">
        <v>1914.15</v>
      </c>
      <c r="AG87" s="22">
        <v>1914.15</v>
      </c>
      <c r="AH87" s="22">
        <v>1914.15</v>
      </c>
      <c r="AI87" s="22">
        <v>1914.15</v>
      </c>
      <c r="AJ87" s="22">
        <v>1914.15</v>
      </c>
      <c r="AK87" s="22">
        <v>1914.15</v>
      </c>
    </row>
    <row r="88" spans="1:37" x14ac:dyDescent="0.45">
      <c r="A88" s="22" t="s">
        <v>85</v>
      </c>
      <c r="B88" s="22">
        <v>27.33</v>
      </c>
      <c r="C88" s="22">
        <v>32</v>
      </c>
      <c r="D88" s="22">
        <v>27</v>
      </c>
      <c r="E88" s="22">
        <v>38</v>
      </c>
      <c r="F88" s="22">
        <v>0</v>
      </c>
      <c r="G88" s="22">
        <v>0</v>
      </c>
      <c r="H88" s="22">
        <v>0</v>
      </c>
      <c r="I88" s="22">
        <v>39</v>
      </c>
      <c r="J88" s="22">
        <v>42</v>
      </c>
      <c r="K88" s="22">
        <v>64.400000000000006</v>
      </c>
      <c r="L88" s="22">
        <v>61.3</v>
      </c>
      <c r="M88" s="22">
        <v>71.599999999999994</v>
      </c>
      <c r="N88" s="22">
        <v>71.599999999999994</v>
      </c>
      <c r="O88" s="22">
        <v>71.599999999999994</v>
      </c>
      <c r="P88" s="22">
        <v>71.599999999999994</v>
      </c>
      <c r="Q88" s="22">
        <v>71.599999999999994</v>
      </c>
      <c r="R88" s="22">
        <v>71.599999999999994</v>
      </c>
      <c r="S88" s="22">
        <v>71.599999999999994</v>
      </c>
      <c r="T88" s="22">
        <v>71.599999999999994</v>
      </c>
      <c r="U88" s="22">
        <v>71.599999999999994</v>
      </c>
      <c r="V88" s="22">
        <v>71.599999999999994</v>
      </c>
      <c r="W88" s="22">
        <v>71.599999999999994</v>
      </c>
      <c r="X88" s="22">
        <v>71.599999999999994</v>
      </c>
      <c r="Y88" s="22">
        <v>71.599999999999994</v>
      </c>
      <c r="Z88" s="22">
        <v>71.599999999999994</v>
      </c>
      <c r="AA88" s="22">
        <v>71.599999999999994</v>
      </c>
      <c r="AB88" s="22">
        <v>71.599999999999994</v>
      </c>
      <c r="AC88" s="22">
        <v>71.599999999999994</v>
      </c>
      <c r="AD88" s="22">
        <v>71.599999999999994</v>
      </c>
      <c r="AE88" s="22">
        <v>71.599999999999994</v>
      </c>
      <c r="AF88" s="22">
        <v>71.599999999999994</v>
      </c>
      <c r="AG88" s="22">
        <v>71.599999999999994</v>
      </c>
      <c r="AH88" s="22">
        <v>71.599999999999994</v>
      </c>
      <c r="AI88" s="22">
        <v>71.599999999999994</v>
      </c>
      <c r="AJ88" s="22">
        <v>71.599999999999994</v>
      </c>
      <c r="AK88" s="22">
        <v>71.599999999999994</v>
      </c>
    </row>
    <row r="89" spans="1:37" x14ac:dyDescent="0.45">
      <c r="A89" s="22" t="s">
        <v>86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6.57</v>
      </c>
      <c r="O89" s="22">
        <v>7.88</v>
      </c>
      <c r="P89" s="22">
        <v>9.1999999999999993</v>
      </c>
      <c r="Q89" s="22">
        <v>36.79</v>
      </c>
      <c r="R89" s="22">
        <v>38.11</v>
      </c>
      <c r="S89" s="22">
        <v>39.42</v>
      </c>
      <c r="T89" s="22">
        <v>40.729999999999997</v>
      </c>
      <c r="U89" s="22">
        <v>68.33</v>
      </c>
      <c r="V89" s="22">
        <v>69.64</v>
      </c>
      <c r="W89" s="22">
        <v>70.959999999999994</v>
      </c>
      <c r="X89" s="22">
        <v>72.27</v>
      </c>
      <c r="Y89" s="22">
        <v>99.86</v>
      </c>
      <c r="Z89" s="22">
        <v>101.18</v>
      </c>
      <c r="AA89" s="22">
        <v>102.49</v>
      </c>
      <c r="AB89" s="22">
        <v>103.81</v>
      </c>
      <c r="AC89" s="22">
        <v>131.4</v>
      </c>
      <c r="AD89" s="22">
        <v>132.71</v>
      </c>
      <c r="AE89" s="22">
        <v>134.03</v>
      </c>
      <c r="AF89" s="22">
        <v>135.34</v>
      </c>
      <c r="AG89" s="22">
        <v>162.94</v>
      </c>
      <c r="AH89" s="22">
        <v>164.25</v>
      </c>
      <c r="AI89" s="22">
        <v>165.56</v>
      </c>
      <c r="AJ89" s="22">
        <v>166.88</v>
      </c>
      <c r="AK89" s="22">
        <v>193.16</v>
      </c>
    </row>
    <row r="90" spans="1:37" x14ac:dyDescent="0.45">
      <c r="A90" s="22" t="s">
        <v>87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</row>
    <row r="91" spans="1:37" x14ac:dyDescent="0.45">
      <c r="A91" s="22" t="s">
        <v>88</v>
      </c>
      <c r="B91" s="22">
        <v>413.26</v>
      </c>
      <c r="C91" s="22">
        <v>316.98</v>
      </c>
      <c r="D91" s="22">
        <v>380.97</v>
      </c>
      <c r="E91" s="22">
        <v>380.18</v>
      </c>
      <c r="F91" s="22">
        <v>137.79</v>
      </c>
      <c r="G91" s="22">
        <v>43.57</v>
      </c>
      <c r="H91" s="22">
        <v>48.77</v>
      </c>
      <c r="I91" s="22">
        <v>50.54</v>
      </c>
      <c r="J91" s="22">
        <v>64.180000000000007</v>
      </c>
      <c r="K91" s="22">
        <v>67.62</v>
      </c>
      <c r="L91" s="22">
        <v>55.84</v>
      </c>
      <c r="M91" s="22">
        <v>27.97</v>
      </c>
      <c r="N91" s="22">
        <v>27.97</v>
      </c>
      <c r="O91" s="22">
        <v>27.97</v>
      </c>
      <c r="P91" s="22">
        <v>27.97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</row>
    <row r="92" spans="1:37" x14ac:dyDescent="0.45">
      <c r="A92" s="22" t="s">
        <v>89</v>
      </c>
      <c r="B92" s="22">
        <v>41.65</v>
      </c>
      <c r="C92" s="22">
        <v>90.76</v>
      </c>
      <c r="D92" s="22">
        <v>172.59</v>
      </c>
      <c r="E92" s="22">
        <v>133.66</v>
      </c>
      <c r="F92" s="22">
        <v>129.41</v>
      </c>
      <c r="G92" s="22">
        <v>98.95</v>
      </c>
      <c r="H92" s="22">
        <v>109.3</v>
      </c>
      <c r="I92" s="22">
        <v>60.7</v>
      </c>
      <c r="J92" s="22">
        <v>30.49</v>
      </c>
      <c r="K92" s="22">
        <v>32.090000000000003</v>
      </c>
      <c r="L92" s="22">
        <v>115.69</v>
      </c>
      <c r="M92" s="22">
        <v>85.95</v>
      </c>
      <c r="N92" s="22">
        <v>3.61</v>
      </c>
      <c r="O92" s="22">
        <v>158.59</v>
      </c>
      <c r="P92" s="22">
        <v>44.32</v>
      </c>
      <c r="Q92" s="22">
        <v>32.53</v>
      </c>
      <c r="R92" s="22">
        <v>0.91</v>
      </c>
      <c r="S92" s="22">
        <v>0.91</v>
      </c>
      <c r="T92" s="22">
        <v>0.91</v>
      </c>
      <c r="U92" s="22">
        <v>0.91</v>
      </c>
      <c r="V92" s="22">
        <v>0.91</v>
      </c>
      <c r="W92" s="22">
        <v>0.91</v>
      </c>
      <c r="X92" s="22">
        <v>0.91</v>
      </c>
      <c r="Y92" s="22">
        <v>0.91</v>
      </c>
      <c r="Z92" s="22">
        <v>0.91</v>
      </c>
      <c r="AA92" s="22">
        <v>0.91</v>
      </c>
      <c r="AB92" s="22">
        <v>0.91</v>
      </c>
      <c r="AC92" s="22">
        <v>0.91</v>
      </c>
      <c r="AD92" s="22">
        <v>0.91</v>
      </c>
      <c r="AE92" s="22">
        <v>0.91</v>
      </c>
      <c r="AF92" s="22">
        <v>0.91</v>
      </c>
      <c r="AG92" s="22">
        <v>0.91</v>
      </c>
      <c r="AH92" s="22">
        <v>0.91</v>
      </c>
      <c r="AI92" s="22">
        <v>0.91</v>
      </c>
      <c r="AJ92" s="22">
        <v>0.91</v>
      </c>
      <c r="AK92" s="22">
        <v>0.91</v>
      </c>
    </row>
    <row r="93" spans="1:37" x14ac:dyDescent="0.45">
      <c r="A93" s="22" t="s">
        <v>90</v>
      </c>
      <c r="B93" s="22">
        <v>15.12</v>
      </c>
      <c r="C93" s="22">
        <v>20.21</v>
      </c>
      <c r="D93" s="22">
        <v>21.96</v>
      </c>
      <c r="E93" s="22">
        <v>15.33</v>
      </c>
      <c r="F93" s="22">
        <v>14.86</v>
      </c>
      <c r="G93" s="22">
        <v>16.989999999999998</v>
      </c>
      <c r="H93" s="22">
        <v>15.29</v>
      </c>
      <c r="I93" s="22">
        <v>15.16</v>
      </c>
      <c r="J93" s="22">
        <v>1.51</v>
      </c>
      <c r="K93" s="22">
        <v>1.59</v>
      </c>
      <c r="L93" s="22">
        <v>14.41</v>
      </c>
      <c r="M93" s="22">
        <v>15.52</v>
      </c>
      <c r="N93" s="22">
        <v>0.54</v>
      </c>
      <c r="O93" s="22">
        <v>0.54</v>
      </c>
      <c r="P93" s="22">
        <v>0.54</v>
      </c>
      <c r="Q93" s="22">
        <v>0.01</v>
      </c>
      <c r="R93" s="22">
        <v>0.01</v>
      </c>
      <c r="S93" s="22">
        <v>0.01</v>
      </c>
      <c r="T93" s="22">
        <v>0.01</v>
      </c>
      <c r="U93" s="22">
        <v>0.01</v>
      </c>
      <c r="V93" s="22">
        <v>0.01</v>
      </c>
      <c r="W93" s="22">
        <v>0.01</v>
      </c>
      <c r="X93" s="22">
        <v>0.01</v>
      </c>
      <c r="Y93" s="22">
        <v>0.01</v>
      </c>
      <c r="Z93" s="22">
        <v>0.01</v>
      </c>
      <c r="AA93" s="22">
        <v>0.01</v>
      </c>
      <c r="AB93" s="22">
        <v>0.01</v>
      </c>
      <c r="AC93" s="22">
        <v>0.01</v>
      </c>
      <c r="AD93" s="22">
        <v>0.01</v>
      </c>
      <c r="AE93" s="22">
        <v>0.01</v>
      </c>
      <c r="AF93" s="22">
        <v>0.01</v>
      </c>
      <c r="AG93" s="22">
        <v>0.01</v>
      </c>
      <c r="AH93" s="22">
        <v>0.01</v>
      </c>
      <c r="AI93" s="22">
        <v>0.01</v>
      </c>
      <c r="AJ93" s="22">
        <v>0.01</v>
      </c>
      <c r="AK93" s="22">
        <v>0.01</v>
      </c>
    </row>
    <row r="95" spans="1:37" ht="18" x14ac:dyDescent="0.55000000000000004">
      <c r="A95" s="23" t="s">
        <v>98</v>
      </c>
    </row>
    <row r="96" spans="1:37" x14ac:dyDescent="0.45">
      <c r="A96" s="22" t="s">
        <v>46</v>
      </c>
      <c r="B96" s="22" t="s">
        <v>47</v>
      </c>
      <c r="C96" s="22" t="s">
        <v>48</v>
      </c>
      <c r="D96" s="22" t="s">
        <v>49</v>
      </c>
      <c r="E96" s="22" t="s">
        <v>50</v>
      </c>
      <c r="F96" s="22" t="s">
        <v>51</v>
      </c>
      <c r="G96" s="22" t="s">
        <v>52</v>
      </c>
      <c r="H96" s="22" t="s">
        <v>53</v>
      </c>
      <c r="I96" s="22" t="s">
        <v>54</v>
      </c>
      <c r="J96" s="22" t="s">
        <v>55</v>
      </c>
      <c r="K96" s="22" t="s">
        <v>56</v>
      </c>
      <c r="L96" s="22" t="s">
        <v>57</v>
      </c>
      <c r="M96" s="22" t="s">
        <v>58</v>
      </c>
      <c r="N96" s="22" t="s">
        <v>59</v>
      </c>
      <c r="O96" s="22" t="s">
        <v>60</v>
      </c>
      <c r="P96" s="22" t="s">
        <v>61</v>
      </c>
      <c r="Q96" s="22" t="s">
        <v>62</v>
      </c>
      <c r="R96" s="22" t="s">
        <v>63</v>
      </c>
      <c r="S96" s="22" t="s">
        <v>64</v>
      </c>
      <c r="T96" s="22" t="s">
        <v>65</v>
      </c>
      <c r="U96" s="22" t="s">
        <v>66</v>
      </c>
      <c r="V96" s="22" t="s">
        <v>67</v>
      </c>
      <c r="W96" s="22" t="s">
        <v>68</v>
      </c>
      <c r="X96" s="22" t="s">
        <v>69</v>
      </c>
      <c r="Y96" s="22" t="s">
        <v>70</v>
      </c>
      <c r="Z96" s="22" t="s">
        <v>71</v>
      </c>
      <c r="AA96" s="22" t="s">
        <v>72</v>
      </c>
      <c r="AB96" s="22" t="s">
        <v>73</v>
      </c>
      <c r="AC96" s="22" t="s">
        <v>74</v>
      </c>
      <c r="AD96" s="22" t="s">
        <v>75</v>
      </c>
      <c r="AE96" s="22" t="s">
        <v>76</v>
      </c>
      <c r="AF96" s="22" t="s">
        <v>77</v>
      </c>
      <c r="AG96" s="22" t="s">
        <v>78</v>
      </c>
      <c r="AH96" s="22" t="s">
        <v>79</v>
      </c>
      <c r="AI96" s="22" t="s">
        <v>80</v>
      </c>
      <c r="AJ96" s="22" t="s">
        <v>81</v>
      </c>
      <c r="AK96" s="22" t="s">
        <v>82</v>
      </c>
    </row>
    <row r="97" spans="1:37" x14ac:dyDescent="0.45">
      <c r="A97" s="22" t="s">
        <v>83</v>
      </c>
      <c r="B97" s="22">
        <v>2316</v>
      </c>
      <c r="C97" s="22">
        <v>1966</v>
      </c>
      <c r="D97" s="22">
        <v>2113</v>
      </c>
      <c r="E97" s="22">
        <v>2150</v>
      </c>
      <c r="F97" s="22">
        <v>1695</v>
      </c>
      <c r="G97" s="22">
        <v>1620</v>
      </c>
      <c r="H97" s="22">
        <v>2036</v>
      </c>
      <c r="I97" s="22">
        <v>2319</v>
      </c>
      <c r="J97" s="22">
        <v>2028</v>
      </c>
      <c r="K97" s="22">
        <v>1821.38</v>
      </c>
      <c r="L97" s="22">
        <v>1977.46</v>
      </c>
      <c r="M97" s="22">
        <v>2281.7199999999998</v>
      </c>
      <c r="N97" s="22">
        <v>2281.64</v>
      </c>
      <c r="O97" s="22">
        <v>2281.69</v>
      </c>
      <c r="P97" s="22">
        <v>2281.69</v>
      </c>
      <c r="Q97" s="22">
        <v>2281.73</v>
      </c>
      <c r="R97" s="22">
        <v>2281.7800000000002</v>
      </c>
      <c r="S97" s="22">
        <v>2281.66</v>
      </c>
      <c r="T97" s="22">
        <v>2281.7399999999998</v>
      </c>
      <c r="U97" s="22">
        <v>2281.66</v>
      </c>
      <c r="V97" s="22">
        <v>2281.6999999999998</v>
      </c>
      <c r="W97" s="22">
        <v>2303.81</v>
      </c>
      <c r="X97" s="22">
        <v>2323.8000000000002</v>
      </c>
      <c r="Y97" s="22">
        <v>2766.52</v>
      </c>
      <c r="Z97" s="22">
        <v>3191.39</v>
      </c>
      <c r="AA97" s="22">
        <v>3616.16</v>
      </c>
      <c r="AB97" s="22">
        <v>3616.26</v>
      </c>
      <c r="AC97" s="22">
        <v>3616.21</v>
      </c>
      <c r="AD97" s="22">
        <v>3616.25</v>
      </c>
      <c r="AE97" s="22">
        <v>3616.28</v>
      </c>
      <c r="AF97" s="22">
        <v>3616.27</v>
      </c>
      <c r="AG97" s="22">
        <v>3616.26</v>
      </c>
      <c r="AH97" s="22">
        <v>3616.17</v>
      </c>
      <c r="AI97" s="22">
        <v>3616.26</v>
      </c>
      <c r="AJ97" s="22">
        <v>3616.26</v>
      </c>
      <c r="AK97" s="22">
        <v>3616.17</v>
      </c>
    </row>
    <row r="98" spans="1:37" x14ac:dyDescent="0.45">
      <c r="A98" s="22" t="s">
        <v>84</v>
      </c>
      <c r="B98" s="22">
        <v>741</v>
      </c>
      <c r="C98" s="22">
        <v>921</v>
      </c>
      <c r="D98" s="22">
        <v>1430</v>
      </c>
      <c r="E98" s="22">
        <v>1473</v>
      </c>
      <c r="F98" s="22">
        <v>1558</v>
      </c>
      <c r="G98" s="22">
        <v>1629</v>
      </c>
      <c r="H98" s="22">
        <v>2372</v>
      </c>
      <c r="I98" s="22">
        <v>2601</v>
      </c>
      <c r="J98" s="22">
        <v>3058</v>
      </c>
      <c r="K98" s="22">
        <v>3518.87</v>
      </c>
      <c r="L98" s="22">
        <v>4089.32</v>
      </c>
      <c r="M98" s="22">
        <v>5673.55</v>
      </c>
      <c r="N98" s="22">
        <v>5673.53</v>
      </c>
      <c r="O98" s="22">
        <v>6495.24</v>
      </c>
      <c r="P98" s="22">
        <v>7194.71</v>
      </c>
      <c r="Q98" s="22">
        <v>8464.9599999999991</v>
      </c>
      <c r="R98" s="22">
        <v>9735.1200000000008</v>
      </c>
      <c r="S98" s="22">
        <v>11005.36</v>
      </c>
      <c r="T98" s="22">
        <v>12275.54</v>
      </c>
      <c r="U98" s="22">
        <v>13545.76</v>
      </c>
      <c r="V98" s="22">
        <v>14815.92</v>
      </c>
      <c r="W98" s="22">
        <v>16086.15</v>
      </c>
      <c r="X98" s="22">
        <v>17877.54</v>
      </c>
      <c r="Y98" s="22">
        <v>19454.37</v>
      </c>
      <c r="Z98" s="22">
        <v>19958.07</v>
      </c>
      <c r="AA98" s="22">
        <v>21841.46</v>
      </c>
      <c r="AB98" s="22">
        <v>22345.15</v>
      </c>
      <c r="AC98" s="22">
        <v>23155.45</v>
      </c>
      <c r="AD98" s="22">
        <v>23352.54</v>
      </c>
      <c r="AE98" s="22">
        <v>23549.65</v>
      </c>
      <c r="AF98" s="22">
        <v>23746.75</v>
      </c>
      <c r="AG98" s="22">
        <v>23943.85</v>
      </c>
      <c r="AH98" s="22">
        <v>24140.97</v>
      </c>
      <c r="AI98" s="22">
        <v>24338.05</v>
      </c>
      <c r="AJ98" s="22">
        <v>24535.18</v>
      </c>
      <c r="AK98" s="22">
        <v>24732.26</v>
      </c>
    </row>
    <row r="99" spans="1:37" x14ac:dyDescent="0.45">
      <c r="A99" s="22" t="s">
        <v>85</v>
      </c>
      <c r="B99" s="22">
        <v>1695.33</v>
      </c>
      <c r="C99" s="22">
        <v>1825.34</v>
      </c>
      <c r="D99" s="22">
        <v>1874.01</v>
      </c>
      <c r="E99" s="22">
        <v>1915.95</v>
      </c>
      <c r="F99" s="22">
        <v>1860.56</v>
      </c>
      <c r="G99" s="22">
        <v>1907.42</v>
      </c>
      <c r="H99" s="22">
        <v>1971.42</v>
      </c>
      <c r="I99" s="22">
        <v>2088.77</v>
      </c>
      <c r="J99" s="22">
        <v>2249.4899999999998</v>
      </c>
      <c r="K99" s="22">
        <v>3497.13</v>
      </c>
      <c r="L99" s="22">
        <v>795.55</v>
      </c>
      <c r="M99" s="22">
        <v>853.5</v>
      </c>
      <c r="N99" s="22">
        <v>1143.5899999999999</v>
      </c>
      <c r="O99" s="22">
        <v>1143.5899999999999</v>
      </c>
      <c r="P99" s="22">
        <v>1143.5899999999999</v>
      </c>
      <c r="Q99" s="22">
        <v>1143.5899999999999</v>
      </c>
      <c r="R99" s="22">
        <v>1143.5899999999999</v>
      </c>
      <c r="S99" s="22">
        <v>1143.5899999999999</v>
      </c>
      <c r="T99" s="22">
        <v>1581.59</v>
      </c>
      <c r="U99" s="22">
        <v>1581.59</v>
      </c>
      <c r="V99" s="22">
        <v>1581.59</v>
      </c>
      <c r="W99" s="22">
        <v>1581.59</v>
      </c>
      <c r="X99" s="22">
        <v>1581.59</v>
      </c>
      <c r="Y99" s="22">
        <v>2019.59</v>
      </c>
      <c r="Z99" s="22">
        <v>2019.59</v>
      </c>
      <c r="AA99" s="22">
        <v>2019.59</v>
      </c>
      <c r="AB99" s="22">
        <v>2019.59</v>
      </c>
      <c r="AC99" s="22">
        <v>2019.59</v>
      </c>
      <c r="AD99" s="22">
        <v>2457.59</v>
      </c>
      <c r="AE99" s="22">
        <v>2457.59</v>
      </c>
      <c r="AF99" s="22">
        <v>2330.73</v>
      </c>
      <c r="AG99" s="22">
        <v>2093.9299999999998</v>
      </c>
      <c r="AH99" s="22">
        <v>2262.98</v>
      </c>
      <c r="AI99" s="22">
        <v>2269.6999999999998</v>
      </c>
      <c r="AJ99" s="22">
        <v>2457.59</v>
      </c>
      <c r="AK99" s="22">
        <v>2457.59</v>
      </c>
    </row>
    <row r="100" spans="1:37" x14ac:dyDescent="0.45">
      <c r="A100" s="22" t="s">
        <v>86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28.21</v>
      </c>
      <c r="O100" s="22">
        <v>28.21</v>
      </c>
      <c r="P100" s="22">
        <v>28.21</v>
      </c>
      <c r="Q100" s="22">
        <v>93.91</v>
      </c>
      <c r="R100" s="22">
        <v>93.91</v>
      </c>
      <c r="S100" s="22">
        <v>185.89</v>
      </c>
      <c r="T100" s="22">
        <v>277.87</v>
      </c>
      <c r="U100" s="22">
        <v>304.14999999999998</v>
      </c>
      <c r="V100" s="22">
        <v>461.83</v>
      </c>
      <c r="W100" s="22">
        <v>553.80999999999995</v>
      </c>
      <c r="X100" s="22">
        <v>645.79</v>
      </c>
      <c r="Y100" s="22">
        <v>672.07</v>
      </c>
      <c r="Z100" s="22">
        <v>764.05</v>
      </c>
      <c r="AA100" s="22">
        <v>921.73</v>
      </c>
      <c r="AB100" s="22">
        <v>1013.71</v>
      </c>
      <c r="AC100" s="22">
        <v>1105.69</v>
      </c>
      <c r="AD100" s="22">
        <v>1197.67</v>
      </c>
      <c r="AE100" s="22">
        <v>1322.5</v>
      </c>
      <c r="AF100" s="22">
        <v>1513.03</v>
      </c>
      <c r="AG100" s="22">
        <v>1637.86</v>
      </c>
      <c r="AH100" s="22">
        <v>1729.84</v>
      </c>
      <c r="AI100" s="22">
        <v>1756.12</v>
      </c>
      <c r="AJ100" s="22">
        <v>1782.4</v>
      </c>
      <c r="AK100" s="22">
        <v>1808.68</v>
      </c>
    </row>
    <row r="101" spans="1:37" x14ac:dyDescent="0.45">
      <c r="A101" s="22" t="s">
        <v>87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</row>
    <row r="102" spans="1:37" x14ac:dyDescent="0.45">
      <c r="A102" s="22" t="s">
        <v>88</v>
      </c>
      <c r="B102" s="22">
        <v>43254.69</v>
      </c>
      <c r="C102" s="22">
        <v>43790.66</v>
      </c>
      <c r="D102" s="22">
        <v>43541.85</v>
      </c>
      <c r="E102" s="22">
        <v>41804.43</v>
      </c>
      <c r="F102" s="22">
        <v>40615.83</v>
      </c>
      <c r="G102" s="22">
        <v>41013.1</v>
      </c>
      <c r="H102" s="22">
        <v>38859</v>
      </c>
      <c r="I102" s="22">
        <v>37270.75</v>
      </c>
      <c r="J102" s="22">
        <v>38460.42</v>
      </c>
      <c r="K102" s="22">
        <v>43408.71</v>
      </c>
      <c r="L102" s="22">
        <v>40524.11</v>
      </c>
      <c r="M102" s="22">
        <v>39000.370000000003</v>
      </c>
      <c r="N102" s="22">
        <v>41668.75</v>
      </c>
      <c r="O102" s="22">
        <v>39870.6</v>
      </c>
      <c r="P102" s="22">
        <v>41210.39</v>
      </c>
      <c r="Q102" s="22">
        <v>36716.089999999997</v>
      </c>
      <c r="R102" s="22">
        <v>33199.440000000002</v>
      </c>
      <c r="S102" s="22">
        <v>27321.279999999999</v>
      </c>
      <c r="T102" s="22">
        <v>20947.46</v>
      </c>
      <c r="U102" s="22">
        <v>19265.54</v>
      </c>
      <c r="V102" s="22">
        <v>18075.169999999998</v>
      </c>
      <c r="W102" s="22">
        <v>18526.71</v>
      </c>
      <c r="X102" s="22">
        <v>17891.18</v>
      </c>
      <c r="Y102" s="22">
        <v>9819.5300000000007</v>
      </c>
      <c r="Z102" s="22">
        <v>10488.54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</row>
    <row r="103" spans="1:37" x14ac:dyDescent="0.45">
      <c r="A103" s="22" t="s">
        <v>89</v>
      </c>
      <c r="B103" s="22">
        <v>19568.75</v>
      </c>
      <c r="C103" s="22">
        <v>22063.15</v>
      </c>
      <c r="D103" s="22">
        <v>22337.96</v>
      </c>
      <c r="E103" s="22">
        <v>23347.09</v>
      </c>
      <c r="F103" s="22">
        <v>26233.32</v>
      </c>
      <c r="G103" s="22">
        <v>27594.87</v>
      </c>
      <c r="H103" s="22">
        <v>28106.9</v>
      </c>
      <c r="I103" s="22">
        <v>29938.06</v>
      </c>
      <c r="J103" s="22">
        <v>31739.49</v>
      </c>
      <c r="K103" s="22">
        <v>31585.45</v>
      </c>
      <c r="L103" s="22">
        <v>32929.67</v>
      </c>
      <c r="M103" s="22">
        <v>29994.05</v>
      </c>
      <c r="N103" s="22">
        <v>28814.11</v>
      </c>
      <c r="O103" s="22">
        <v>31900.42</v>
      </c>
      <c r="P103" s="22">
        <v>33502.46</v>
      </c>
      <c r="Q103" s="22">
        <v>39912.67</v>
      </c>
      <c r="R103" s="22">
        <v>43461.46</v>
      </c>
      <c r="S103" s="22">
        <v>48556.09</v>
      </c>
      <c r="T103" s="22">
        <v>52788.14</v>
      </c>
      <c r="U103" s="22">
        <v>54673.59</v>
      </c>
      <c r="V103" s="22">
        <v>55470.7</v>
      </c>
      <c r="W103" s="22">
        <v>54783.51</v>
      </c>
      <c r="X103" s="22">
        <v>54585.64</v>
      </c>
      <c r="Y103" s="22">
        <v>58903.79</v>
      </c>
      <c r="Z103" s="22">
        <v>58562.79</v>
      </c>
      <c r="AA103" s="22">
        <v>67901.119999999995</v>
      </c>
      <c r="AB103" s="22">
        <v>68423.22</v>
      </c>
      <c r="AC103" s="22">
        <v>68579.48</v>
      </c>
      <c r="AD103" s="22">
        <v>69264.320000000007</v>
      </c>
      <c r="AE103" s="22">
        <v>69959.87</v>
      </c>
      <c r="AF103" s="22">
        <v>70895.5</v>
      </c>
      <c r="AG103" s="22">
        <v>72355.19</v>
      </c>
      <c r="AH103" s="22">
        <v>73443.09</v>
      </c>
      <c r="AI103" s="22">
        <v>74880.66</v>
      </c>
      <c r="AJ103" s="22">
        <v>76240.95</v>
      </c>
      <c r="AK103" s="22">
        <v>77555.67</v>
      </c>
    </row>
    <row r="104" spans="1:37" x14ac:dyDescent="0.45">
      <c r="A104" s="22" t="s">
        <v>90</v>
      </c>
      <c r="B104" s="22">
        <v>509.44</v>
      </c>
      <c r="C104" s="22">
        <v>860.08</v>
      </c>
      <c r="D104" s="22">
        <v>922.06</v>
      </c>
      <c r="E104" s="22">
        <v>635.87</v>
      </c>
      <c r="F104" s="22">
        <v>14.15</v>
      </c>
      <c r="G104" s="22">
        <v>26.51</v>
      </c>
      <c r="H104" s="22">
        <v>25.4</v>
      </c>
      <c r="I104" s="22">
        <v>28.93</v>
      </c>
      <c r="J104" s="22">
        <v>27</v>
      </c>
      <c r="K104" s="22">
        <v>78.41</v>
      </c>
      <c r="L104" s="22">
        <v>61.03</v>
      </c>
      <c r="M104" s="22">
        <v>24.1</v>
      </c>
      <c r="N104" s="22">
        <v>24.1</v>
      </c>
      <c r="O104" s="22">
        <v>24.1</v>
      </c>
      <c r="P104" s="22">
        <v>24.1</v>
      </c>
      <c r="Q104" s="22">
        <v>24.1</v>
      </c>
      <c r="R104" s="22">
        <v>24.1</v>
      </c>
      <c r="S104" s="22">
        <v>24.1</v>
      </c>
      <c r="T104" s="22">
        <v>24.1</v>
      </c>
      <c r="U104" s="22">
        <v>24.1</v>
      </c>
      <c r="V104" s="22">
        <v>24.1</v>
      </c>
      <c r="W104" s="22">
        <v>24.1</v>
      </c>
      <c r="X104" s="22">
        <v>24.1</v>
      </c>
      <c r="Y104" s="22">
        <v>24.1</v>
      </c>
      <c r="Z104" s="22">
        <v>24.1</v>
      </c>
      <c r="AA104" s="22">
        <v>24.1</v>
      </c>
      <c r="AB104" s="22">
        <v>24.1</v>
      </c>
      <c r="AC104" s="22">
        <v>24.1</v>
      </c>
      <c r="AD104" s="22">
        <v>24.1</v>
      </c>
      <c r="AE104" s="22">
        <v>24.1</v>
      </c>
      <c r="AF104" s="22">
        <v>24.1</v>
      </c>
      <c r="AG104" s="22">
        <v>24.1</v>
      </c>
      <c r="AH104" s="22">
        <v>24.1</v>
      </c>
      <c r="AI104" s="22">
        <v>24.1</v>
      </c>
      <c r="AJ104" s="22">
        <v>24.1</v>
      </c>
      <c r="AK104" s="22">
        <v>24.1</v>
      </c>
    </row>
    <row r="106" spans="1:37" ht="18" x14ac:dyDescent="0.55000000000000004">
      <c r="A106" s="23" t="s">
        <v>99</v>
      </c>
    </row>
    <row r="107" spans="1:37" x14ac:dyDescent="0.45">
      <c r="A107" s="22" t="s">
        <v>46</v>
      </c>
      <c r="B107" s="22" t="s">
        <v>47</v>
      </c>
      <c r="C107" s="22" t="s">
        <v>48</v>
      </c>
      <c r="D107" s="22" t="s">
        <v>49</v>
      </c>
      <c r="E107" s="22" t="s">
        <v>50</v>
      </c>
      <c r="F107" s="22" t="s">
        <v>51</v>
      </c>
      <c r="G107" s="22" t="s">
        <v>52</v>
      </c>
      <c r="H107" s="22" t="s">
        <v>53</v>
      </c>
      <c r="I107" s="22" t="s">
        <v>54</v>
      </c>
      <c r="J107" s="22" t="s">
        <v>55</v>
      </c>
      <c r="K107" s="22" t="s">
        <v>56</v>
      </c>
      <c r="L107" s="22" t="s">
        <v>57</v>
      </c>
      <c r="M107" s="22" t="s">
        <v>58</v>
      </c>
      <c r="N107" s="22" t="s">
        <v>59</v>
      </c>
      <c r="O107" s="22" t="s">
        <v>60</v>
      </c>
      <c r="P107" s="22" t="s">
        <v>61</v>
      </c>
      <c r="Q107" s="22" t="s">
        <v>62</v>
      </c>
      <c r="R107" s="22" t="s">
        <v>63</v>
      </c>
      <c r="S107" s="22" t="s">
        <v>64</v>
      </c>
      <c r="T107" s="22" t="s">
        <v>65</v>
      </c>
      <c r="U107" s="22" t="s">
        <v>66</v>
      </c>
      <c r="V107" s="22" t="s">
        <v>67</v>
      </c>
      <c r="W107" s="22" t="s">
        <v>68</v>
      </c>
      <c r="X107" s="22" t="s">
        <v>69</v>
      </c>
      <c r="Y107" s="22" t="s">
        <v>70</v>
      </c>
      <c r="Z107" s="22" t="s">
        <v>71</v>
      </c>
      <c r="AA107" s="22" t="s">
        <v>72</v>
      </c>
      <c r="AB107" s="22" t="s">
        <v>73</v>
      </c>
      <c r="AC107" s="22" t="s">
        <v>74</v>
      </c>
      <c r="AD107" s="22" t="s">
        <v>75</v>
      </c>
      <c r="AE107" s="22" t="s">
        <v>76</v>
      </c>
      <c r="AF107" s="22" t="s">
        <v>77</v>
      </c>
      <c r="AG107" s="22" t="s">
        <v>78</v>
      </c>
      <c r="AH107" s="22" t="s">
        <v>79</v>
      </c>
      <c r="AI107" s="22" t="s">
        <v>80</v>
      </c>
      <c r="AJ107" s="22" t="s">
        <v>81</v>
      </c>
      <c r="AK107" s="22" t="s">
        <v>82</v>
      </c>
    </row>
    <row r="108" spans="1:37" x14ac:dyDescent="0.45">
      <c r="A108" s="22" t="s">
        <v>83</v>
      </c>
      <c r="B108" s="22">
        <v>60327</v>
      </c>
      <c r="C108" s="22">
        <v>53902.91</v>
      </c>
      <c r="D108" s="22">
        <v>64015.8</v>
      </c>
      <c r="E108" s="22">
        <v>58525.63</v>
      </c>
      <c r="F108" s="22">
        <v>56298.400000000001</v>
      </c>
      <c r="G108" s="22">
        <v>53970.879999999997</v>
      </c>
      <c r="H108" s="22">
        <v>60772.07</v>
      </c>
      <c r="I108" s="22">
        <v>64477.04</v>
      </c>
      <c r="J108" s="22">
        <v>58666.27</v>
      </c>
      <c r="K108" s="22">
        <v>57572.87</v>
      </c>
      <c r="L108" s="22">
        <v>65025.29</v>
      </c>
      <c r="M108" s="22">
        <v>65524.33</v>
      </c>
      <c r="N108" s="22">
        <v>66654.210000000006</v>
      </c>
      <c r="O108" s="22">
        <v>66937.919999999998</v>
      </c>
      <c r="P108" s="22">
        <v>67038.740000000005</v>
      </c>
      <c r="Q108" s="22">
        <v>67985.66</v>
      </c>
      <c r="R108" s="22">
        <v>68465.77</v>
      </c>
      <c r="S108" s="22">
        <v>69303.350000000006</v>
      </c>
      <c r="T108" s="22">
        <v>69957.06</v>
      </c>
      <c r="U108" s="22">
        <v>70206.759999999995</v>
      </c>
      <c r="V108" s="22">
        <v>73583.360000000001</v>
      </c>
      <c r="W108" s="22">
        <v>74271.539999999994</v>
      </c>
      <c r="X108" s="22">
        <v>74583.3</v>
      </c>
      <c r="Y108" s="22">
        <v>76851.88</v>
      </c>
      <c r="Z108" s="22">
        <v>76937.539999999994</v>
      </c>
      <c r="AA108" s="22">
        <v>77393.149999999994</v>
      </c>
      <c r="AB108" s="22">
        <v>77724.33</v>
      </c>
      <c r="AC108" s="22">
        <v>77969.59</v>
      </c>
      <c r="AD108" s="22">
        <v>78231.48</v>
      </c>
      <c r="AE108" s="22">
        <v>78490.12</v>
      </c>
      <c r="AF108" s="22">
        <v>78729.37</v>
      </c>
      <c r="AG108" s="22">
        <v>78865.960000000006</v>
      </c>
      <c r="AH108" s="22">
        <v>78930.61</v>
      </c>
      <c r="AI108" s="22">
        <v>78971.570000000007</v>
      </c>
      <c r="AJ108" s="22">
        <v>79011.37</v>
      </c>
      <c r="AK108" s="22">
        <v>78942.09</v>
      </c>
    </row>
    <row r="109" spans="1:37" x14ac:dyDescent="0.45">
      <c r="A109" s="22" t="s">
        <v>84</v>
      </c>
      <c r="B109" s="22">
        <v>0</v>
      </c>
      <c r="C109" s="22">
        <v>0</v>
      </c>
      <c r="D109" s="22">
        <v>0</v>
      </c>
      <c r="E109" s="22">
        <v>0</v>
      </c>
      <c r="F109" s="22">
        <v>34</v>
      </c>
      <c r="G109" s="22">
        <v>123</v>
      </c>
      <c r="H109" s="22">
        <v>484.6</v>
      </c>
      <c r="I109" s="22">
        <v>507.98</v>
      </c>
      <c r="J109" s="22">
        <v>860</v>
      </c>
      <c r="K109" s="22">
        <v>1071.1400000000001</v>
      </c>
      <c r="L109" s="22">
        <v>1206</v>
      </c>
      <c r="M109" s="22">
        <v>1058.95</v>
      </c>
      <c r="N109" s="22">
        <v>1494.15</v>
      </c>
      <c r="O109" s="22">
        <v>1636.07</v>
      </c>
      <c r="P109" s="22">
        <v>1701.05</v>
      </c>
      <c r="Q109" s="22">
        <v>1601.75</v>
      </c>
      <c r="R109" s="22">
        <v>1609.92</v>
      </c>
      <c r="S109" s="22">
        <v>1628.45</v>
      </c>
      <c r="T109" s="22">
        <v>1778.03</v>
      </c>
      <c r="U109" s="22">
        <v>1846.67</v>
      </c>
      <c r="V109" s="22">
        <v>1845.46</v>
      </c>
      <c r="W109" s="22">
        <v>1925.17</v>
      </c>
      <c r="X109" s="22">
        <v>1878.53</v>
      </c>
      <c r="Y109" s="22">
        <v>1933.91</v>
      </c>
      <c r="Z109" s="22">
        <v>1930.47</v>
      </c>
      <c r="AA109" s="22">
        <v>1938.46</v>
      </c>
      <c r="AB109" s="22">
        <v>1942.54</v>
      </c>
      <c r="AC109" s="22">
        <v>1943.98</v>
      </c>
      <c r="AD109" s="22">
        <v>1945.9</v>
      </c>
      <c r="AE109" s="22">
        <v>1947.72</v>
      </c>
      <c r="AF109" s="22">
        <v>1948.93</v>
      </c>
      <c r="AG109" s="22">
        <v>2013.29</v>
      </c>
      <c r="AH109" s="22">
        <v>2075.2800000000002</v>
      </c>
      <c r="AI109" s="22">
        <v>2136.2399999999998</v>
      </c>
      <c r="AJ109" s="22">
        <v>2196.88</v>
      </c>
      <c r="AK109" s="22">
        <v>2260.37</v>
      </c>
    </row>
    <row r="110" spans="1:37" x14ac:dyDescent="0.45">
      <c r="A110" s="22" t="s">
        <v>85</v>
      </c>
      <c r="B110" s="22">
        <v>2863.41</v>
      </c>
      <c r="C110" s="22">
        <v>2948.7</v>
      </c>
      <c r="D110" s="22">
        <v>2948.7</v>
      </c>
      <c r="E110" s="22">
        <v>2467.38</v>
      </c>
      <c r="F110" s="22">
        <v>2162.84</v>
      </c>
      <c r="G110" s="22">
        <v>3810.74</v>
      </c>
      <c r="H110" s="22">
        <v>4111</v>
      </c>
      <c r="I110" s="22">
        <v>4034.09</v>
      </c>
      <c r="J110" s="22">
        <v>3821.9</v>
      </c>
      <c r="K110" s="22">
        <v>5856.07</v>
      </c>
      <c r="L110" s="22">
        <v>3151.39</v>
      </c>
      <c r="M110" s="22">
        <v>3830.17</v>
      </c>
      <c r="N110" s="22">
        <v>4233.1400000000003</v>
      </c>
      <c r="O110" s="22">
        <v>4233.1400000000003</v>
      </c>
      <c r="P110" s="22">
        <v>4530.9799999999996</v>
      </c>
      <c r="Q110" s="22">
        <v>4421.91</v>
      </c>
      <c r="R110" s="22">
        <v>4711.4799999999996</v>
      </c>
      <c r="S110" s="22">
        <v>4734.09</v>
      </c>
      <c r="T110" s="22">
        <v>5036.55</v>
      </c>
      <c r="U110" s="22">
        <v>5038.05</v>
      </c>
      <c r="V110" s="22">
        <v>5232.3599999999997</v>
      </c>
      <c r="W110" s="22">
        <v>5251.42</v>
      </c>
      <c r="X110" s="22">
        <v>5462.61</v>
      </c>
      <c r="Y110" s="22">
        <v>5542.63</v>
      </c>
      <c r="Z110" s="22">
        <v>5607.48</v>
      </c>
      <c r="AA110" s="22">
        <v>5619.32</v>
      </c>
      <c r="AB110" s="22">
        <v>5625.36</v>
      </c>
      <c r="AC110" s="22">
        <v>5627.5</v>
      </c>
      <c r="AD110" s="22">
        <v>5630.35</v>
      </c>
      <c r="AE110" s="22">
        <v>5633.03</v>
      </c>
      <c r="AF110" s="22">
        <v>5634.82</v>
      </c>
      <c r="AG110" s="22">
        <v>5631.97</v>
      </c>
      <c r="AH110" s="22">
        <v>5626.01</v>
      </c>
      <c r="AI110" s="22">
        <v>5619.02</v>
      </c>
      <c r="AJ110" s="22">
        <v>5612.05</v>
      </c>
      <c r="AK110" s="22">
        <v>5609.08</v>
      </c>
    </row>
    <row r="111" spans="1:37" x14ac:dyDescent="0.45">
      <c r="A111" s="22" t="s">
        <v>86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7.01</v>
      </c>
      <c r="P111" s="22">
        <v>7.01</v>
      </c>
      <c r="Q111" s="22">
        <v>6.58</v>
      </c>
      <c r="R111" s="22">
        <v>6.61</v>
      </c>
      <c r="S111" s="22">
        <v>6.69</v>
      </c>
      <c r="T111" s="22">
        <v>13.49</v>
      </c>
      <c r="U111" s="22">
        <v>13.49</v>
      </c>
      <c r="V111" s="22">
        <v>13.01</v>
      </c>
      <c r="W111" s="22">
        <v>13.11</v>
      </c>
      <c r="X111" s="22">
        <v>12.79</v>
      </c>
      <c r="Y111" s="22">
        <v>19.75</v>
      </c>
      <c r="Z111" s="22">
        <v>19.72</v>
      </c>
      <c r="AA111" s="22">
        <v>19.8</v>
      </c>
      <c r="AB111" s="22">
        <v>19.84</v>
      </c>
      <c r="AC111" s="22">
        <v>19.86</v>
      </c>
      <c r="AD111" s="22">
        <v>26.5</v>
      </c>
      <c r="AE111" s="22">
        <v>26.53</v>
      </c>
      <c r="AF111" s="22">
        <v>26.54</v>
      </c>
      <c r="AG111" s="22">
        <v>26.52</v>
      </c>
      <c r="AH111" s="22">
        <v>26.46</v>
      </c>
      <c r="AI111" s="22">
        <v>33</v>
      </c>
      <c r="AJ111" s="22">
        <v>32.92</v>
      </c>
      <c r="AK111" s="22">
        <v>32.880000000000003</v>
      </c>
    </row>
    <row r="112" spans="1:37" x14ac:dyDescent="0.45">
      <c r="A112" s="22" t="s">
        <v>87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</row>
    <row r="113" spans="1:37" x14ac:dyDescent="0.45">
      <c r="A113" s="22" t="s">
        <v>88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</row>
    <row r="114" spans="1:37" x14ac:dyDescent="0.45">
      <c r="A114" s="22" t="s">
        <v>89</v>
      </c>
      <c r="B114" s="22">
        <v>2382.92</v>
      </c>
      <c r="C114" s="22">
        <v>2388.62</v>
      </c>
      <c r="D114" s="22">
        <v>2388.62</v>
      </c>
      <c r="E114" s="22">
        <v>2635.13</v>
      </c>
      <c r="F114" s="22">
        <v>1635.69</v>
      </c>
      <c r="G114" s="22">
        <v>2089</v>
      </c>
      <c r="H114" s="22">
        <v>3214.86</v>
      </c>
      <c r="I114" s="22">
        <v>2557.92</v>
      </c>
      <c r="J114" s="22">
        <v>1520.03</v>
      </c>
      <c r="K114" s="22">
        <v>1689.2</v>
      </c>
      <c r="L114" s="22">
        <v>1833.08</v>
      </c>
      <c r="M114" s="22">
        <v>2522.5300000000002</v>
      </c>
      <c r="N114" s="22">
        <v>565.91</v>
      </c>
      <c r="O114" s="22">
        <v>557.97</v>
      </c>
      <c r="P114" s="22">
        <v>546.15</v>
      </c>
      <c r="Q114" s="22">
        <v>515.37</v>
      </c>
      <c r="R114" s="22">
        <v>523.24</v>
      </c>
      <c r="S114" s="22">
        <v>622.26</v>
      </c>
      <c r="T114" s="22">
        <v>533.59</v>
      </c>
      <c r="U114" s="22">
        <v>1486.5</v>
      </c>
      <c r="V114" s="22">
        <v>1472.47</v>
      </c>
      <c r="W114" s="22">
        <v>1591.66</v>
      </c>
      <c r="X114" s="22">
        <v>1872.44</v>
      </c>
      <c r="Y114" s="22">
        <v>1908.69</v>
      </c>
      <c r="Z114" s="22">
        <v>1898.28</v>
      </c>
      <c r="AA114" s="22">
        <v>1900.13</v>
      </c>
      <c r="AB114" s="22">
        <v>2234.3000000000002</v>
      </c>
      <c r="AC114" s="22">
        <v>2234.64</v>
      </c>
      <c r="AD114" s="22">
        <v>2235.08</v>
      </c>
      <c r="AE114" s="22">
        <v>2235.5</v>
      </c>
      <c r="AF114" s="22">
        <v>2235.7800000000002</v>
      </c>
      <c r="AG114" s="22">
        <v>2301.63</v>
      </c>
      <c r="AH114" s="22">
        <v>2294.06</v>
      </c>
      <c r="AI114" s="22">
        <v>2283.12</v>
      </c>
      <c r="AJ114" s="22">
        <v>2274.3000000000002</v>
      </c>
      <c r="AK114" s="22">
        <v>2274.58</v>
      </c>
    </row>
    <row r="115" spans="1:37" x14ac:dyDescent="0.45">
      <c r="A115" s="22" t="s">
        <v>90</v>
      </c>
      <c r="B115" s="22">
        <v>91.06</v>
      </c>
      <c r="C115" s="22">
        <v>35.56</v>
      </c>
      <c r="D115" s="22">
        <v>91.56</v>
      </c>
      <c r="E115" s="22">
        <v>94.57</v>
      </c>
      <c r="F115" s="22">
        <v>111.11</v>
      </c>
      <c r="G115" s="22">
        <v>107.1</v>
      </c>
      <c r="H115" s="22">
        <v>91.71</v>
      </c>
      <c r="I115" s="22">
        <v>46.18</v>
      </c>
      <c r="J115" s="22">
        <v>289.31</v>
      </c>
      <c r="K115" s="22">
        <v>204</v>
      </c>
      <c r="L115" s="22">
        <v>151.5</v>
      </c>
      <c r="M115" s="22">
        <v>116</v>
      </c>
      <c r="N115" s="22">
        <v>221.12</v>
      </c>
      <c r="O115" s="22">
        <v>221.12</v>
      </c>
      <c r="P115" s="22">
        <v>221.12</v>
      </c>
      <c r="Q115" s="22">
        <v>207.59</v>
      </c>
      <c r="R115" s="22">
        <v>208.65</v>
      </c>
      <c r="S115" s="22">
        <v>211.05</v>
      </c>
      <c r="T115" s="22">
        <v>212.74</v>
      </c>
      <c r="U115" s="22">
        <v>212.88</v>
      </c>
      <c r="V115" s="22">
        <v>205.24</v>
      </c>
      <c r="W115" s="22">
        <v>206.82</v>
      </c>
      <c r="X115" s="22">
        <v>201.81</v>
      </c>
      <c r="Y115" s="22">
        <v>207.76</v>
      </c>
      <c r="Z115" s="22">
        <v>207.39</v>
      </c>
      <c r="AA115" s="22">
        <v>208.25</v>
      </c>
      <c r="AB115" s="22">
        <v>208.68</v>
      </c>
      <c r="AC115" s="22">
        <v>208.84</v>
      </c>
      <c r="AD115" s="22">
        <v>209.05</v>
      </c>
      <c r="AE115" s="22">
        <v>209.24</v>
      </c>
      <c r="AF115" s="22">
        <v>209.37</v>
      </c>
      <c r="AG115" s="22">
        <v>209.16</v>
      </c>
      <c r="AH115" s="22">
        <v>208.73</v>
      </c>
      <c r="AI115" s="22">
        <v>208.23</v>
      </c>
      <c r="AJ115" s="22">
        <v>207.72</v>
      </c>
      <c r="AK115" s="22">
        <v>207.5</v>
      </c>
    </row>
    <row r="117" spans="1:37" ht="18" x14ac:dyDescent="0.55000000000000004">
      <c r="A117" s="23" t="s">
        <v>100</v>
      </c>
    </row>
    <row r="118" spans="1:37" x14ac:dyDescent="0.45">
      <c r="A118" s="22" t="s">
        <v>46</v>
      </c>
      <c r="B118" s="22" t="s">
        <v>47</v>
      </c>
      <c r="C118" s="22" t="s">
        <v>48</v>
      </c>
      <c r="D118" s="22" t="s">
        <v>49</v>
      </c>
      <c r="E118" s="22" t="s">
        <v>50</v>
      </c>
      <c r="F118" s="22" t="s">
        <v>51</v>
      </c>
      <c r="G118" s="22" t="s">
        <v>52</v>
      </c>
      <c r="H118" s="22" t="s">
        <v>53</v>
      </c>
      <c r="I118" s="22" t="s">
        <v>54</v>
      </c>
      <c r="J118" s="22" t="s">
        <v>55</v>
      </c>
      <c r="K118" s="22" t="s">
        <v>56</v>
      </c>
      <c r="L118" s="22" t="s">
        <v>57</v>
      </c>
      <c r="M118" s="22" t="s">
        <v>58</v>
      </c>
      <c r="N118" s="22" t="s">
        <v>59</v>
      </c>
      <c r="O118" s="22" t="s">
        <v>60</v>
      </c>
      <c r="P118" s="22" t="s">
        <v>61</v>
      </c>
      <c r="Q118" s="22" t="s">
        <v>62</v>
      </c>
      <c r="R118" s="22" t="s">
        <v>63</v>
      </c>
      <c r="S118" s="22" t="s">
        <v>64</v>
      </c>
      <c r="T118" s="22" t="s">
        <v>65</v>
      </c>
      <c r="U118" s="22" t="s">
        <v>66</v>
      </c>
      <c r="V118" s="22" t="s">
        <v>67</v>
      </c>
      <c r="W118" s="22" t="s">
        <v>68</v>
      </c>
      <c r="X118" s="22" t="s">
        <v>69</v>
      </c>
      <c r="Y118" s="22" t="s">
        <v>70</v>
      </c>
      <c r="Z118" s="22" t="s">
        <v>71</v>
      </c>
      <c r="AA118" s="22" t="s">
        <v>72</v>
      </c>
      <c r="AB118" s="22" t="s">
        <v>73</v>
      </c>
      <c r="AC118" s="22" t="s">
        <v>74</v>
      </c>
      <c r="AD118" s="22" t="s">
        <v>75</v>
      </c>
      <c r="AE118" s="22" t="s">
        <v>76</v>
      </c>
      <c r="AF118" s="22" t="s">
        <v>77</v>
      </c>
      <c r="AG118" s="22" t="s">
        <v>78</v>
      </c>
      <c r="AH118" s="22" t="s">
        <v>79</v>
      </c>
      <c r="AI118" s="22" t="s">
        <v>80</v>
      </c>
      <c r="AJ118" s="22" t="s">
        <v>81</v>
      </c>
      <c r="AK118" s="22" t="s">
        <v>82</v>
      </c>
    </row>
    <row r="119" spans="1:37" x14ac:dyDescent="0.45">
      <c r="A119" s="22" t="s">
        <v>83</v>
      </c>
      <c r="B119" s="22">
        <v>4573</v>
      </c>
      <c r="C119" s="22">
        <v>4032</v>
      </c>
      <c r="D119" s="22">
        <v>4393</v>
      </c>
      <c r="E119" s="22">
        <v>4030</v>
      </c>
      <c r="F119" s="22">
        <v>2962</v>
      </c>
      <c r="G119" s="22">
        <v>3866</v>
      </c>
      <c r="H119" s="22">
        <v>4641</v>
      </c>
      <c r="I119" s="22">
        <v>4240</v>
      </c>
      <c r="J119" s="22">
        <v>4449</v>
      </c>
      <c r="K119" s="22">
        <v>4706.09</v>
      </c>
      <c r="L119" s="22">
        <v>3425.61</v>
      </c>
      <c r="M119" s="22">
        <v>3284.77</v>
      </c>
      <c r="N119" s="22">
        <v>3284.78</v>
      </c>
      <c r="O119" s="22">
        <v>3284.76</v>
      </c>
      <c r="P119" s="22">
        <v>3284.76</v>
      </c>
      <c r="Q119" s="22">
        <v>3284.76</v>
      </c>
      <c r="R119" s="22">
        <v>3518.89</v>
      </c>
      <c r="S119" s="22">
        <v>3518.94</v>
      </c>
      <c r="T119" s="22">
        <v>3518.9</v>
      </c>
      <c r="U119" s="22">
        <v>3518.92</v>
      </c>
      <c r="V119" s="22">
        <v>3622.04</v>
      </c>
      <c r="W119" s="22">
        <v>3622.06</v>
      </c>
      <c r="X119" s="22">
        <v>3622.05</v>
      </c>
      <c r="Y119" s="22">
        <v>3622.05</v>
      </c>
      <c r="Z119" s="22">
        <v>3622.06</v>
      </c>
      <c r="AA119" s="22">
        <v>3622.09</v>
      </c>
      <c r="AB119" s="22">
        <v>3622.07</v>
      </c>
      <c r="AC119" s="22">
        <v>3725.22</v>
      </c>
      <c r="AD119" s="22">
        <v>3725.22</v>
      </c>
      <c r="AE119" s="22">
        <v>3725.2</v>
      </c>
      <c r="AF119" s="22">
        <v>3725.23</v>
      </c>
      <c r="AG119" s="22">
        <v>3725.21</v>
      </c>
      <c r="AH119" s="22">
        <v>3725.24</v>
      </c>
      <c r="AI119" s="22">
        <v>3725.24</v>
      </c>
      <c r="AJ119" s="22">
        <v>3725.2</v>
      </c>
      <c r="AK119" s="22">
        <v>3725.2</v>
      </c>
    </row>
    <row r="120" spans="1:37" x14ac:dyDescent="0.45">
      <c r="A120" s="22" t="s">
        <v>84</v>
      </c>
      <c r="B120" s="22">
        <v>92</v>
      </c>
      <c r="C120" s="22">
        <v>573</v>
      </c>
      <c r="D120" s="22">
        <v>620</v>
      </c>
      <c r="E120" s="22">
        <v>574</v>
      </c>
      <c r="F120" s="22">
        <v>579</v>
      </c>
      <c r="G120" s="22">
        <v>507</v>
      </c>
      <c r="H120" s="22">
        <v>682</v>
      </c>
      <c r="I120" s="22">
        <v>655</v>
      </c>
      <c r="J120" s="22">
        <v>646</v>
      </c>
      <c r="K120" s="22">
        <v>615.26</v>
      </c>
      <c r="L120" s="22">
        <v>619.83000000000004</v>
      </c>
      <c r="M120" s="22">
        <v>730.28</v>
      </c>
      <c r="N120" s="22">
        <v>1148.92</v>
      </c>
      <c r="O120" s="22">
        <v>1148.92</v>
      </c>
      <c r="P120" s="22">
        <v>1148.92</v>
      </c>
      <c r="Q120" s="22">
        <v>1455.52</v>
      </c>
      <c r="R120" s="22">
        <v>1455.52</v>
      </c>
      <c r="S120" s="22">
        <v>1762.12</v>
      </c>
      <c r="T120" s="22">
        <v>1762.12</v>
      </c>
      <c r="U120" s="22">
        <v>2410.36</v>
      </c>
      <c r="V120" s="22">
        <v>3058.61</v>
      </c>
      <c r="W120" s="22">
        <v>3706.85</v>
      </c>
      <c r="X120" s="22">
        <v>4355.08</v>
      </c>
      <c r="Y120" s="22">
        <v>5003.3100000000004</v>
      </c>
      <c r="Z120" s="22">
        <v>5651.56</v>
      </c>
      <c r="AA120" s="22">
        <v>6299.81</v>
      </c>
      <c r="AB120" s="22">
        <v>6475.01</v>
      </c>
      <c r="AC120" s="22">
        <v>6650.19</v>
      </c>
      <c r="AD120" s="22">
        <v>6825.39</v>
      </c>
      <c r="AE120" s="22">
        <v>7307.2</v>
      </c>
      <c r="AF120" s="22">
        <v>7482.41</v>
      </c>
      <c r="AG120" s="22">
        <v>7657.61</v>
      </c>
      <c r="AH120" s="22">
        <v>7832.8</v>
      </c>
      <c r="AI120" s="22">
        <v>8314.6</v>
      </c>
      <c r="AJ120" s="22">
        <v>8489.81</v>
      </c>
      <c r="AK120" s="22">
        <v>8665</v>
      </c>
    </row>
    <row r="121" spans="1:37" x14ac:dyDescent="0.45">
      <c r="A121" s="22" t="s">
        <v>85</v>
      </c>
      <c r="B121" s="22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22</v>
      </c>
      <c r="J121" s="22">
        <v>117</v>
      </c>
      <c r="K121" s="22">
        <v>113</v>
      </c>
      <c r="L121" s="22">
        <v>0</v>
      </c>
      <c r="M121" s="22">
        <v>0</v>
      </c>
      <c r="N121" s="22">
        <v>438</v>
      </c>
      <c r="O121" s="22">
        <v>438</v>
      </c>
      <c r="P121" s="22">
        <v>438</v>
      </c>
      <c r="Q121" s="22">
        <v>438</v>
      </c>
      <c r="R121" s="22">
        <v>438</v>
      </c>
      <c r="S121" s="22">
        <v>438</v>
      </c>
      <c r="T121" s="22">
        <v>438</v>
      </c>
      <c r="U121" s="22">
        <v>438</v>
      </c>
      <c r="V121" s="22">
        <v>438</v>
      </c>
      <c r="W121" s="22">
        <v>438</v>
      </c>
      <c r="X121" s="22">
        <v>438</v>
      </c>
      <c r="Y121" s="22">
        <v>438</v>
      </c>
      <c r="Z121" s="22">
        <v>438</v>
      </c>
      <c r="AA121" s="22">
        <v>438</v>
      </c>
      <c r="AB121" s="22">
        <v>438</v>
      </c>
      <c r="AC121" s="22">
        <v>438</v>
      </c>
      <c r="AD121" s="22">
        <v>438</v>
      </c>
      <c r="AE121" s="22">
        <v>438</v>
      </c>
      <c r="AF121" s="22">
        <v>438</v>
      </c>
      <c r="AG121" s="22">
        <v>438</v>
      </c>
      <c r="AH121" s="22">
        <v>438</v>
      </c>
      <c r="AI121" s="22">
        <v>438</v>
      </c>
      <c r="AJ121" s="22">
        <v>438</v>
      </c>
      <c r="AK121" s="22">
        <v>438</v>
      </c>
    </row>
    <row r="122" spans="1:37" x14ac:dyDescent="0.45">
      <c r="A122" s="22" t="s">
        <v>86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35.04</v>
      </c>
      <c r="Q122" s="22">
        <v>70.08</v>
      </c>
      <c r="R122" s="22">
        <v>105.12</v>
      </c>
      <c r="S122" s="22">
        <v>131.4</v>
      </c>
      <c r="T122" s="22">
        <v>131.4</v>
      </c>
      <c r="U122" s="22">
        <v>131.4</v>
      </c>
      <c r="V122" s="22">
        <v>131.4</v>
      </c>
      <c r="W122" s="22">
        <v>131.4</v>
      </c>
      <c r="X122" s="22">
        <v>157.68</v>
      </c>
      <c r="Y122" s="22">
        <v>157.68</v>
      </c>
      <c r="Z122" s="22">
        <v>157.68</v>
      </c>
      <c r="AA122" s="22">
        <v>157.68</v>
      </c>
      <c r="AB122" s="22">
        <v>157.68</v>
      </c>
      <c r="AC122" s="22">
        <v>183.96</v>
      </c>
      <c r="AD122" s="22">
        <v>183.96</v>
      </c>
      <c r="AE122" s="22">
        <v>183.96</v>
      </c>
      <c r="AF122" s="22">
        <v>183.96</v>
      </c>
      <c r="AG122" s="22">
        <v>183.96</v>
      </c>
      <c r="AH122" s="22">
        <v>210.24</v>
      </c>
      <c r="AI122" s="22">
        <v>210.24</v>
      </c>
      <c r="AJ122" s="22">
        <v>210.24</v>
      </c>
      <c r="AK122" s="22">
        <v>210.24</v>
      </c>
    </row>
    <row r="123" spans="1:37" x14ac:dyDescent="0.45">
      <c r="A123" s="22" t="s">
        <v>87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</row>
    <row r="124" spans="1:37" x14ac:dyDescent="0.45">
      <c r="A124" s="22" t="s">
        <v>88</v>
      </c>
      <c r="B124" s="22">
        <v>13157.72</v>
      </c>
      <c r="C124" s="22">
        <v>12734.72</v>
      </c>
      <c r="D124" s="22">
        <v>13706.72</v>
      </c>
      <c r="E124" s="22">
        <v>14055.07</v>
      </c>
      <c r="F124" s="22">
        <v>14446.21</v>
      </c>
      <c r="G124" s="22">
        <v>13510.41</v>
      </c>
      <c r="H124" s="22">
        <v>13181.21</v>
      </c>
      <c r="I124" s="22">
        <v>13089.82</v>
      </c>
      <c r="J124" s="22">
        <v>13578.27</v>
      </c>
      <c r="K124" s="22">
        <v>11726.75</v>
      </c>
      <c r="L124" s="22">
        <v>12011.48</v>
      </c>
      <c r="M124" s="22">
        <v>12054.67</v>
      </c>
      <c r="N124" s="22">
        <v>10486.37</v>
      </c>
      <c r="O124" s="22">
        <v>10512.12</v>
      </c>
      <c r="P124" s="22">
        <v>9946.24</v>
      </c>
      <c r="Q124" s="22">
        <v>9734.9</v>
      </c>
      <c r="R124" s="22">
        <v>9037.64</v>
      </c>
      <c r="S124" s="22">
        <v>6844.7</v>
      </c>
      <c r="T124" s="22">
        <v>6970.71</v>
      </c>
      <c r="U124" s="22">
        <v>7244.7</v>
      </c>
      <c r="V124" s="22">
        <v>7278.53</v>
      </c>
      <c r="W124" s="22">
        <v>5719.22</v>
      </c>
      <c r="X124" s="22">
        <v>5522.32</v>
      </c>
      <c r="Y124" s="22">
        <v>1771.7</v>
      </c>
      <c r="Z124" s="22">
        <v>1917.37</v>
      </c>
      <c r="AA124" s="22">
        <v>1758.12</v>
      </c>
      <c r="AB124" s="22">
        <v>1744.85</v>
      </c>
      <c r="AC124" s="22">
        <v>1852.46</v>
      </c>
      <c r="AD124" s="22">
        <v>1707.11</v>
      </c>
      <c r="AE124" s="22">
        <v>1731.11</v>
      </c>
      <c r="AF124" s="22">
        <v>1721.13</v>
      </c>
      <c r="AG124" s="22">
        <v>2123.59</v>
      </c>
      <c r="AH124" s="22">
        <v>447.6</v>
      </c>
      <c r="AI124" s="22">
        <v>432.19</v>
      </c>
      <c r="AJ124" s="22">
        <v>526.63</v>
      </c>
      <c r="AK124" s="22">
        <v>511.72</v>
      </c>
    </row>
    <row r="125" spans="1:37" x14ac:dyDescent="0.45">
      <c r="A125" s="22" t="s">
        <v>89</v>
      </c>
      <c r="B125" s="22">
        <v>1896.28</v>
      </c>
      <c r="C125" s="22">
        <v>2247.2800000000002</v>
      </c>
      <c r="D125" s="22">
        <v>1869.28</v>
      </c>
      <c r="E125" s="22">
        <v>3083.94</v>
      </c>
      <c r="F125" s="22">
        <v>2763.79</v>
      </c>
      <c r="G125" s="22">
        <v>2503.59</v>
      </c>
      <c r="H125" s="22">
        <v>2678.79</v>
      </c>
      <c r="I125" s="22">
        <v>3253.18</v>
      </c>
      <c r="J125" s="22">
        <v>4493.7299999999996</v>
      </c>
      <c r="K125" s="22">
        <v>6022.45</v>
      </c>
      <c r="L125" s="22">
        <v>7358.52</v>
      </c>
      <c r="M125" s="22">
        <v>8682.9500000000007</v>
      </c>
      <c r="N125" s="22">
        <v>8577.58</v>
      </c>
      <c r="O125" s="22">
        <v>8658.58</v>
      </c>
      <c r="P125" s="22">
        <v>9517.18</v>
      </c>
      <c r="Q125" s="22">
        <v>9532.82</v>
      </c>
      <c r="R125" s="22">
        <v>10212.17</v>
      </c>
      <c r="S125" s="22">
        <v>12074.24</v>
      </c>
      <c r="T125" s="22">
        <v>12459.06</v>
      </c>
      <c r="U125" s="22">
        <v>11744.02</v>
      </c>
      <c r="V125" s="22">
        <v>11208.71</v>
      </c>
      <c r="W125" s="22">
        <v>12204.75</v>
      </c>
      <c r="X125" s="22">
        <v>12159.92</v>
      </c>
      <c r="Y125" s="22">
        <v>15887.01</v>
      </c>
      <c r="Z125" s="22">
        <v>15260.25</v>
      </c>
      <c r="AA125" s="22">
        <v>14876.49</v>
      </c>
      <c r="AB125" s="22">
        <v>14823.19</v>
      </c>
      <c r="AC125" s="22">
        <v>14509.93</v>
      </c>
      <c r="AD125" s="22">
        <v>14584.5</v>
      </c>
      <c r="AE125" s="22">
        <v>14187.26</v>
      </c>
      <c r="AF125" s="22">
        <v>14141.08</v>
      </c>
      <c r="AG125" s="22">
        <v>13659.3</v>
      </c>
      <c r="AH125" s="22">
        <v>15026.54</v>
      </c>
      <c r="AI125" s="22">
        <v>14708.66</v>
      </c>
      <c r="AJ125" s="22">
        <v>14510.48</v>
      </c>
      <c r="AK125" s="22">
        <v>14394.3</v>
      </c>
    </row>
    <row r="126" spans="1:37" x14ac:dyDescent="0.45">
      <c r="A126" s="22" t="s">
        <v>90</v>
      </c>
      <c r="B126" s="22">
        <v>17.899999999999999</v>
      </c>
      <c r="C126" s="22">
        <v>19.5</v>
      </c>
      <c r="D126" s="22">
        <v>25.9</v>
      </c>
      <c r="E126" s="22">
        <v>22.6</v>
      </c>
      <c r="F126" s="22">
        <v>17.899999999999999</v>
      </c>
      <c r="G126" s="22">
        <v>20.8</v>
      </c>
      <c r="H126" s="22">
        <v>12.3</v>
      </c>
      <c r="I126" s="22">
        <v>11.3</v>
      </c>
      <c r="J126" s="22">
        <v>15</v>
      </c>
      <c r="K126" s="22">
        <v>12.4</v>
      </c>
      <c r="L126" s="22">
        <v>15</v>
      </c>
      <c r="M126" s="22">
        <v>1.1000000000000001</v>
      </c>
      <c r="N126" s="22">
        <v>8.1999999999999993</v>
      </c>
      <c r="O126" s="22">
        <v>8.1999999999999993</v>
      </c>
      <c r="P126" s="22">
        <v>8.1999999999999993</v>
      </c>
      <c r="Q126" s="22">
        <v>8.1999999999999993</v>
      </c>
      <c r="R126" s="22">
        <v>8.1999999999999993</v>
      </c>
      <c r="S126" s="22">
        <v>8.1999999999999993</v>
      </c>
      <c r="T126" s="22">
        <v>8.1999999999999993</v>
      </c>
      <c r="U126" s="22">
        <v>8.1999999999999993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</row>
    <row r="128" spans="1:37" ht="18" x14ac:dyDescent="0.55000000000000004">
      <c r="A128" s="23" t="s">
        <v>101</v>
      </c>
    </row>
    <row r="129" spans="1:37" x14ac:dyDescent="0.45">
      <c r="A129" s="22" t="s">
        <v>46</v>
      </c>
      <c r="B129" s="22" t="s">
        <v>47</v>
      </c>
      <c r="C129" s="22" t="s">
        <v>48</v>
      </c>
      <c r="D129" s="22" t="s">
        <v>49</v>
      </c>
      <c r="E129" s="22" t="s">
        <v>50</v>
      </c>
      <c r="F129" s="22" t="s">
        <v>51</v>
      </c>
      <c r="G129" s="22" t="s">
        <v>52</v>
      </c>
      <c r="H129" s="22" t="s">
        <v>53</v>
      </c>
      <c r="I129" s="22" t="s">
        <v>54</v>
      </c>
      <c r="J129" s="22" t="s">
        <v>55</v>
      </c>
      <c r="K129" s="22" t="s">
        <v>56</v>
      </c>
      <c r="L129" s="22" t="s">
        <v>57</v>
      </c>
      <c r="M129" s="22" t="s">
        <v>58</v>
      </c>
      <c r="N129" s="22" t="s">
        <v>59</v>
      </c>
      <c r="O129" s="22" t="s">
        <v>60</v>
      </c>
      <c r="P129" s="22" t="s">
        <v>61</v>
      </c>
      <c r="Q129" s="22" t="s">
        <v>62</v>
      </c>
      <c r="R129" s="22" t="s">
        <v>63</v>
      </c>
      <c r="S129" s="22" t="s">
        <v>64</v>
      </c>
      <c r="T129" s="22" t="s">
        <v>65</v>
      </c>
      <c r="U129" s="22" t="s">
        <v>66</v>
      </c>
      <c r="V129" s="22" t="s">
        <v>67</v>
      </c>
      <c r="W129" s="22" t="s">
        <v>68</v>
      </c>
      <c r="X129" s="22" t="s">
        <v>69</v>
      </c>
      <c r="Y129" s="22" t="s">
        <v>70</v>
      </c>
      <c r="Z129" s="22" t="s">
        <v>71</v>
      </c>
      <c r="AA129" s="22" t="s">
        <v>72</v>
      </c>
      <c r="AB129" s="22" t="s">
        <v>73</v>
      </c>
      <c r="AC129" s="22" t="s">
        <v>74</v>
      </c>
      <c r="AD129" s="22" t="s">
        <v>75</v>
      </c>
      <c r="AE129" s="22" t="s">
        <v>76</v>
      </c>
      <c r="AF129" s="22" t="s">
        <v>77</v>
      </c>
      <c r="AG129" s="22" t="s">
        <v>78</v>
      </c>
      <c r="AH129" s="22" t="s">
        <v>79</v>
      </c>
      <c r="AI129" s="22" t="s">
        <v>80</v>
      </c>
      <c r="AJ129" s="22" t="s">
        <v>81</v>
      </c>
      <c r="AK129" s="22" t="s">
        <v>82</v>
      </c>
    </row>
    <row r="130" spans="1:37" x14ac:dyDescent="0.45">
      <c r="A130" s="22" t="s">
        <v>83</v>
      </c>
      <c r="B130" s="22">
        <v>330.63</v>
      </c>
      <c r="C130" s="22">
        <v>330.63</v>
      </c>
      <c r="D130" s="22">
        <v>330.63</v>
      </c>
      <c r="E130" s="22">
        <v>348.29</v>
      </c>
      <c r="F130" s="22">
        <v>379.06</v>
      </c>
      <c r="G130" s="22">
        <v>380.43</v>
      </c>
      <c r="H130" s="22">
        <v>388.07</v>
      </c>
      <c r="I130" s="22">
        <v>430.19</v>
      </c>
      <c r="J130" s="22">
        <v>347.19</v>
      </c>
      <c r="K130" s="22">
        <v>410.67</v>
      </c>
      <c r="L130" s="22">
        <v>421.7</v>
      </c>
      <c r="M130" s="22">
        <v>419.46</v>
      </c>
      <c r="N130" s="22">
        <v>408.75</v>
      </c>
      <c r="O130" s="22">
        <v>413.15</v>
      </c>
      <c r="P130" s="22">
        <v>423</v>
      </c>
      <c r="Q130" s="22">
        <v>421.85</v>
      </c>
      <c r="R130" s="22">
        <v>418.24</v>
      </c>
      <c r="S130" s="22">
        <v>436.97</v>
      </c>
      <c r="T130" s="22">
        <v>433.12</v>
      </c>
      <c r="U130" s="22">
        <v>426.95</v>
      </c>
      <c r="V130" s="22">
        <v>398.75</v>
      </c>
      <c r="W130" s="22">
        <v>392.52</v>
      </c>
      <c r="X130" s="22">
        <v>398.35</v>
      </c>
      <c r="Y130" s="22">
        <v>399.83</v>
      </c>
      <c r="Z130" s="22">
        <v>396.25</v>
      </c>
      <c r="AA130" s="22">
        <v>390.41</v>
      </c>
      <c r="AB130" s="22">
        <v>391.57</v>
      </c>
      <c r="AC130" s="22">
        <v>398.23</v>
      </c>
      <c r="AD130" s="22">
        <v>399.44</v>
      </c>
      <c r="AE130" s="22">
        <v>382.88</v>
      </c>
      <c r="AF130" s="22">
        <v>386.07</v>
      </c>
      <c r="AG130" s="22">
        <v>386.15</v>
      </c>
      <c r="AH130" s="22">
        <v>388.46</v>
      </c>
      <c r="AI130" s="22">
        <v>388.57</v>
      </c>
      <c r="AJ130" s="22">
        <v>389.41</v>
      </c>
      <c r="AK130" s="22">
        <v>390.36</v>
      </c>
    </row>
    <row r="131" spans="1:37" x14ac:dyDescent="0.45">
      <c r="A131" s="22" t="s">
        <v>84</v>
      </c>
      <c r="B131" s="22">
        <v>0.41</v>
      </c>
      <c r="C131" s="22">
        <v>0.41</v>
      </c>
      <c r="D131" s="22">
        <v>0.41</v>
      </c>
      <c r="E131" s="22">
        <v>0.44</v>
      </c>
      <c r="F131" s="22">
        <v>0.23</v>
      </c>
      <c r="G131" s="22">
        <v>0.09</v>
      </c>
      <c r="H131" s="22">
        <v>0.4</v>
      </c>
      <c r="I131" s="22">
        <v>0.45</v>
      </c>
      <c r="J131" s="22">
        <v>0.28000000000000003</v>
      </c>
      <c r="K131" s="22">
        <v>0.33</v>
      </c>
      <c r="L131" s="22">
        <v>0.65</v>
      </c>
      <c r="M131" s="22">
        <v>0.51</v>
      </c>
      <c r="N131" s="22">
        <v>0.53</v>
      </c>
      <c r="O131" s="22">
        <v>0.53</v>
      </c>
      <c r="P131" s="22">
        <v>0.51</v>
      </c>
      <c r="Q131" s="22">
        <v>0.5</v>
      </c>
      <c r="R131" s="22">
        <v>0.5</v>
      </c>
      <c r="S131" s="22">
        <v>0.47</v>
      </c>
      <c r="T131" s="22">
        <v>0.47</v>
      </c>
      <c r="U131" s="22">
        <v>0.46</v>
      </c>
      <c r="V131" s="22">
        <v>37.17</v>
      </c>
      <c r="W131" s="22">
        <v>36.549999999999997</v>
      </c>
      <c r="X131" s="22">
        <v>37.200000000000003</v>
      </c>
      <c r="Y131" s="22">
        <v>37.340000000000003</v>
      </c>
      <c r="Z131" s="22">
        <v>33.76</v>
      </c>
      <c r="AA131" s="22">
        <v>33.200000000000003</v>
      </c>
      <c r="AB131" s="22">
        <v>33.31</v>
      </c>
      <c r="AC131" s="22">
        <v>33.93</v>
      </c>
      <c r="AD131" s="22">
        <v>34.03</v>
      </c>
      <c r="AE131" s="22">
        <v>32.54</v>
      </c>
      <c r="AF131" s="22">
        <v>32.880000000000003</v>
      </c>
      <c r="AG131" s="22">
        <v>32.89</v>
      </c>
      <c r="AH131" s="22">
        <v>33.1</v>
      </c>
      <c r="AI131" s="22">
        <v>33.11</v>
      </c>
      <c r="AJ131" s="22">
        <v>33.17</v>
      </c>
      <c r="AK131" s="22">
        <v>33.24</v>
      </c>
    </row>
    <row r="132" spans="1:37" x14ac:dyDescent="0.45">
      <c r="A132" s="22" t="s">
        <v>85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3.81</v>
      </c>
      <c r="Q132" s="22">
        <v>4.16</v>
      </c>
      <c r="R132" s="22">
        <v>3.78</v>
      </c>
      <c r="S132" s="22">
        <v>3.24</v>
      </c>
      <c r="T132" s="22">
        <v>19.28</v>
      </c>
      <c r="U132" s="22">
        <v>19</v>
      </c>
      <c r="V132" s="22">
        <v>17.91</v>
      </c>
      <c r="W132" s="22">
        <v>18.170000000000002</v>
      </c>
      <c r="X132" s="22">
        <v>18.61</v>
      </c>
      <c r="Y132" s="22">
        <v>19.23</v>
      </c>
      <c r="Z132" s="22">
        <v>16.02</v>
      </c>
      <c r="AA132" s="22">
        <v>15.75</v>
      </c>
      <c r="AB132" s="22">
        <v>15.8</v>
      </c>
      <c r="AC132" s="22">
        <v>16.100000000000001</v>
      </c>
      <c r="AD132" s="22">
        <v>16.149999999999999</v>
      </c>
      <c r="AE132" s="22">
        <v>15.44</v>
      </c>
      <c r="AF132" s="22">
        <v>15.6</v>
      </c>
      <c r="AG132" s="22">
        <v>15.61</v>
      </c>
      <c r="AH132" s="22">
        <v>15.71</v>
      </c>
      <c r="AI132" s="22">
        <v>15.71</v>
      </c>
      <c r="AJ132" s="22">
        <v>15.74</v>
      </c>
      <c r="AK132" s="22">
        <v>15.77</v>
      </c>
    </row>
    <row r="133" spans="1:37" x14ac:dyDescent="0.45">
      <c r="A133" s="22" t="s">
        <v>86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2">
        <v>0</v>
      </c>
    </row>
    <row r="134" spans="1:37" x14ac:dyDescent="0.45">
      <c r="A134" s="22" t="s">
        <v>87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2">
        <v>0</v>
      </c>
    </row>
    <row r="135" spans="1:37" x14ac:dyDescent="0.45">
      <c r="A135" s="22" t="s">
        <v>88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2">
        <v>0</v>
      </c>
    </row>
    <row r="136" spans="1:37" x14ac:dyDescent="0.45">
      <c r="A136" s="22" t="s">
        <v>89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0.22</v>
      </c>
      <c r="Q136" s="22">
        <v>0.11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0.11</v>
      </c>
      <c r="Z136" s="22">
        <v>0</v>
      </c>
      <c r="AA136" s="22">
        <v>0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  <c r="AK136" s="22">
        <v>0</v>
      </c>
    </row>
    <row r="137" spans="1:37" x14ac:dyDescent="0.45">
      <c r="A137" s="22" t="s">
        <v>90</v>
      </c>
      <c r="B137" s="22">
        <v>22.09</v>
      </c>
      <c r="C137" s="22">
        <v>22.09</v>
      </c>
      <c r="D137" s="22">
        <v>22.09</v>
      </c>
      <c r="E137" s="22">
        <v>22.33</v>
      </c>
      <c r="F137" s="22">
        <v>18.54</v>
      </c>
      <c r="G137" s="22">
        <v>24.78</v>
      </c>
      <c r="H137" s="22">
        <v>36.869999999999997</v>
      </c>
      <c r="I137" s="22">
        <v>24.37</v>
      </c>
      <c r="J137" s="22">
        <v>23.29</v>
      </c>
      <c r="K137" s="22">
        <v>22.68</v>
      </c>
      <c r="L137" s="22">
        <v>24.24</v>
      </c>
      <c r="M137" s="22">
        <v>23.78</v>
      </c>
      <c r="N137" s="22">
        <v>17.78</v>
      </c>
      <c r="O137" s="22">
        <v>23.38</v>
      </c>
      <c r="P137" s="22">
        <v>33.24</v>
      </c>
      <c r="Q137" s="22">
        <v>37.409999999999997</v>
      </c>
      <c r="R137" s="22">
        <v>32.14</v>
      </c>
      <c r="S137" s="22">
        <v>14.02</v>
      </c>
      <c r="T137" s="22">
        <v>10.59</v>
      </c>
      <c r="U137" s="22">
        <v>8.73</v>
      </c>
      <c r="V137" s="22">
        <v>1.31</v>
      </c>
      <c r="W137" s="22">
        <v>0.32</v>
      </c>
      <c r="X137" s="22">
        <v>0.41</v>
      </c>
      <c r="Y137" s="22">
        <v>0.5</v>
      </c>
      <c r="Z137" s="22">
        <v>0</v>
      </c>
      <c r="AA137" s="22">
        <v>0</v>
      </c>
      <c r="AB137" s="22">
        <v>0</v>
      </c>
      <c r="AC137" s="22">
        <v>0</v>
      </c>
      <c r="AD137" s="22">
        <v>0</v>
      </c>
      <c r="AE137" s="22">
        <v>0</v>
      </c>
      <c r="AF137" s="22">
        <v>0</v>
      </c>
      <c r="AG137" s="22">
        <v>0</v>
      </c>
      <c r="AH137" s="22">
        <v>0</v>
      </c>
      <c r="AI137" s="22">
        <v>0</v>
      </c>
      <c r="AJ137" s="22">
        <v>0</v>
      </c>
      <c r="AK137" s="22">
        <v>0</v>
      </c>
    </row>
    <row r="139" spans="1:37" ht="18" x14ac:dyDescent="0.55000000000000004">
      <c r="A139" s="23" t="s">
        <v>102</v>
      </c>
    </row>
    <row r="140" spans="1:37" x14ac:dyDescent="0.45">
      <c r="A140" s="22" t="s">
        <v>46</v>
      </c>
      <c r="B140" s="22" t="s">
        <v>47</v>
      </c>
      <c r="C140" s="22" t="s">
        <v>48</v>
      </c>
      <c r="D140" s="22" t="s">
        <v>49</v>
      </c>
      <c r="E140" s="22" t="s">
        <v>50</v>
      </c>
      <c r="F140" s="22" t="s">
        <v>51</v>
      </c>
      <c r="G140" s="22" t="s">
        <v>52</v>
      </c>
      <c r="H140" s="22" t="s">
        <v>53</v>
      </c>
      <c r="I140" s="22" t="s">
        <v>54</v>
      </c>
      <c r="J140" s="22" t="s">
        <v>55</v>
      </c>
      <c r="K140" s="22" t="s">
        <v>56</v>
      </c>
      <c r="L140" s="22" t="s">
        <v>57</v>
      </c>
      <c r="M140" s="22" t="s">
        <v>58</v>
      </c>
      <c r="N140" s="22" t="s">
        <v>59</v>
      </c>
      <c r="O140" s="22" t="s">
        <v>60</v>
      </c>
      <c r="P140" s="22" t="s">
        <v>61</v>
      </c>
      <c r="Q140" s="22" t="s">
        <v>62</v>
      </c>
      <c r="R140" s="22" t="s">
        <v>63</v>
      </c>
      <c r="S140" s="22" t="s">
        <v>64</v>
      </c>
      <c r="T140" s="22" t="s">
        <v>65</v>
      </c>
      <c r="U140" s="22" t="s">
        <v>66</v>
      </c>
      <c r="V140" s="22" t="s">
        <v>67</v>
      </c>
      <c r="W140" s="22" t="s">
        <v>68</v>
      </c>
      <c r="X140" s="22" t="s">
        <v>69</v>
      </c>
      <c r="Y140" s="22" t="s">
        <v>70</v>
      </c>
      <c r="Z140" s="22" t="s">
        <v>71</v>
      </c>
      <c r="AA140" s="22" t="s">
        <v>72</v>
      </c>
      <c r="AB140" s="22" t="s">
        <v>73</v>
      </c>
      <c r="AC140" s="22" t="s">
        <v>74</v>
      </c>
      <c r="AD140" s="22" t="s">
        <v>75</v>
      </c>
      <c r="AE140" s="22" t="s">
        <v>76</v>
      </c>
      <c r="AF140" s="22" t="s">
        <v>77</v>
      </c>
      <c r="AG140" s="22" t="s">
        <v>78</v>
      </c>
      <c r="AH140" s="22" t="s">
        <v>79</v>
      </c>
      <c r="AI140" s="22" t="s">
        <v>80</v>
      </c>
      <c r="AJ140" s="22" t="s">
        <v>81</v>
      </c>
      <c r="AK140" s="22" t="s">
        <v>82</v>
      </c>
    </row>
    <row r="141" spans="1:37" x14ac:dyDescent="0.45">
      <c r="A141" s="22" t="s">
        <v>83</v>
      </c>
      <c r="B141" s="22">
        <v>250.25</v>
      </c>
      <c r="C141" s="22">
        <v>250.25</v>
      </c>
      <c r="D141" s="22">
        <v>250.25</v>
      </c>
      <c r="E141" s="22">
        <v>246.58</v>
      </c>
      <c r="F141" s="22">
        <v>253.95</v>
      </c>
      <c r="G141" s="22">
        <v>219.76</v>
      </c>
      <c r="H141" s="22">
        <v>260.33999999999997</v>
      </c>
      <c r="I141" s="22">
        <v>252.7</v>
      </c>
      <c r="J141" s="22">
        <v>262.68</v>
      </c>
      <c r="K141" s="22">
        <v>233.92</v>
      </c>
      <c r="L141" s="22">
        <v>164.07</v>
      </c>
      <c r="M141" s="22">
        <v>255.14</v>
      </c>
      <c r="N141" s="22">
        <v>255.16</v>
      </c>
      <c r="O141" s="22">
        <v>259.5</v>
      </c>
      <c r="P141" s="22">
        <v>259.51</v>
      </c>
      <c r="Q141" s="22">
        <v>259.51</v>
      </c>
      <c r="R141" s="22">
        <v>259.49</v>
      </c>
      <c r="S141" s="22">
        <v>299.64</v>
      </c>
      <c r="T141" s="22">
        <v>302.39999999999998</v>
      </c>
      <c r="U141" s="22">
        <v>295.39999999999998</v>
      </c>
      <c r="V141" s="22">
        <v>292.76</v>
      </c>
      <c r="W141" s="22">
        <v>293.37</v>
      </c>
      <c r="X141" s="22">
        <v>291.64999999999998</v>
      </c>
      <c r="Y141" s="22">
        <v>289.95</v>
      </c>
      <c r="Z141" s="22">
        <v>303.23</v>
      </c>
      <c r="AA141" s="22">
        <v>297.95999999999998</v>
      </c>
      <c r="AB141" s="22">
        <v>295.75</v>
      </c>
      <c r="AC141" s="22">
        <v>293.58</v>
      </c>
      <c r="AD141" s="22">
        <v>291.39</v>
      </c>
      <c r="AE141" s="22">
        <v>289.31</v>
      </c>
      <c r="AF141" s="22">
        <v>286.08999999999997</v>
      </c>
      <c r="AG141" s="22">
        <v>283.79000000000002</v>
      </c>
      <c r="AH141" s="22">
        <v>281.52999999999997</v>
      </c>
      <c r="AI141" s="22">
        <v>279.31</v>
      </c>
      <c r="AJ141" s="22">
        <v>276.95999999999998</v>
      </c>
      <c r="AK141" s="22">
        <v>272.68</v>
      </c>
    </row>
    <row r="142" spans="1:37" x14ac:dyDescent="0.45">
      <c r="A142" s="22" t="s">
        <v>84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1.3</v>
      </c>
      <c r="J142" s="22">
        <v>1.6</v>
      </c>
      <c r="K142" s="22">
        <v>19.850000000000001</v>
      </c>
      <c r="L142" s="22">
        <v>20.78</v>
      </c>
      <c r="M142" s="22">
        <v>14.3</v>
      </c>
      <c r="N142" s="22">
        <v>14.28</v>
      </c>
      <c r="O142" s="22">
        <v>14.28</v>
      </c>
      <c r="P142" s="22">
        <v>15.68</v>
      </c>
      <c r="Q142" s="22">
        <v>18.850000000000001</v>
      </c>
      <c r="R142" s="22">
        <v>20.25</v>
      </c>
      <c r="S142" s="22">
        <v>21.42</v>
      </c>
      <c r="T142" s="22">
        <v>8.74</v>
      </c>
      <c r="U142" s="22">
        <v>9.89</v>
      </c>
      <c r="V142" s="22">
        <v>11.14</v>
      </c>
      <c r="W142" s="22">
        <v>12.5</v>
      </c>
      <c r="X142" s="22">
        <v>13.75</v>
      </c>
      <c r="Y142" s="22">
        <v>14.99</v>
      </c>
      <c r="Z142" s="22">
        <v>15.65</v>
      </c>
      <c r="AA142" s="22">
        <v>16.57</v>
      </c>
      <c r="AB142" s="22">
        <v>17.68</v>
      </c>
      <c r="AC142" s="22">
        <v>18.77</v>
      </c>
      <c r="AD142" s="22">
        <v>19.84</v>
      </c>
      <c r="AE142" s="22">
        <v>20.89</v>
      </c>
      <c r="AF142" s="22">
        <v>21.84</v>
      </c>
      <c r="AG142" s="22">
        <v>22.84</v>
      </c>
      <c r="AH142" s="22">
        <v>23.83</v>
      </c>
      <c r="AI142" s="22">
        <v>24.8</v>
      </c>
      <c r="AJ142" s="22">
        <v>25.74</v>
      </c>
      <c r="AK142" s="22">
        <v>26.47</v>
      </c>
    </row>
    <row r="143" spans="1:37" x14ac:dyDescent="0.45">
      <c r="A143" s="22" t="s">
        <v>85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17.059999999999999</v>
      </c>
      <c r="V143" s="22">
        <v>16.88</v>
      </c>
      <c r="W143" s="22">
        <v>16.89</v>
      </c>
      <c r="X143" s="22">
        <v>16.77</v>
      </c>
      <c r="Y143" s="22">
        <v>16.66</v>
      </c>
      <c r="Z143" s="22">
        <v>15.97</v>
      </c>
      <c r="AA143" s="22">
        <v>15.63</v>
      </c>
      <c r="AB143" s="22">
        <v>15.51</v>
      </c>
      <c r="AC143" s="22">
        <v>15.38</v>
      </c>
      <c r="AD143" s="22">
        <v>15.26</v>
      </c>
      <c r="AE143" s="22">
        <v>15.14</v>
      </c>
      <c r="AF143" s="22">
        <v>14.96</v>
      </c>
      <c r="AG143" s="22">
        <v>14.83</v>
      </c>
      <c r="AH143" s="22">
        <v>14.71</v>
      </c>
      <c r="AI143" s="22">
        <v>14.59</v>
      </c>
      <c r="AJ143" s="22">
        <v>14.46</v>
      </c>
      <c r="AK143" s="22">
        <v>14.23</v>
      </c>
    </row>
    <row r="144" spans="1:37" x14ac:dyDescent="0.45">
      <c r="A144" s="22" t="s">
        <v>86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0.7</v>
      </c>
      <c r="O144" s="22">
        <v>3.71</v>
      </c>
      <c r="P144" s="22">
        <v>6.07</v>
      </c>
      <c r="Q144" s="22">
        <v>10.18</v>
      </c>
      <c r="R144" s="22">
        <v>12.55</v>
      </c>
      <c r="S144" s="22">
        <v>14.74</v>
      </c>
      <c r="T144" s="22">
        <v>17.22</v>
      </c>
      <c r="U144" s="22">
        <v>19.11</v>
      </c>
      <c r="V144" s="22">
        <v>22.87</v>
      </c>
      <c r="W144" s="22">
        <v>25.17</v>
      </c>
      <c r="X144" s="22">
        <v>27.28</v>
      </c>
      <c r="Y144" s="22">
        <v>29.37</v>
      </c>
      <c r="Z144" s="22">
        <v>30.33</v>
      </c>
      <c r="AA144" s="22">
        <v>33.39</v>
      </c>
      <c r="AB144" s="22">
        <v>35.229999999999997</v>
      </c>
      <c r="AC144" s="22">
        <v>37.04</v>
      </c>
      <c r="AD144" s="22">
        <v>38.82</v>
      </c>
      <c r="AE144" s="22">
        <v>40.58</v>
      </c>
      <c r="AF144" s="22">
        <v>43.63</v>
      </c>
      <c r="AG144" s="22">
        <v>45.28</v>
      </c>
      <c r="AH144" s="22">
        <v>46.9</v>
      </c>
      <c r="AI144" s="22">
        <v>48.5</v>
      </c>
      <c r="AJ144" s="22">
        <v>50.04</v>
      </c>
      <c r="AK144" s="22">
        <v>51.2</v>
      </c>
    </row>
    <row r="145" spans="1:37" x14ac:dyDescent="0.45">
      <c r="A145" s="22" t="s">
        <v>87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</row>
    <row r="146" spans="1:37" x14ac:dyDescent="0.45">
      <c r="A146" s="22" t="s">
        <v>88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</row>
    <row r="147" spans="1:37" x14ac:dyDescent="0.45">
      <c r="A147" s="22" t="s">
        <v>89</v>
      </c>
      <c r="B147" s="22">
        <v>142.35</v>
      </c>
      <c r="C147" s="22">
        <v>142.35</v>
      </c>
      <c r="D147" s="22">
        <v>115.3</v>
      </c>
      <c r="E147" s="22">
        <v>143.37</v>
      </c>
      <c r="F147" s="22">
        <v>103.2</v>
      </c>
      <c r="G147" s="22">
        <v>31.49</v>
      </c>
      <c r="H147" s="22">
        <v>37.340000000000003</v>
      </c>
      <c r="I147" s="22">
        <v>20.27</v>
      </c>
      <c r="J147" s="22">
        <v>117.62</v>
      </c>
      <c r="K147" s="22">
        <v>0</v>
      </c>
      <c r="L147" s="22">
        <v>0</v>
      </c>
      <c r="M147" s="22">
        <v>0</v>
      </c>
      <c r="N147" s="22">
        <v>15.42</v>
      </c>
      <c r="O147" s="22">
        <v>15.42</v>
      </c>
      <c r="P147" s="22">
        <v>15.42</v>
      </c>
      <c r="Q147" s="22">
        <v>15.42</v>
      </c>
      <c r="R147" s="22">
        <v>15.42</v>
      </c>
      <c r="S147" s="22">
        <v>7.56</v>
      </c>
      <c r="T147" s="22">
        <v>10.78</v>
      </c>
      <c r="U147" s="22">
        <v>7.92</v>
      </c>
      <c r="V147" s="22">
        <v>9.67</v>
      </c>
      <c r="W147" s="22">
        <v>9.67</v>
      </c>
      <c r="X147" s="22">
        <v>9.67</v>
      </c>
      <c r="Y147" s="22">
        <v>9.67</v>
      </c>
      <c r="Z147" s="22">
        <v>3.91</v>
      </c>
      <c r="AA147" s="22">
        <v>3.2</v>
      </c>
      <c r="AB147" s="22">
        <v>2.81</v>
      </c>
      <c r="AC147" s="22">
        <v>2.4300000000000002</v>
      </c>
      <c r="AD147" s="22">
        <v>1.76</v>
      </c>
      <c r="AE147" s="22">
        <v>1.3</v>
      </c>
      <c r="AF147" s="22">
        <v>0.7</v>
      </c>
      <c r="AG147" s="22">
        <v>0.6</v>
      </c>
      <c r="AH147" s="22">
        <v>0.38</v>
      </c>
      <c r="AI147" s="22">
        <v>0.16</v>
      </c>
      <c r="AJ147" s="22">
        <v>0.02</v>
      </c>
      <c r="AK147" s="22">
        <v>0</v>
      </c>
    </row>
    <row r="148" spans="1:37" x14ac:dyDescent="0.45">
      <c r="A148" s="22" t="s">
        <v>90</v>
      </c>
      <c r="B148" s="22">
        <v>54.32</v>
      </c>
      <c r="C148" s="22">
        <v>36.56</v>
      </c>
      <c r="D148" s="22">
        <v>40.18</v>
      </c>
      <c r="E148" s="22">
        <v>57.56</v>
      </c>
      <c r="F148" s="22">
        <v>61.1</v>
      </c>
      <c r="G148" s="22">
        <v>57.78</v>
      </c>
      <c r="H148" s="22">
        <v>59.13</v>
      </c>
      <c r="I148" s="22">
        <v>77.16</v>
      </c>
      <c r="J148" s="22">
        <v>78.73</v>
      </c>
      <c r="K148" s="22">
        <v>101.67</v>
      </c>
      <c r="L148" s="22">
        <v>149.87</v>
      </c>
      <c r="M148" s="22">
        <v>81.83</v>
      </c>
      <c r="N148" s="22">
        <v>71.209999999999994</v>
      </c>
      <c r="O148" s="22">
        <v>69.98</v>
      </c>
      <c r="P148" s="22">
        <v>66.349999999999994</v>
      </c>
      <c r="Q148" s="22">
        <v>60.55</v>
      </c>
      <c r="R148" s="22">
        <v>55.31</v>
      </c>
      <c r="S148" s="22">
        <v>21.14</v>
      </c>
      <c r="T148" s="22">
        <v>25.36</v>
      </c>
      <c r="U148" s="22">
        <v>15.13</v>
      </c>
      <c r="V148" s="22">
        <v>11.19</v>
      </c>
      <c r="W148" s="22">
        <v>9.66</v>
      </c>
      <c r="X148" s="22">
        <v>8.1300000000000008</v>
      </c>
      <c r="Y148" s="22">
        <v>6.75</v>
      </c>
      <c r="Z148" s="22">
        <v>1.03</v>
      </c>
      <c r="AA148" s="22">
        <v>0.51</v>
      </c>
      <c r="AB148" s="22">
        <v>0.42</v>
      </c>
      <c r="AC148" s="22">
        <v>0.18</v>
      </c>
      <c r="AD148" s="22">
        <v>0.02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  <c r="AK148" s="22">
        <v>0</v>
      </c>
    </row>
    <row r="150" spans="1:37" ht="18" x14ac:dyDescent="0.55000000000000004">
      <c r="A150" s="23" t="s">
        <v>103</v>
      </c>
    </row>
    <row r="151" spans="1:37" x14ac:dyDescent="0.45">
      <c r="A151" s="22" t="s">
        <v>46</v>
      </c>
      <c r="B151" s="22" t="s">
        <v>47</v>
      </c>
      <c r="C151" s="22" t="s">
        <v>48</v>
      </c>
      <c r="D151" s="22" t="s">
        <v>49</v>
      </c>
      <c r="E151" s="22" t="s">
        <v>50</v>
      </c>
      <c r="F151" s="22" t="s">
        <v>51</v>
      </c>
      <c r="G151" s="22" t="s">
        <v>52</v>
      </c>
      <c r="H151" s="22" t="s">
        <v>53</v>
      </c>
      <c r="I151" s="22" t="s">
        <v>54</v>
      </c>
      <c r="J151" s="22" t="s">
        <v>55</v>
      </c>
      <c r="K151" s="22" t="s">
        <v>56</v>
      </c>
      <c r="L151" s="22" t="s">
        <v>57</v>
      </c>
      <c r="M151" s="22" t="s">
        <v>58</v>
      </c>
      <c r="N151" s="22" t="s">
        <v>59</v>
      </c>
      <c r="O151" s="22" t="s">
        <v>60</v>
      </c>
      <c r="P151" s="22" t="s">
        <v>61</v>
      </c>
      <c r="Q151" s="22" t="s">
        <v>62</v>
      </c>
      <c r="R151" s="22" t="s">
        <v>63</v>
      </c>
      <c r="S151" s="22" t="s">
        <v>64</v>
      </c>
      <c r="T151" s="22" t="s">
        <v>65</v>
      </c>
      <c r="U151" s="22" t="s">
        <v>66</v>
      </c>
      <c r="V151" s="22" t="s">
        <v>67</v>
      </c>
      <c r="W151" s="22" t="s">
        <v>68</v>
      </c>
      <c r="X151" s="22" t="s">
        <v>69</v>
      </c>
      <c r="Y151" s="22" t="s">
        <v>70</v>
      </c>
      <c r="Z151" s="22" t="s">
        <v>71</v>
      </c>
      <c r="AA151" s="22" t="s">
        <v>72</v>
      </c>
      <c r="AB151" s="22" t="s">
        <v>73</v>
      </c>
      <c r="AC151" s="22" t="s">
        <v>74</v>
      </c>
      <c r="AD151" s="22" t="s">
        <v>75</v>
      </c>
      <c r="AE151" s="22" t="s">
        <v>76</v>
      </c>
      <c r="AF151" s="22" t="s">
        <v>77</v>
      </c>
      <c r="AG151" s="22" t="s">
        <v>78</v>
      </c>
      <c r="AH151" s="22" t="s">
        <v>79</v>
      </c>
      <c r="AI151" s="22" t="s">
        <v>80</v>
      </c>
      <c r="AJ151" s="22" t="s">
        <v>81</v>
      </c>
      <c r="AK151" s="22" t="s">
        <v>82</v>
      </c>
    </row>
    <row r="152" spans="1:37" x14ac:dyDescent="0.45">
      <c r="A152" s="22" t="s">
        <v>83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0</v>
      </c>
      <c r="AF152" s="22">
        <v>0</v>
      </c>
      <c r="AG152" s="22">
        <v>0</v>
      </c>
      <c r="AH152" s="22">
        <v>0</v>
      </c>
      <c r="AI152" s="22">
        <v>0</v>
      </c>
      <c r="AJ152" s="22">
        <v>0</v>
      </c>
      <c r="AK152" s="22">
        <v>0</v>
      </c>
    </row>
    <row r="153" spans="1:37" x14ac:dyDescent="0.45">
      <c r="A153" s="22" t="s">
        <v>84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5.15</v>
      </c>
      <c r="Q153" s="22">
        <v>6.83</v>
      </c>
      <c r="R153" s="22">
        <v>10.33</v>
      </c>
      <c r="S153" s="22">
        <v>13.77</v>
      </c>
      <c r="T153" s="22">
        <v>17.27</v>
      </c>
      <c r="U153" s="22">
        <v>20.72</v>
      </c>
      <c r="V153" s="22">
        <v>24.22</v>
      </c>
      <c r="W153" s="22">
        <v>27.22</v>
      </c>
      <c r="X153" s="22">
        <v>30.17</v>
      </c>
      <c r="Y153" s="22">
        <v>33.1</v>
      </c>
      <c r="Z153" s="22">
        <v>35.770000000000003</v>
      </c>
      <c r="AA153" s="22">
        <v>37.99</v>
      </c>
      <c r="AB153" s="22">
        <v>41.35</v>
      </c>
      <c r="AC153" s="22">
        <v>37.22</v>
      </c>
      <c r="AD153" s="22">
        <v>39.159999999999997</v>
      </c>
      <c r="AE153" s="22">
        <v>41.07</v>
      </c>
      <c r="AF153" s="22">
        <v>43.96</v>
      </c>
      <c r="AG153" s="22">
        <v>46.24</v>
      </c>
      <c r="AH153" s="22">
        <v>48.09</v>
      </c>
      <c r="AI153" s="22">
        <v>49.91</v>
      </c>
      <c r="AJ153" s="22">
        <v>51.7</v>
      </c>
      <c r="AK153" s="22">
        <v>53.46</v>
      </c>
    </row>
    <row r="154" spans="1:37" x14ac:dyDescent="0.45">
      <c r="A154" s="22" t="s">
        <v>85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22">
        <v>0</v>
      </c>
      <c r="X154" s="22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>
        <v>0</v>
      </c>
      <c r="AF154" s="22">
        <v>0</v>
      </c>
      <c r="AG154" s="22">
        <v>0</v>
      </c>
      <c r="AH154" s="22">
        <v>0</v>
      </c>
      <c r="AI154" s="22">
        <v>0</v>
      </c>
      <c r="AJ154" s="22">
        <v>0</v>
      </c>
      <c r="AK154" s="22">
        <v>0</v>
      </c>
    </row>
    <row r="155" spans="1:37" x14ac:dyDescent="0.45">
      <c r="A155" s="22" t="s">
        <v>86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1.31</v>
      </c>
      <c r="P155" s="22">
        <v>2.56</v>
      </c>
      <c r="Q155" s="22">
        <v>3.86</v>
      </c>
      <c r="R155" s="22">
        <v>5.18</v>
      </c>
      <c r="S155" s="22">
        <v>6.47</v>
      </c>
      <c r="T155" s="22">
        <v>7.78</v>
      </c>
      <c r="U155" s="22">
        <v>9.08</v>
      </c>
      <c r="V155" s="22">
        <v>10.4</v>
      </c>
      <c r="W155" s="22">
        <v>11.52</v>
      </c>
      <c r="X155" s="22">
        <v>12.61</v>
      </c>
      <c r="Y155" s="22">
        <v>13.7</v>
      </c>
      <c r="Z155" s="22">
        <v>14.9</v>
      </c>
      <c r="AA155" s="22">
        <v>15.96</v>
      </c>
      <c r="AB155" s="22">
        <v>17.48</v>
      </c>
      <c r="AC155" s="22">
        <v>15.69</v>
      </c>
      <c r="AD155" s="22">
        <v>16.57</v>
      </c>
      <c r="AE155" s="22">
        <v>17.45</v>
      </c>
      <c r="AF155" s="22">
        <v>18.72</v>
      </c>
      <c r="AG155" s="22">
        <v>19.75</v>
      </c>
      <c r="AH155" s="22">
        <v>20.6</v>
      </c>
      <c r="AI155" s="22">
        <v>21.44</v>
      </c>
      <c r="AJ155" s="22">
        <v>22.3</v>
      </c>
      <c r="AK155" s="22">
        <v>23.13</v>
      </c>
    </row>
    <row r="156" spans="1:37" x14ac:dyDescent="0.45">
      <c r="A156" s="22" t="s">
        <v>87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2">
        <v>0</v>
      </c>
    </row>
    <row r="157" spans="1:37" x14ac:dyDescent="0.45">
      <c r="A157" s="22" t="s">
        <v>88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>
        <v>0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2">
        <v>0</v>
      </c>
    </row>
    <row r="158" spans="1:37" x14ac:dyDescent="0.45">
      <c r="A158" s="22" t="s">
        <v>89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0</v>
      </c>
      <c r="AJ158" s="22">
        <v>0</v>
      </c>
      <c r="AK158" s="22">
        <v>0</v>
      </c>
    </row>
    <row r="159" spans="1:37" x14ac:dyDescent="0.45">
      <c r="A159" s="22" t="s">
        <v>90</v>
      </c>
      <c r="B159" s="22">
        <v>142</v>
      </c>
      <c r="C159" s="22">
        <v>145</v>
      </c>
      <c r="D159" s="22">
        <v>149</v>
      </c>
      <c r="E159" s="22">
        <v>182</v>
      </c>
      <c r="F159" s="22">
        <v>162</v>
      </c>
      <c r="G159" s="22">
        <v>162</v>
      </c>
      <c r="H159" s="22">
        <v>98</v>
      </c>
      <c r="I159" s="22">
        <v>98</v>
      </c>
      <c r="J159" s="22">
        <v>98</v>
      </c>
      <c r="K159" s="22">
        <v>158</v>
      </c>
      <c r="L159" s="22">
        <v>156</v>
      </c>
      <c r="M159" s="22">
        <v>172.51</v>
      </c>
      <c r="N159" s="22">
        <v>112.87</v>
      </c>
      <c r="O159" s="22">
        <v>112.61</v>
      </c>
      <c r="P159" s="22">
        <v>106.22</v>
      </c>
      <c r="Q159" s="22">
        <v>105.99</v>
      </c>
      <c r="R159" s="22">
        <v>101.3</v>
      </c>
      <c r="S159" s="22">
        <v>99.34</v>
      </c>
      <c r="T159" s="22">
        <v>95.58</v>
      </c>
      <c r="U159" s="22">
        <v>91.97</v>
      </c>
      <c r="V159" s="22">
        <v>88.21</v>
      </c>
      <c r="W159" s="22">
        <v>84.34</v>
      </c>
      <c r="X159" s="22">
        <v>80.52</v>
      </c>
      <c r="Y159" s="22">
        <v>77.42</v>
      </c>
      <c r="Z159" s="22">
        <v>74.849999999999994</v>
      </c>
      <c r="AA159" s="22">
        <v>72.900000000000006</v>
      </c>
      <c r="AB159" s="22">
        <v>71.069999999999993</v>
      </c>
      <c r="AC159" s="22">
        <v>77.92</v>
      </c>
      <c r="AD159" s="22">
        <v>76.180000000000007</v>
      </c>
      <c r="AE159" s="22">
        <v>74.099999999999994</v>
      </c>
      <c r="AF159" s="22">
        <v>73.27</v>
      </c>
      <c r="AG159" s="22">
        <v>71.06</v>
      </c>
      <c r="AH159" s="22">
        <v>69.28</v>
      </c>
      <c r="AI159" s="22">
        <v>67.709999999999994</v>
      </c>
      <c r="AJ159" s="22">
        <v>65.849999999999994</v>
      </c>
      <c r="AK159" s="22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J1" workbookViewId="0">
      <selection activeCell="B3" sqref="B3"/>
    </sheetView>
  </sheetViews>
  <sheetFormatPr defaultRowHeight="14.25" x14ac:dyDescent="0.45"/>
  <cols>
    <col min="1" max="1" width="26" style="2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4" t="s">
        <v>104</v>
      </c>
      <c r="B2">
        <f>INDEX('Canada Electricity Generation'!$B$14:$AK$14,MATCH('Canada Elec Mix'!B$1,'Canada Electricity Generation'!$B$7:$AK$7,0))/B$16</f>
        <v>9.2970686036437725E-2</v>
      </c>
      <c r="C2">
        <f>INDEX('Canada Electricity Generation'!$B$14:$AK$14,MATCH('Canada Elec Mix'!C$1,'Canada Electricity Generation'!$B$7:$AK$7,0))/C$16</f>
        <v>9.0542640765112106E-2</v>
      </c>
      <c r="D2">
        <f>INDEX('Canada Electricity Generation'!$B$14:$AK$14,MATCH('Canada Elec Mix'!D$1,'Canada Electricity Generation'!$B$7:$AK$7,0))/D$16</f>
        <v>8.8727840130905261E-2</v>
      </c>
      <c r="E2">
        <f>INDEX('Canada Electricity Generation'!$B$14:$AK$14,MATCH('Canada Elec Mix'!E$1,'Canada Electricity Generation'!$B$7:$AK$7,0))/E$16</f>
        <v>7.8539255703388447E-2</v>
      </c>
      <c r="F2">
        <f>INDEX('Canada Electricity Generation'!$B$14:$AK$14,MATCH('Canada Elec Mix'!F$1,'Canada Electricity Generation'!$B$7:$AK$7,0))/F$16</f>
        <v>6.9946924118678006E-2</v>
      </c>
      <c r="G2">
        <f>INDEX('Canada Electricity Generation'!$B$14:$AK$14,MATCH('Canada Elec Mix'!G$1,'Canada Electricity Generation'!$B$7:$AK$7,0))/G$16</f>
        <v>5.7787382462403142E-2</v>
      </c>
      <c r="H2">
        <f>INDEX('Canada Electricity Generation'!$B$14:$AK$14,MATCH('Canada Elec Mix'!H$1,'Canada Electricity Generation'!$B$7:$AK$7,0))/H$16</f>
        <v>4.8186548087329917E-2</v>
      </c>
      <c r="I2">
        <f>INDEX('Canada Electricity Generation'!$B$14:$AK$14,MATCH('Canada Elec Mix'!I$1,'Canada Electricity Generation'!$B$7:$AK$7,0))/I$16</f>
        <v>4.4273635807176102E-2</v>
      </c>
      <c r="J2">
        <f>INDEX('Canada Electricity Generation'!$B$14:$AK$14,MATCH('Canada Elec Mix'!J$1,'Canada Electricity Generation'!$B$7:$AK$7,0))/J$16</f>
        <v>4.2729078604460291E-2</v>
      </c>
      <c r="K2">
        <f>INDEX('Canada Electricity Generation'!$B$14:$AK$14,MATCH('Canada Elec Mix'!K$1,'Canada Electricity Generation'!$B$7:$AK$7,0))/K$16</f>
        <v>4.0138945944448376E-2</v>
      </c>
      <c r="L2">
        <f>INDEX('Canada Electricity Generation'!$B$14:$AK$14,MATCH('Canada Elec Mix'!L$1,'Canada Electricity Generation'!$B$7:$AK$7,0))/L$16</f>
        <v>3.8653894190973474E-2</v>
      </c>
      <c r="M2">
        <f>INDEX('Canada Electricity Generation'!$B$14:$AK$14,MATCH('Canada Elec Mix'!M$1,'Canada Electricity Generation'!$B$7:$AK$7,0))/M$16</f>
        <v>2.0322270641709619E-2</v>
      </c>
      <c r="N2">
        <f>INDEX('Canada Electricity Generation'!$B$14:$AK$14,MATCH('Canada Elec Mix'!N$1,'Canada Electricity Generation'!$B$7:$AK$7,0))/N$16</f>
        <v>2.0366686892119252E-2</v>
      </c>
      <c r="O2">
        <f>INDEX('Canada Electricity Generation'!$B$14:$AK$14,MATCH('Canada Elec Mix'!O$1,'Canada Electricity Generation'!$B$7:$AK$7,0))/O$16</f>
        <v>4.5295082910945129E-3</v>
      </c>
      <c r="P2">
        <f>INDEX('Canada Electricity Generation'!$B$14:$AK$14,MATCH('Canada Elec Mix'!P$1,'Canada Electricity Generation'!$B$7:$AK$7,0))/P$16</f>
        <v>4.8587435745906489E-3</v>
      </c>
      <c r="Q2">
        <f>INDEX('Canada Electricity Generation'!$B$14:$AK$14,MATCH('Canada Elec Mix'!Q$1,'Canada Electricity Generation'!$B$7:$AK$7,0))/Q$16</f>
        <v>4.2403371521365016E-3</v>
      </c>
      <c r="R2">
        <f>INDEX('Canada Electricity Generation'!$B$14:$AK$14,MATCH('Canada Elec Mix'!R$1,'Canada Electricity Generation'!$B$7:$AK$7,0))/R$16</f>
        <v>3.9946775936281192E-3</v>
      </c>
      <c r="S2">
        <f>INDEX('Canada Electricity Generation'!$B$14:$AK$14,MATCH('Canada Elec Mix'!S$1,'Canada Electricity Generation'!$B$7:$AK$7,0))/S$16</f>
        <v>4.3317079895104187E-3</v>
      </c>
      <c r="T2">
        <f>INDEX('Canada Electricity Generation'!$B$14:$AK$14,MATCH('Canada Elec Mix'!T$1,'Canada Electricity Generation'!$B$7:$AK$7,0))/T$16</f>
        <v>3.9632298017764252E-3</v>
      </c>
      <c r="U2">
        <f>INDEX('Canada Electricity Generation'!$B$14:$AK$14,MATCH('Canada Elec Mix'!U$1,'Canada Electricity Generation'!$B$7:$AK$7,0))/U$16</f>
        <v>4.931876685125982E-3</v>
      </c>
      <c r="V2">
        <f>INDEX('Canada Electricity Generation'!$B$14:$AK$14,MATCH('Canada Elec Mix'!V$1,'Canada Electricity Generation'!$B$7:$AK$7,0))/V$16</f>
        <v>2.5307628155091196E-3</v>
      </c>
      <c r="W2">
        <f>INDEX('Canada Electricity Generation'!$B$14:$AK$14,MATCH('Canada Elec Mix'!W$1,'Canada Electricity Generation'!$B$7:$AK$7,0))/W$16</f>
        <v>2.5221386058504138E-3</v>
      </c>
      <c r="X2">
        <f>INDEX('Canada Electricity Generation'!$B$14:$AK$14,MATCH('Canada Elec Mix'!X$1,'Canada Electricity Generation'!$B$7:$AK$7,0))/X$16</f>
        <v>2.5286861057396623E-3</v>
      </c>
      <c r="Y2">
        <f>INDEX('Canada Electricity Generation'!$B$14:$AK$14,MATCH('Canada Elec Mix'!Y$1,'Canada Electricity Generation'!$B$7:$AK$7,0))/Y$16</f>
        <v>2.9752302517498039E-3</v>
      </c>
      <c r="Z2">
        <f>MAX(0,TREND($S2:$Y2,$S$1:$Y$1,Z$1))</f>
        <v>2.0621962243758674E-3</v>
      </c>
      <c r="AA2">
        <f t="shared" ref="AA2:AI14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45">
      <c r="A3" s="14" t="s">
        <v>105</v>
      </c>
      <c r="B3">
        <f>INDEX('Canada Electricity Generation'!$B$15:$AK$15,MATCH('Canada Elec Mix'!B$1,'Canada Electricity Generation'!$B$7:$AK$7,0))/B$16</f>
        <v>7.6821769272097093E-2</v>
      </c>
      <c r="C3">
        <f>INDEX('Canada Electricity Generation'!$B$15:$AK$15,MATCH('Canada Elec Mix'!C$1,'Canada Electricity Generation'!$B$7:$AK$7,0))/C$16</f>
        <v>8.300776002019844E-2</v>
      </c>
      <c r="D3">
        <f>INDEX('Canada Electricity Generation'!$B$15:$AK$15,MATCH('Canada Elec Mix'!D$1,'Canada Electricity Generation'!$B$7:$AK$7,0))/D$16</f>
        <v>8.571266661714988E-2</v>
      </c>
      <c r="E3">
        <f>INDEX('Canada Electricity Generation'!$B$15:$AK$15,MATCH('Canada Elec Mix'!E$1,'Canada Electricity Generation'!$B$7:$AK$7,0))/E$16</f>
        <v>9.4892030008145528E-2</v>
      </c>
      <c r="F3">
        <f>INDEX('Canada Electricity Generation'!$B$15:$AK$15,MATCH('Canada Elec Mix'!F$1,'Canada Electricity Generation'!$B$7:$AK$7,0))/F$16</f>
        <v>0.10103003565565132</v>
      </c>
      <c r="G3">
        <f>INDEX('Canada Electricity Generation'!$B$15:$AK$15,MATCH('Canada Elec Mix'!G$1,'Canada Electricity Generation'!$B$7:$AK$7,0))/G$16</f>
        <v>0.11950916756778857</v>
      </c>
      <c r="H3">
        <f>INDEX('Canada Electricity Generation'!$B$15:$AK$15,MATCH('Canada Elec Mix'!H$1,'Canada Electricity Generation'!$B$7:$AK$7,0))/H$16</f>
        <v>0.12857633469904423</v>
      </c>
      <c r="I3">
        <f>INDEX('Canada Electricity Generation'!$B$15:$AK$15,MATCH('Canada Elec Mix'!I$1,'Canada Electricity Generation'!$B$7:$AK$7,0))/I$16</f>
        <v>0.12800539363216615</v>
      </c>
      <c r="J3">
        <f>INDEX('Canada Electricity Generation'!$B$15:$AK$15,MATCH('Canada Elec Mix'!J$1,'Canada Electricity Generation'!$B$7:$AK$7,0))/J$16</f>
        <v>0.13748053654914091</v>
      </c>
      <c r="K3">
        <f>INDEX('Canada Electricity Generation'!$B$15:$AK$15,MATCH('Canada Elec Mix'!K$1,'Canada Electricity Generation'!$B$7:$AK$7,0))/K$16</f>
        <v>0.13202625298785373</v>
      </c>
      <c r="L3">
        <f>INDEX('Canada Electricity Generation'!$B$15:$AK$15,MATCH('Canada Elec Mix'!L$1,'Canada Electricity Generation'!$B$7:$AK$7,0))/L$16</f>
        <v>0.12776536468261809</v>
      </c>
      <c r="M3">
        <f>INDEX('Canada Electricity Generation'!$B$15:$AK$15,MATCH('Canada Elec Mix'!M$1,'Canada Electricity Generation'!$B$7:$AK$7,0))/M$16</f>
        <v>0.1390350595340413</v>
      </c>
      <c r="N3">
        <f>INDEX('Canada Electricity Generation'!$B$15:$AK$15,MATCH('Canada Elec Mix'!N$1,'Canada Electricity Generation'!$B$7:$AK$7,0))/N$16</f>
        <v>0.14195494606284134</v>
      </c>
      <c r="O3">
        <f>INDEX('Canada Electricity Generation'!$B$15:$AK$15,MATCH('Canada Elec Mix'!O$1,'Canada Electricity Generation'!$B$7:$AK$7,0))/O$16</f>
        <v>0.14972843406729386</v>
      </c>
      <c r="P3">
        <f>INDEX('Canada Electricity Generation'!$B$15:$AK$15,MATCH('Canada Elec Mix'!P$1,'Canada Electricity Generation'!$B$7:$AK$7,0))/P$16</f>
        <v>0.15382107597674002</v>
      </c>
      <c r="Q3">
        <f>INDEX('Canada Electricity Generation'!$B$15:$AK$15,MATCH('Canada Elec Mix'!Q$1,'Canada Electricity Generation'!$B$7:$AK$7,0))/Q$16</f>
        <v>0.14952055867577102</v>
      </c>
      <c r="R3">
        <f>INDEX('Canada Electricity Generation'!$B$15:$AK$15,MATCH('Canada Elec Mix'!R$1,'Canada Electricity Generation'!$B$7:$AK$7,0))/R$16</f>
        <v>0.15054627864630785</v>
      </c>
      <c r="S3">
        <f>INDEX('Canada Electricity Generation'!$B$15:$AK$15,MATCH('Canada Elec Mix'!S$1,'Canada Electricity Generation'!$B$7:$AK$7,0))/S$16</f>
        <v>0.14595075538576416</v>
      </c>
      <c r="T3">
        <f>INDEX('Canada Electricity Generation'!$B$15:$AK$15,MATCH('Canada Elec Mix'!T$1,'Canada Electricity Generation'!$B$7:$AK$7,0))/T$16</f>
        <v>0.14771042813946436</v>
      </c>
      <c r="U3">
        <f>INDEX('Canada Electricity Generation'!$B$15:$AK$15,MATCH('Canada Elec Mix'!U$1,'Canada Electricity Generation'!$B$7:$AK$7,0))/U$16</f>
        <v>0.15132930181396631</v>
      </c>
      <c r="V3">
        <f>INDEX('Canada Electricity Generation'!$B$15:$AK$15,MATCH('Canada Elec Mix'!V$1,'Canada Electricity Generation'!$B$7:$AK$7,0))/V$16</f>
        <v>0.15496695405893204</v>
      </c>
      <c r="W3">
        <f>INDEX('Canada Electricity Generation'!$B$15:$AK$15,MATCH('Canada Elec Mix'!W$1,'Canada Electricity Generation'!$B$7:$AK$7,0))/W$16</f>
        <v>0.15636710846256646</v>
      </c>
      <c r="X3">
        <f>INDEX('Canada Electricity Generation'!$B$15:$AK$15,MATCH('Canada Elec Mix'!X$1,'Canada Electricity Generation'!$B$7:$AK$7,0))/X$16</f>
        <v>0.15772701528420452</v>
      </c>
      <c r="Y3">
        <f>INDEX('Canada Electricity Generation'!$B$15:$AK$15,MATCH('Canada Elec Mix'!Y$1,'Canada Electricity Generation'!$B$7:$AK$7,0))/Y$16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45">
      <c r="A4" s="14" t="s">
        <v>106</v>
      </c>
      <c r="B4">
        <f>INDEX('Canada Electricity Generation'!$B$13:$AK$13,MATCH('Canada Elec Mix'!B$1,'Canada Electricity Generation'!$B$7:$AK$7,0))/B$16</f>
        <v>0.15440072868375257</v>
      </c>
      <c r="C4">
        <f>INDEX('Canada Electricity Generation'!$B$13:$AK$13,MATCH('Canada Elec Mix'!C$1,'Canada Electricity Generation'!$B$7:$AK$7,0))/C$16</f>
        <v>0.13997831822839513</v>
      </c>
      <c r="D4">
        <f>INDEX('Canada Electricity Generation'!$B$13:$AK$13,MATCH('Canada Elec Mix'!D$1,'Canada Electricity Generation'!$B$7:$AK$7,0))/D$16</f>
        <v>0.13991657211593381</v>
      </c>
      <c r="E4">
        <f>INDEX('Canada Electricity Generation'!$B$13:$AK$13,MATCH('Canada Elec Mix'!E$1,'Canada Electricity Generation'!$B$7:$AK$7,0))/E$16</f>
        <v>0.13217695821900519</v>
      </c>
      <c r="F4">
        <f>INDEX('Canada Electricity Generation'!$B$13:$AK$13,MATCH('Canada Elec Mix'!F$1,'Canada Electricity Generation'!$B$7:$AK$7,0))/F$16</f>
        <v>0.13114628267816197</v>
      </c>
      <c r="G4">
        <f>INDEX('Canada Electricity Generation'!$B$13:$AK$13,MATCH('Canada Elec Mix'!G$1,'Canada Electricity Generation'!$B$7:$AK$7,0))/G$16</f>
        <v>0.11221498403104577</v>
      </c>
      <c r="H4">
        <f>INDEX('Canada Electricity Generation'!$B$13:$AK$13,MATCH('Canada Elec Mix'!H$1,'Canada Electricity Generation'!$B$7:$AK$7,0))/H$16</f>
        <v>0.10762780954522717</v>
      </c>
      <c r="I4">
        <f>INDEX('Canada Electricity Generation'!$B$13:$AK$13,MATCH('Canada Elec Mix'!I$1,'Canada Electricity Generation'!$B$7:$AK$7,0))/I$16</f>
        <v>0.11756357786342894</v>
      </c>
      <c r="J4">
        <f>INDEX('Canada Electricity Generation'!$B$13:$AK$13,MATCH('Canada Elec Mix'!J$1,'Canada Electricity Generation'!$B$7:$AK$7,0))/J$16</f>
        <v>9.5254634450414793E-2</v>
      </c>
      <c r="K4">
        <f>INDEX('Canada Electricity Generation'!$B$13:$AK$13,MATCH('Canada Elec Mix'!K$1,'Canada Electricity Generation'!$B$7:$AK$7,0))/K$16</f>
        <v>0.1066245803629944</v>
      </c>
      <c r="L4">
        <f>INDEX('Canada Electricity Generation'!$B$13:$AK$13,MATCH('Canada Elec Mix'!L$1,'Canada Electricity Generation'!$B$7:$AK$7,0))/L$16</f>
        <v>0.10784496366481496</v>
      </c>
      <c r="M4">
        <f>INDEX('Canada Electricity Generation'!$B$13:$AK$13,MATCH('Canada Elec Mix'!M$1,'Canada Electricity Generation'!$B$7:$AK$7,0))/M$16</f>
        <v>0.11690532347753887</v>
      </c>
      <c r="N4">
        <f>INDEX('Canada Electricity Generation'!$B$13:$AK$13,MATCH('Canada Elec Mix'!N$1,'Canada Electricity Generation'!$B$7:$AK$7,0))/N$16</f>
        <v>0.10732815902049407</v>
      </c>
      <c r="O4">
        <f>INDEX('Canada Electricity Generation'!$B$13:$AK$13,MATCH('Canada Elec Mix'!O$1,'Canada Electricity Generation'!$B$7:$AK$7,0))/O$16</f>
        <v>0.11676429260270582</v>
      </c>
      <c r="P4">
        <f>INDEX('Canada Electricity Generation'!$B$13:$AK$13,MATCH('Canada Elec Mix'!P$1,'Canada Electricity Generation'!$B$7:$AK$7,0))/P$16</f>
        <v>0.10776449912603021</v>
      </c>
      <c r="Q4">
        <f>INDEX('Canada Electricity Generation'!$B$13:$AK$13,MATCH('Canada Elec Mix'!Q$1,'Canada Electricity Generation'!$B$7:$AK$7,0))/Q$16</f>
        <v>0.11732287890953932</v>
      </c>
      <c r="R4">
        <f>INDEX('Canada Electricity Generation'!$B$13:$AK$13,MATCH('Canada Elec Mix'!R$1,'Canada Electricity Generation'!$B$7:$AK$7,0))/R$16</f>
        <v>0.11676553985201614</v>
      </c>
      <c r="S4">
        <f>INDEX('Canada Electricity Generation'!$B$13:$AK$13,MATCH('Canada Elec Mix'!S$1,'Canada Electricity Generation'!$B$7:$AK$7,0))/S$16</f>
        <v>0.1264502098355601</v>
      </c>
      <c r="T4">
        <f>INDEX('Canada Electricity Generation'!$B$13:$AK$13,MATCH('Canada Elec Mix'!T$1,'Canada Electricity Generation'!$B$7:$AK$7,0))/T$16</f>
        <v>0.12594465176871841</v>
      </c>
      <c r="U4">
        <f>INDEX('Canada Electricity Generation'!$B$13:$AK$13,MATCH('Canada Elec Mix'!U$1,'Canada Electricity Generation'!$B$7:$AK$7,0))/U$16</f>
        <v>0.12514538974998435</v>
      </c>
      <c r="V4">
        <f>INDEX('Canada Electricity Generation'!$B$13:$AK$13,MATCH('Canada Elec Mix'!V$1,'Canada Electricity Generation'!$B$7:$AK$7,0))/V$16</f>
        <v>0.12458935362178623</v>
      </c>
      <c r="W4">
        <f>INDEX('Canada Electricity Generation'!$B$13:$AK$13,MATCH('Canada Elec Mix'!W$1,'Canada Electricity Generation'!$B$7:$AK$7,0))/W$16</f>
        <v>0.12404216788285238</v>
      </c>
      <c r="X4">
        <f>INDEX('Canada Electricity Generation'!$B$13:$AK$13,MATCH('Canada Elec Mix'!X$1,'Canada Electricity Generation'!$B$7:$AK$7,0))/X$16</f>
        <v>0.12351039267920197</v>
      </c>
      <c r="Y4">
        <f>INDEX('Canada Electricity Generation'!$B$13:$AK$13,MATCH('Canada Elec Mix'!Y$1,'Canada Electricity Generation'!$B$7:$AK$7,0))/Y$16</f>
        <v>0.12314264116355006</v>
      </c>
      <c r="Z4">
        <f t="shared" ref="Z3:Z14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45">
      <c r="A5" s="14" t="s">
        <v>108</v>
      </c>
      <c r="B5">
        <f>INDEX('Canada Electricity Generation'!$B$9:$AK$9,MATCH('Canada Elec Mix'!B$1,'Canada Electricity Generation'!$B$7:$AK$7,0))/B$16</f>
        <v>0.6003829181574678</v>
      </c>
      <c r="C5">
        <f>INDEX('Canada Electricity Generation'!$B$9:$AK$9,MATCH('Canada Elec Mix'!C$1,'Canada Electricity Generation'!$B$7:$AK$7,0))/C$16</f>
        <v>0.6061994021548146</v>
      </c>
      <c r="D5">
        <f>INDEX('Canada Electricity Generation'!$B$9:$AK$9,MATCH('Canada Elec Mix'!D$1,'Canada Electricity Generation'!$B$7:$AK$7,0))/D$16</f>
        <v>0.60122527195138353</v>
      </c>
      <c r="E5">
        <f>INDEX('Canada Electricity Generation'!$B$9:$AK$9,MATCH('Canada Elec Mix'!E$1,'Canada Electricity Generation'!$B$7:$AK$7,0))/E$16</f>
        <v>0.60927956151857465</v>
      </c>
      <c r="F5">
        <f>INDEX('Canada Electricity Generation'!$B$9:$AK$9,MATCH('Canada Elec Mix'!F$1,'Canada Electricity Generation'!$B$7:$AK$7,0))/F$16</f>
        <v>0.61072436427448229</v>
      </c>
      <c r="G5">
        <f>INDEX('Canada Electricity Generation'!$B$9:$AK$9,MATCH('Canada Elec Mix'!G$1,'Canada Electricity Generation'!$B$7:$AK$7,0))/G$16</f>
        <v>0.61924036418563011</v>
      </c>
      <c r="H5">
        <f>INDEX('Canada Electricity Generation'!$B$9:$AK$9,MATCH('Canada Elec Mix'!H$1,'Canada Electricity Generation'!$B$7:$AK$7,0))/H$16</f>
        <v>0.6207513152747669</v>
      </c>
      <c r="I5">
        <f>INDEX('Canada Electricity Generation'!$B$9:$AK$9,MATCH('Canada Elec Mix'!I$1,'Canada Electricity Generation'!$B$7:$AK$7,0))/I$16</f>
        <v>0.61327203785107876</v>
      </c>
      <c r="J5">
        <f>INDEX('Canada Electricity Generation'!$B$9:$AK$9,MATCH('Canada Elec Mix'!J$1,'Canada Electricity Generation'!$B$7:$AK$7,0))/J$16</f>
        <v>0.62152095554303055</v>
      </c>
      <c r="K5">
        <f>INDEX('Canada Electricity Generation'!$B$9:$AK$9,MATCH('Canada Elec Mix'!K$1,'Canada Electricity Generation'!$B$7:$AK$7,0))/K$16</f>
        <v>0.61534669420619115</v>
      </c>
      <c r="L5">
        <f>INDEX('Canada Electricity Generation'!$B$9:$AK$9,MATCH('Canada Elec Mix'!L$1,'Canada Electricity Generation'!$B$7:$AK$7,0))/L$16</f>
        <v>0.61619176870925985</v>
      </c>
      <c r="M5">
        <f>INDEX('Canada Electricity Generation'!$B$9:$AK$9,MATCH('Canada Elec Mix'!M$1,'Canada Electricity Generation'!$B$7:$AK$7,0))/M$16</f>
        <v>0.6118590248611262</v>
      </c>
      <c r="N5">
        <f>INDEX('Canada Electricity Generation'!$B$9:$AK$9,MATCH('Canada Elec Mix'!N$1,'Canada Electricity Generation'!$B$7:$AK$7,0))/N$16</f>
        <v>0.61705527370450175</v>
      </c>
      <c r="O5">
        <f>INDEX('Canada Electricity Generation'!$B$9:$AK$9,MATCH('Canada Elec Mix'!O$1,'Canada Electricity Generation'!$B$7:$AK$7,0))/O$16</f>
        <v>0.61125228126627962</v>
      </c>
      <c r="P5">
        <f>INDEX('Canada Electricity Generation'!$B$9:$AK$9,MATCH('Canada Elec Mix'!P$1,'Canada Electricity Generation'!$B$7:$AK$7,0))/P$16</f>
        <v>0.61473441505301696</v>
      </c>
      <c r="Q5">
        <f>INDEX('Canada Electricity Generation'!$B$9:$AK$9,MATCH('Canada Elec Mix'!Q$1,'Canada Electricity Generation'!$B$7:$AK$7,0))/Q$16</f>
        <v>0.60927940521377499</v>
      </c>
      <c r="R5">
        <f>INDEX('Canada Electricity Generation'!$B$9:$AK$9,MATCH('Canada Elec Mix'!R$1,'Canada Electricity Generation'!$B$7:$AK$7,0))/R$16</f>
        <v>0.60816127303842982</v>
      </c>
      <c r="S5">
        <f>INDEX('Canada Electricity Generation'!$B$9:$AK$9,MATCH('Canada Elec Mix'!S$1,'Canada Electricity Generation'!$B$7:$AK$7,0))/S$16</f>
        <v>0.60227938024492611</v>
      </c>
      <c r="T5">
        <f>INDEX('Canada Electricity Generation'!$B$9:$AK$9,MATCH('Canada Elec Mix'!T$1,'Canada Electricity Generation'!$B$7:$AK$7,0))/T$16</f>
        <v>0.60071147731369567</v>
      </c>
      <c r="U5">
        <f>INDEX('Canada Electricity Generation'!$B$9:$AK$9,MATCH('Canada Elec Mix'!U$1,'Canada Electricity Generation'!$B$7:$AK$7,0))/U$16</f>
        <v>0.59692214958481538</v>
      </c>
      <c r="V5">
        <f>INDEX('Canada Electricity Generation'!$B$9:$AK$9,MATCH('Canada Elec Mix'!V$1,'Canada Electricity Generation'!$B$7:$AK$7,0))/V$16</f>
        <v>0.59558414424462636</v>
      </c>
      <c r="W5">
        <f>INDEX('Canada Electricity Generation'!$B$9:$AK$9,MATCH('Canada Elec Mix'!W$1,'Canada Electricity Generation'!$B$7:$AK$7,0))/W$16</f>
        <v>0.59353216578871959</v>
      </c>
      <c r="X5">
        <f>INDEX('Canada Electricity Generation'!$B$9:$AK$9,MATCH('Canada Elec Mix'!X$1,'Canada Electricity Generation'!$B$7:$AK$7,0))/X$16</f>
        <v>0.59167810731772597</v>
      </c>
      <c r="Y5">
        <f>INDEX('Canada Electricity Generation'!$B$9:$AK$9,MATCH('Canada Elec Mix'!Y$1,'Canada Electricity Generation'!$B$7:$AK$7,0))/Y$16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45">
      <c r="A6" s="14" t="s">
        <v>107</v>
      </c>
      <c r="B6">
        <f>INDEX('Canada Electricity Generation'!$B$10:$AK$10,MATCH('Canada Elec Mix'!B$1,'Canada Electricity Generation'!$B$7:$AK$7,0))/B$16</f>
        <v>5.0821896318578461E-2</v>
      </c>
      <c r="C6">
        <f>INDEX('Canada Electricity Generation'!$B$10:$AK$10,MATCH('Canada Elec Mix'!C$1,'Canada Electricity Generation'!$B$7:$AK$7,0))/C$16</f>
        <v>5.5279922444423646E-2</v>
      </c>
      <c r="D6">
        <f>INDEX('Canada Electricity Generation'!$B$10:$AK$10,MATCH('Canada Elec Mix'!D$1,'Canada Electricity Generation'!$B$7:$AK$7,0))/D$16</f>
        <v>5.8117559003654576E-2</v>
      </c>
      <c r="E6">
        <f>INDEX('Canada Electricity Generation'!$B$10:$AK$10,MATCH('Canada Elec Mix'!E$1,'Canada Electricity Generation'!$B$7:$AK$7,0))/E$16</f>
        <v>6.0663065640995009E-2</v>
      </c>
      <c r="F6">
        <f>INDEX('Canada Electricity Generation'!$B$10:$AK$10,MATCH('Canada Elec Mix'!F$1,'Canada Electricity Generation'!$B$7:$AK$7,0))/F$16</f>
        <v>6.2390941876241342E-2</v>
      </c>
      <c r="G6">
        <f>INDEX('Canada Electricity Generation'!$B$10:$AK$10,MATCH('Canada Elec Mix'!G$1,'Canada Electricity Generation'!$B$7:$AK$7,0))/G$16</f>
        <v>6.5680609523821418E-2</v>
      </c>
      <c r="H6">
        <f>INDEX('Canada Electricity Generation'!$B$10:$AK$10,MATCH('Canada Elec Mix'!H$1,'Canada Electricity Generation'!$B$7:$AK$7,0))/H$16</f>
        <v>6.7932346388267201E-2</v>
      </c>
      <c r="I6">
        <f>INDEX('Canada Electricity Generation'!$B$10:$AK$10,MATCH('Canada Elec Mix'!I$1,'Canada Electricity Generation'!$B$7:$AK$7,0))/I$16</f>
        <v>7.0455153283061164E-2</v>
      </c>
      <c r="J6">
        <f>INDEX('Canada Electricity Generation'!$B$10:$AK$10,MATCH('Canada Elec Mix'!J$1,'Canada Electricity Generation'!$B$7:$AK$7,0))/J$16</f>
        <v>7.5260404401600742E-2</v>
      </c>
      <c r="K6">
        <f>INDEX('Canada Electricity Generation'!$B$10:$AK$10,MATCH('Canada Elec Mix'!K$1,'Canada Electricity Generation'!$B$7:$AK$7,0))/K$16</f>
        <v>7.7947574273600481E-2</v>
      </c>
      <c r="L6">
        <f>INDEX('Canada Electricity Generation'!$B$10:$AK$10,MATCH('Canada Elec Mix'!L$1,'Canada Electricity Generation'!$B$7:$AK$7,0))/L$16</f>
        <v>8.1244089345085202E-2</v>
      </c>
      <c r="M6">
        <f>INDEX('Canada Electricity Generation'!$B$10:$AK$10,MATCH('Canada Elec Mix'!M$1,'Canada Electricity Generation'!$B$7:$AK$7,0))/M$16</f>
        <v>8.3352970720558639E-2</v>
      </c>
      <c r="N6">
        <f>INDEX('Canada Electricity Generation'!$B$10:$AK$10,MATCH('Canada Elec Mix'!N$1,'Canada Electricity Generation'!$B$7:$AK$7,0))/N$16</f>
        <v>8.4690695974631011E-2</v>
      </c>
      <c r="O6">
        <f>INDEX('Canada Electricity Generation'!$B$10:$AK$10,MATCH('Canada Elec Mix'!O$1,'Canada Electricity Generation'!$B$7:$AK$7,0))/O$16</f>
        <v>8.9139247495006568E-2</v>
      </c>
      <c r="P6">
        <f>INDEX('Canada Electricity Generation'!$B$10:$AK$10,MATCH('Canada Elec Mix'!P$1,'Canada Electricity Generation'!$B$7:$AK$7,0))/P$16</f>
        <v>9.0065482761673171E-2</v>
      </c>
      <c r="Q6">
        <f>INDEX('Canada Electricity Generation'!$B$10:$AK$10,MATCH('Canada Elec Mix'!Q$1,'Canada Electricity Generation'!$B$7:$AK$7,0))/Q$16</f>
        <v>9.0649607868903734E-2</v>
      </c>
      <c r="R6">
        <f>INDEX('Canada Electricity Generation'!$B$10:$AK$10,MATCH('Canada Elec Mix'!R$1,'Canada Electricity Generation'!$B$7:$AK$7,0))/R$16</f>
        <v>9.0962305884268596E-2</v>
      </c>
      <c r="S6">
        <f>INDEX('Canada Electricity Generation'!$B$10:$AK$10,MATCH('Canada Elec Mix'!S$1,'Canada Electricity Generation'!$B$7:$AK$7,0))/S$16</f>
        <v>9.1353199010198519E-2</v>
      </c>
      <c r="T6">
        <f>INDEX('Canada Electricity Generation'!$B$10:$AK$10,MATCH('Canada Elec Mix'!T$1,'Canada Electricity Generation'!$B$7:$AK$7,0))/T$16</f>
        <v>9.2009943230251856E-2</v>
      </c>
      <c r="U6">
        <f>INDEX('Canada Electricity Generation'!$B$10:$AK$10,MATCH('Canada Elec Mix'!U$1,'Canada Electricity Generation'!$B$7:$AK$7,0))/U$16</f>
        <v>9.2132819828404142E-2</v>
      </c>
      <c r="V6">
        <f>INDEX('Canada Electricity Generation'!$B$10:$AK$10,MATCH('Canada Elec Mix'!V$1,'Canada Electricity Generation'!$B$7:$AK$7,0))/V$16</f>
        <v>9.2424422149283383E-2</v>
      </c>
      <c r="W6">
        <f>INDEX('Canada Electricity Generation'!$B$10:$AK$10,MATCH('Canada Elec Mix'!W$1,'Canada Electricity Generation'!$B$7:$AK$7,0))/W$16</f>
        <v>9.3636592580780775E-2</v>
      </c>
      <c r="X6">
        <f>INDEX('Canada Electricity Generation'!$B$10:$AK$10,MATCH('Canada Elec Mix'!X$1,'Canada Electricity Generation'!$B$7:$AK$7,0))/X$16</f>
        <v>9.4418966257615769E-2</v>
      </c>
      <c r="Y6">
        <f>INDEX('Canada Electricity Generation'!$B$10:$AK$10,MATCH('Canada Elec Mix'!Y$1,'Canada Electricity Generation'!$B$7:$AK$7,0))/Y$16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45">
      <c r="A7" s="14" t="s">
        <v>109</v>
      </c>
      <c r="B7">
        <f>INDEX('Canada Electricity Generation'!$B$12:$AK$12,MATCH('Canada Elec Mix'!B$1,'Canada Electricity Generation'!$B$7:$AK$7,0))/B$16</f>
        <v>6.3696571290416939E-3</v>
      </c>
      <c r="C7">
        <f>INDEX('Canada Electricity Generation'!$B$12:$AK$12,MATCH('Canada Elec Mix'!C$1,'Canada Electricity Generation'!$B$7:$AK$7,0))/C$16</f>
        <v>6.6874180043304463E-3</v>
      </c>
      <c r="D7">
        <f>INDEX('Canada Electricity Generation'!$B$12:$AK$12,MATCH('Canada Elec Mix'!D$1,'Canada Electricity Generation'!$B$7:$AK$7,0))/D$16</f>
        <v>7.3264796086977904E-3</v>
      </c>
      <c r="E7">
        <f>INDEX('Canada Electricity Generation'!$B$12:$AK$12,MATCH('Canada Elec Mix'!E$1,'Canada Electricity Generation'!$B$7:$AK$7,0))/E$16</f>
        <v>7.5318800858576E-3</v>
      </c>
      <c r="F7">
        <f>INDEX('Canada Electricity Generation'!$B$12:$AK$12,MATCH('Canada Elec Mix'!F$1,'Canada Electricity Generation'!$B$7:$AK$7,0))/F$16</f>
        <v>7.5351076547329598E-3</v>
      </c>
      <c r="G7">
        <f>INDEX('Canada Electricity Generation'!$B$12:$AK$12,MATCH('Canada Elec Mix'!G$1,'Canada Electricity Generation'!$B$7:$AK$7,0))/G$16</f>
        <v>7.8253142391981039E-3</v>
      </c>
      <c r="H7">
        <f>INDEX('Canada Electricity Generation'!$B$12:$AK$12,MATCH('Canada Elec Mix'!H$1,'Canada Electricity Generation'!$B$7:$AK$7,0))/H$16</f>
        <v>8.0156615702212473E-3</v>
      </c>
      <c r="I7">
        <f>INDEX('Canada Electricity Generation'!$B$12:$AK$12,MATCH('Canada Elec Mix'!I$1,'Canada Electricity Generation'!$B$7:$AK$7,0))/I$16</f>
        <v>8.1768142471497704E-3</v>
      </c>
      <c r="J7">
        <f>INDEX('Canada Electricity Generation'!$B$12:$AK$12,MATCH('Canada Elec Mix'!J$1,'Canada Electricity Generation'!$B$7:$AK$7,0))/J$16</f>
        <v>8.9698201784160752E-3</v>
      </c>
      <c r="K7">
        <f>INDEX('Canada Electricity Generation'!$B$12:$AK$12,MATCH('Canada Elec Mix'!K$1,'Canada Electricity Generation'!$B$7:$AK$7,0))/K$16</f>
        <v>9.0898620285114334E-3</v>
      </c>
      <c r="L7">
        <f>INDEX('Canada Electricity Generation'!$B$12:$AK$12,MATCH('Canada Elec Mix'!L$1,'Canada Electricity Generation'!$B$7:$AK$7,0))/L$16</f>
        <v>9.290741746983076E-3</v>
      </c>
      <c r="M7">
        <f>INDEX('Canada Electricity Generation'!$B$12:$AK$12,MATCH('Canada Elec Mix'!M$1,'Canada Electricity Generation'!$B$7:$AK$7,0))/M$16</f>
        <v>9.3622655150457108E-3</v>
      </c>
      <c r="N7">
        <f>INDEX('Canada Electricity Generation'!$B$12:$AK$12,MATCH('Canada Elec Mix'!N$1,'Canada Electricity Generation'!$B$7:$AK$7,0))/N$16</f>
        <v>9.517360466683571E-3</v>
      </c>
      <c r="O7">
        <f>INDEX('Canada Electricity Generation'!$B$12:$AK$12,MATCH('Canada Elec Mix'!O$1,'Canada Electricity Generation'!$B$7:$AK$7,0))/O$16</f>
        <v>9.7048504848747785E-3</v>
      </c>
      <c r="P7">
        <f>INDEX('Canada Electricity Generation'!$B$12:$AK$12,MATCH('Canada Elec Mix'!P$1,'Canada Electricity Generation'!$B$7:$AK$7,0))/P$16</f>
        <v>9.8918919241960061E-3</v>
      </c>
      <c r="Q7">
        <f>INDEX('Canada Electricity Generation'!$B$12:$AK$12,MATCH('Canada Elec Mix'!Q$1,'Canada Electricity Generation'!$B$7:$AK$7,0))/Q$16</f>
        <v>1.0156721823147823E-2</v>
      </c>
      <c r="R7">
        <f>INDEX('Canada Electricity Generation'!$B$12:$AK$12,MATCH('Canada Elec Mix'!R$1,'Canada Electricity Generation'!$B$7:$AK$7,0))/R$16</f>
        <v>1.0331345565797553E-2</v>
      </c>
      <c r="S7">
        <f>INDEX('Canada Electricity Generation'!$B$12:$AK$12,MATCH('Canada Elec Mix'!S$1,'Canada Electricity Generation'!$B$7:$AK$7,0))/S$16</f>
        <v>1.0518238174386978E-2</v>
      </c>
      <c r="T7">
        <f>INDEX('Canada Electricity Generation'!$B$12:$AK$12,MATCH('Canada Elec Mix'!T$1,'Canada Electricity Generation'!$B$7:$AK$7,0))/T$16</f>
        <v>1.0829575620332363E-2</v>
      </c>
      <c r="U7">
        <f>INDEX('Canada Electricity Generation'!$B$12:$AK$12,MATCH('Canada Elec Mix'!U$1,'Canada Electricity Generation'!$B$7:$AK$7,0))/U$16</f>
        <v>1.1128175332538797E-2</v>
      </c>
      <c r="V7">
        <f>INDEX('Canada Electricity Generation'!$B$12:$AK$12,MATCH('Canada Elec Mix'!V$1,'Canada Electricity Generation'!$B$7:$AK$7,0))/V$16</f>
        <v>1.1324063848249239E-2</v>
      </c>
      <c r="W7">
        <f>INDEX('Canada Electricity Generation'!$B$12:$AK$12,MATCH('Canada Elec Mix'!W$1,'Canada Electricity Generation'!$B$7:$AK$7,0))/W$16</f>
        <v>1.1399045598169344E-2</v>
      </c>
      <c r="X7">
        <f>INDEX('Canada Electricity Generation'!$B$12:$AK$12,MATCH('Canada Elec Mix'!X$1,'Canada Electricity Generation'!$B$7:$AK$7,0))/X$16</f>
        <v>1.1465079578292613E-2</v>
      </c>
      <c r="Y7">
        <f>INDEX('Canada Electricity Generation'!$B$12:$AK$12,MATCH('Canada Elec Mix'!Y$1,'Canada Electricity Generation'!$B$7:$AK$7,0))/Y$16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45">
      <c r="A8" s="14" t="s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45">
      <c r="A9" s="14" t="s">
        <v>111</v>
      </c>
      <c r="B9">
        <f>INDEX('Canada Electricity Generation'!$B$11:$AK$11,MATCH('Canada Elec Mix'!B$1,'Canada Electricity Generation'!$B$7:$AK$7,0))/B$16</f>
        <v>1.4051757333579639E-2</v>
      </c>
      <c r="C9">
        <f>INDEX('Canada Electricity Generation'!$B$11:$AK$11,MATCH('Canada Elec Mix'!C$1,'Canada Electricity Generation'!$B$7:$AK$7,0))/C$16</f>
        <v>1.4276698022562847E-2</v>
      </c>
      <c r="D9">
        <f>INDEX('Canada Electricity Generation'!$B$11:$AK$11,MATCH('Canada Elec Mix'!D$1,'Canada Electricity Generation'!$B$7:$AK$7,0))/D$16</f>
        <v>1.4952949914542704E-2</v>
      </c>
      <c r="E9">
        <f>INDEX('Canada Electricity Generation'!$B$11:$AK$11,MATCH('Canada Elec Mix'!E$1,'Canada Electricity Generation'!$B$7:$AK$7,0))/E$16</f>
        <v>1.4652306698372782E-2</v>
      </c>
      <c r="F9">
        <f>INDEX('Canada Electricity Generation'!$B$11:$AK$11,MATCH('Canada Elec Mix'!F$1,'Canada Electricity Generation'!$B$7:$AK$7,0))/F$16</f>
        <v>1.4985217080867967E-2</v>
      </c>
      <c r="G9">
        <f>INDEX('Canada Electricity Generation'!$B$11:$AK$11,MATCH('Canada Elec Mix'!G$1,'Canada Electricity Generation'!$B$7:$AK$7,0))/G$16</f>
        <v>1.5358877990292303E-2</v>
      </c>
      <c r="H9">
        <f>INDEX('Canada Electricity Generation'!$B$11:$AK$11,MATCH('Canada Elec Mix'!H$1,'Canada Electricity Generation'!$B$7:$AK$7,0))/H$16</f>
        <v>1.6533944311958496E-2</v>
      </c>
      <c r="I9">
        <f>INDEX('Canada Electricity Generation'!$B$11:$AK$11,MATCH('Canada Elec Mix'!I$1,'Canada Electricity Generation'!$B$7:$AK$7,0))/I$16</f>
        <v>1.6362669307941915E-2</v>
      </c>
      <c r="J9">
        <f>INDEX('Canada Electricity Generation'!$B$11:$AK$11,MATCH('Canada Elec Mix'!J$1,'Canada Electricity Generation'!$B$7:$AK$7,0))/J$16</f>
        <v>1.6708381171280907E-2</v>
      </c>
      <c r="K9">
        <f>INDEX('Canada Electricity Generation'!$B$11:$AK$11,MATCH('Canada Elec Mix'!K$1,'Canada Electricity Generation'!$B$7:$AK$7,0))/K$16</f>
        <v>1.6729045854836647E-2</v>
      </c>
      <c r="L9">
        <f>INDEX('Canada Electricity Generation'!$B$11:$AK$11,MATCH('Canada Elec Mix'!L$1,'Canada Electricity Generation'!$B$7:$AK$7,0))/L$16</f>
        <v>1.6930882385682643E-2</v>
      </c>
      <c r="M9">
        <f>INDEX('Canada Electricity Generation'!$B$11:$AK$11,MATCH('Canada Elec Mix'!M$1,'Canada Electricity Generation'!$B$7:$AK$7,0))/M$16</f>
        <v>1.7422732689159379E-2</v>
      </c>
      <c r="N9">
        <f>INDEX('Canada Electricity Generation'!$B$11:$AK$11,MATCH('Canada Elec Mix'!N$1,'Canada Electricity Generation'!$B$7:$AK$7,0))/N$16</f>
        <v>1.7386893462080215E-2</v>
      </c>
      <c r="O9">
        <f>INDEX('Canada Electricity Generation'!$B$11:$AK$11,MATCH('Canada Elec Mix'!O$1,'Canada Electricity Generation'!$B$7:$AK$7,0))/O$16</f>
        <v>1.7231005858667454E-2</v>
      </c>
      <c r="P9">
        <f>INDEX('Canada Electricity Generation'!$B$11:$AK$11,MATCH('Canada Elec Mix'!P$1,'Canada Electricity Generation'!$B$7:$AK$7,0))/P$16</f>
        <v>1.7185524394928035E-2</v>
      </c>
      <c r="Q9">
        <f>INDEX('Canada Electricity Generation'!$B$11:$AK$11,MATCH('Canada Elec Mix'!Q$1,'Canada Electricity Generation'!$B$7:$AK$7,0))/Q$16</f>
        <v>1.7019540994565891E-2</v>
      </c>
      <c r="R9">
        <f>INDEX('Canada Electricity Generation'!$B$11:$AK$11,MATCH('Canada Elec Mix'!R$1,'Canada Electricity Generation'!$B$7:$AK$7,0))/R$16</f>
        <v>1.7571815412346443E-2</v>
      </c>
      <c r="S9">
        <f>INDEX('Canada Electricity Generation'!$B$11:$AK$11,MATCH('Canada Elec Mix'!S$1,'Canada Electricity Generation'!$B$7:$AK$7,0))/S$16</f>
        <v>1.7452357288682527E-2</v>
      </c>
      <c r="T9">
        <f>INDEX('Canada Electricity Generation'!$B$11:$AK$11,MATCH('Canada Elec Mix'!T$1,'Canada Electricity Generation'!$B$7:$AK$7,0))/T$16</f>
        <v>1.720486334480064E-2</v>
      </c>
      <c r="U9">
        <f>INDEX('Canada Electricity Generation'!$B$11:$AK$11,MATCH('Canada Elec Mix'!U$1,'Canada Electricity Generation'!$B$7:$AK$7,0))/U$16</f>
        <v>1.6757166143622847E-2</v>
      </c>
      <c r="V9">
        <f>INDEX('Canada Electricity Generation'!$B$11:$AK$11,MATCH('Canada Elec Mix'!V$1,'Canada Electricity Generation'!$B$7:$AK$7,0))/V$16</f>
        <v>1.6911910002830544E-2</v>
      </c>
      <c r="W9">
        <f>INDEX('Canada Electricity Generation'!$B$11:$AK$11,MATCH('Canada Elec Mix'!W$1,'Canada Electricity Generation'!$B$7:$AK$7,0))/W$16</f>
        <v>1.6837088635328634E-2</v>
      </c>
      <c r="X9">
        <f>INDEX('Canada Electricity Generation'!$B$11:$AK$11,MATCH('Canada Elec Mix'!X$1,'Canada Electricity Generation'!$B$7:$AK$7,0))/X$16</f>
        <v>1.7016836715863522E-2</v>
      </c>
      <c r="Y9">
        <f>INDEX('Canada Electricity Generation'!$B$11:$AK$11,MATCH('Canada Elec Mix'!Y$1,'Canada Electricity Generation'!$B$7:$AK$7,0))/Y$16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45">
      <c r="A10" s="14" t="s">
        <v>112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45">
      <c r="A11" s="14" t="s">
        <v>113</v>
      </c>
      <c r="B11">
        <f>INDEX('Canada Electricity Generation'!$B$16:$AK$16,MATCH('Canada Elec Mix'!B$1,'Canada Electricity Generation'!$B$7:$AK$7,0))/B$16</f>
        <v>4.1805870690450339E-3</v>
      </c>
      <c r="C11">
        <f>INDEX('Canada Electricity Generation'!$B$16:$AK$16,MATCH('Canada Elec Mix'!C$1,'Canada Electricity Generation'!$B$7:$AK$7,0))/C$16</f>
        <v>4.0278403601627872E-3</v>
      </c>
      <c r="D11">
        <f>INDEX('Canada Electricity Generation'!$B$16:$AK$16,MATCH('Canada Elec Mix'!D$1,'Canada Electricity Generation'!$B$7:$AK$7,0))/D$16</f>
        <v>4.0206606577325886E-3</v>
      </c>
      <c r="E11">
        <f>INDEX('Canada Electricity Generation'!$B$16:$AK$16,MATCH('Canada Elec Mix'!E$1,'Canada Electricity Generation'!$B$7:$AK$7,0))/E$16</f>
        <v>2.2649421256607143E-3</v>
      </c>
      <c r="F11">
        <f>INDEX('Canada Electricity Generation'!$B$16:$AK$16,MATCH('Canada Elec Mix'!F$1,'Canada Electricity Generation'!$B$7:$AK$7,0))/F$16</f>
        <v>2.2411266611842271E-3</v>
      </c>
      <c r="G11">
        <f>INDEX('Canada Electricity Generation'!$B$16:$AK$16,MATCH('Canada Elec Mix'!G$1,'Canada Electricity Generation'!$B$7:$AK$7,0))/G$16</f>
        <v>2.3832999998205425E-3</v>
      </c>
      <c r="H11">
        <f>INDEX('Canada Electricity Generation'!$B$16:$AK$16,MATCH('Canada Elec Mix'!H$1,'Canada Electricity Generation'!$B$7:$AK$7,0))/H$16</f>
        <v>2.3760401231850206E-3</v>
      </c>
      <c r="I11">
        <f>INDEX('Canada Electricity Generation'!$B$16:$AK$16,MATCH('Canada Elec Mix'!I$1,'Canada Electricity Generation'!$B$7:$AK$7,0))/I$16</f>
        <v>1.8907180079971088E-3</v>
      </c>
      <c r="J11">
        <f>INDEX('Canada Electricity Generation'!$B$16:$AK$16,MATCH('Canada Elec Mix'!J$1,'Canada Electricity Generation'!$B$7:$AK$7,0))/J$16</f>
        <v>2.0761891016557957E-3</v>
      </c>
      <c r="K11">
        <f>INDEX('Canada Electricity Generation'!$B$16:$AK$16,MATCH('Canada Elec Mix'!K$1,'Canada Electricity Generation'!$B$7:$AK$7,0))/K$16</f>
        <v>2.097044341563983E-3</v>
      </c>
      <c r="L11">
        <f>INDEX('Canada Electricity Generation'!$B$16:$AK$16,MATCH('Canada Elec Mix'!L$1,'Canada Electricity Generation'!$B$7:$AK$7,0))/L$16</f>
        <v>2.0782952745827359E-3</v>
      </c>
      <c r="M11">
        <f>INDEX('Canada Electricity Generation'!$B$16:$AK$16,MATCH('Canada Elec Mix'!M$1,'Canada Electricity Generation'!$B$7:$AK$7,0))/M$16</f>
        <v>1.7403525608202593E-3</v>
      </c>
      <c r="N11">
        <f>INDEX('Canada Electricity Generation'!$B$16:$AK$16,MATCH('Canada Elec Mix'!N$1,'Canada Electricity Generation'!$B$7:$AK$7,0))/N$16</f>
        <v>1.6999844166489479E-3</v>
      </c>
      <c r="O11">
        <f>INDEX('Canada Electricity Generation'!$B$16:$AK$16,MATCH('Canada Elec Mix'!O$1,'Canada Electricity Generation'!$B$7:$AK$7,0))/O$16</f>
        <v>1.6503799340775078E-3</v>
      </c>
      <c r="P11">
        <f>INDEX('Canada Electricity Generation'!$B$16:$AK$16,MATCH('Canada Elec Mix'!P$1,'Canada Electricity Generation'!$B$7:$AK$7,0))/P$16</f>
        <v>1.678367188825186E-3</v>
      </c>
      <c r="Q11">
        <f>INDEX('Canada Electricity Generation'!$B$16:$AK$16,MATCH('Canada Elec Mix'!Q$1,'Canada Electricity Generation'!$B$7:$AK$7,0))/Q$16</f>
        <v>1.8109493621605017E-3</v>
      </c>
      <c r="R11">
        <f>INDEX('Canada Electricity Generation'!$B$16:$AK$16,MATCH('Canada Elec Mix'!R$1,'Canada Electricity Generation'!$B$7:$AK$7,0))/R$16</f>
        <v>1.6667640072053637E-3</v>
      </c>
      <c r="S11">
        <f>INDEX('Canada Electricity Generation'!$B$16:$AK$16,MATCH('Canada Elec Mix'!S$1,'Canada Electricity Generation'!$B$7:$AK$7,0))/S$16</f>
        <v>1.6641520709711089E-3</v>
      </c>
      <c r="T11">
        <f>INDEX('Canada Electricity Generation'!$B$16:$AK$16,MATCH('Canada Elec Mix'!T$1,'Canada Electricity Generation'!$B$7:$AK$7,0))/T$16</f>
        <v>1.6258307809602437E-3</v>
      </c>
      <c r="U11">
        <f>INDEX('Canada Electricity Generation'!$B$16:$AK$16,MATCH('Canada Elec Mix'!U$1,'Canada Electricity Generation'!$B$7:$AK$7,0))/U$16</f>
        <v>1.6531208615422025E-3</v>
      </c>
      <c r="V11">
        <f>INDEX('Canada Electricity Generation'!$B$16:$AK$16,MATCH('Canada Elec Mix'!V$1,'Canada Electricity Generation'!$B$7:$AK$7,0))/V$16</f>
        <v>1.6683892587831819E-3</v>
      </c>
      <c r="W11">
        <f>INDEX('Canada Electricity Generation'!$B$16:$AK$16,MATCH('Canada Elec Mix'!W$1,'Canada Electricity Generation'!$B$7:$AK$7,0))/W$16</f>
        <v>1.6636924457325603E-3</v>
      </c>
      <c r="X11">
        <f>INDEX('Canada Electricity Generation'!$B$16:$AK$16,MATCH('Canada Elec Mix'!X$1,'Canada Electricity Generation'!$B$7:$AK$7,0))/X$16</f>
        <v>1.6549160613560617E-3</v>
      </c>
      <c r="Y11">
        <f>INDEX('Canada Electricity Generation'!$B$16:$AK$16,MATCH('Canada Elec Mix'!Y$1,'Canada Electricity Generation'!$B$7:$AK$7,0))/Y$16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45">
      <c r="A12" s="14" t="s">
        <v>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45">
      <c r="A13" s="14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45">
      <c r="A14" s="14" t="s">
        <v>116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6" spans="1:35" x14ac:dyDescent="0.45">
      <c r="A16" s="2" t="s">
        <v>154</v>
      </c>
      <c r="B16">
        <f>SUM(Table1[2017])</f>
        <v>638663.89</v>
      </c>
      <c r="C16">
        <f>SUM(Table1[2018])</f>
        <v>636405.55999999994</v>
      </c>
      <c r="D16">
        <f>SUM(Table1[2019])</f>
        <v>636686.40999999992</v>
      </c>
      <c r="E16">
        <f>SUM(Table1[2020])</f>
        <v>641676.44000000006</v>
      </c>
      <c r="F16">
        <f>SUM(Table1[2021])</f>
        <v>646719.36</v>
      </c>
      <c r="G16">
        <f>SUM(Table1[2022])</f>
        <v>640821.55000000005</v>
      </c>
      <c r="H16">
        <f>SUM(Table1[2023])</f>
        <v>640860.3899999999</v>
      </c>
      <c r="I16">
        <f>SUM(Table1[2024])</f>
        <v>648171.75</v>
      </c>
      <c r="J16">
        <f>SUM(Table1[2025])</f>
        <v>646313.96</v>
      </c>
      <c r="K16">
        <f>SUM(Table1[2026])</f>
        <v>654211.24999999988</v>
      </c>
      <c r="L16">
        <f>SUM(Table1[2027])</f>
        <v>658905.41</v>
      </c>
      <c r="M16">
        <f>SUM(Table1[2028])</f>
        <v>670065.38</v>
      </c>
      <c r="N16">
        <f>SUM(Table1[2029])</f>
        <v>674694.41999999993</v>
      </c>
      <c r="O16">
        <f>SUM(Table1[2030])</f>
        <v>683891.00999999989</v>
      </c>
      <c r="P16">
        <f>SUM(Table1[2031])</f>
        <v>686047.72999999986</v>
      </c>
      <c r="Q16">
        <f>SUM(Table1[2032])</f>
        <v>692874.15000000014</v>
      </c>
      <c r="R16">
        <f>SUM(Table1[2033])</f>
        <v>696181.34000000008</v>
      </c>
      <c r="S16">
        <f>SUM(Table1[2034])</f>
        <v>701053.72000000009</v>
      </c>
      <c r="T16">
        <f>SUM(Table1[2035])</f>
        <v>703867.84</v>
      </c>
      <c r="U16">
        <f>SUM(Table1[2036])</f>
        <v>708363.21</v>
      </c>
      <c r="V16">
        <f>SUM(Table1[2037])</f>
        <v>711524.6</v>
      </c>
      <c r="W16">
        <f>SUM(Table1[2038])</f>
        <v>714663.33999999985</v>
      </c>
      <c r="X16">
        <f>SUM(Table1[2039])</f>
        <v>717740.33</v>
      </c>
      <c r="Y16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abSelected="1" workbookViewId="0">
      <selection activeCell="B3" sqref="B2:AI14"/>
    </sheetView>
  </sheetViews>
  <sheetFormatPr defaultRowHeight="14.25" x14ac:dyDescent="0.45"/>
  <cols>
    <col min="1" max="1" width="26.1328125" style="2" customWidth="1"/>
    <col min="2" max="35" width="11.59765625" bestFit="1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4" t="s">
        <v>104</v>
      </c>
      <c r="B2" s="15">
        <f>INDEX('AEO Table 10'!$C$31:$AJ$31,MATCH('EIaE-BIE'!B$1,'AEO Table 10'!$C$13:$AJ$13,0))*10^6*'Canada Elec Mix'!B2</f>
        <v>6106772.1676192153</v>
      </c>
      <c r="C2" s="15">
        <f>INDEX('AEO Table 10'!$C$31:$AJ$31,MATCH('EIaE-BIE'!C$1,'AEO Table 10'!$C$13:$AJ$13,0))*10^6*'Canada Elec Mix'!C2</f>
        <v>5806409.462339079</v>
      </c>
      <c r="D2" s="15">
        <f>INDEX('AEO Table 10'!$C$31:$AJ$31,MATCH('EIaE-BIE'!D$1,'AEO Table 10'!$C$13:$AJ$13,0))*10^6*'Canada Elec Mix'!D2</f>
        <v>5788220.985870894</v>
      </c>
      <c r="E2" s="15">
        <f>INDEX('AEO Table 10'!$C$31:$AJ$31,MATCH('EIaE-BIE'!E$1,'AEO Table 10'!$C$13:$AJ$13,0))*10^6*'Canada Elec Mix'!E2</f>
        <v>5060455.6176252626</v>
      </c>
      <c r="F2" s="15">
        <f>INDEX('AEO Table 10'!$C$31:$AJ$31,MATCH('EIaE-BIE'!F$1,'AEO Table 10'!$C$13:$AJ$13,0))*10^6*'Canada Elec Mix'!F2</f>
        <v>4601277.2406137651</v>
      </c>
      <c r="G2" s="15">
        <f>INDEX('AEO Table 10'!$C$31:$AJ$31,MATCH('EIaE-BIE'!G$1,'AEO Table 10'!$C$13:$AJ$13,0))*10^6*'Canada Elec Mix'!G2</f>
        <v>3595153.1806915668</v>
      </c>
      <c r="H2" s="15">
        <f>INDEX('AEO Table 10'!$C$31:$AJ$31,MATCH('EIaE-BIE'!H$1,'AEO Table 10'!$C$13:$AJ$13,0))*10^6*'Canada Elec Mix'!H2</f>
        <v>2908975.3598266547</v>
      </c>
      <c r="I2" s="15">
        <f>INDEX('AEO Table 10'!$C$31:$AJ$31,MATCH('EIaE-BIE'!I$1,'AEO Table 10'!$C$13:$AJ$13,0))*10^6*'Canada Elec Mix'!I2</f>
        <v>2641838.3531492692</v>
      </c>
      <c r="J2" s="15">
        <f>INDEX('AEO Table 10'!$C$31:$AJ$31,MATCH('EIaE-BIE'!J$1,'AEO Table 10'!$C$13:$AJ$13,0))*10^6*'Canada Elec Mix'!J2</f>
        <v>2557279.0375513476</v>
      </c>
      <c r="K2" s="15">
        <f>INDEX('AEO Table 10'!$C$31:$AJ$31,MATCH('EIaE-BIE'!K$1,'AEO Table 10'!$C$13:$AJ$13,0))*10^6*'Canada Elec Mix'!K2</f>
        <v>2395776.9593693172</v>
      </c>
      <c r="L2" s="15">
        <f>INDEX('AEO Table 10'!$C$31:$AJ$31,MATCH('EIaE-BIE'!L$1,'AEO Table 10'!$C$13:$AJ$13,0))*10^6*'Canada Elec Mix'!L2</f>
        <v>2410305.43444556</v>
      </c>
      <c r="M2" s="15">
        <f>INDEX('AEO Table 10'!$C$31:$AJ$31,MATCH('EIaE-BIE'!M$1,'AEO Table 10'!$C$13:$AJ$13,0))*10^6*'Canada Elec Mix'!M2</f>
        <v>1359502.1093926684</v>
      </c>
      <c r="N2" s="15">
        <f>INDEX('AEO Table 10'!$C$31:$AJ$31,MATCH('EIaE-BIE'!N$1,'AEO Table 10'!$C$13:$AJ$13,0))*10^6*'Canada Elec Mix'!N2</f>
        <v>1380869.5179604422</v>
      </c>
      <c r="O2" s="15">
        <f>INDEX('AEO Table 10'!$C$31:$AJ$31,MATCH('EIaE-BIE'!O$1,'AEO Table 10'!$C$13:$AJ$13,0))*10^6*'Canada Elec Mix'!O2</f>
        <v>315622.39297441568</v>
      </c>
      <c r="P2" s="15">
        <f>INDEX('AEO Table 10'!$C$31:$AJ$31,MATCH('EIaE-BIE'!P$1,'AEO Table 10'!$C$13:$AJ$13,0))*10^6*'Canada Elec Mix'!P2</f>
        <v>329519.98922873783</v>
      </c>
      <c r="Q2" s="15">
        <f>INDEX('AEO Table 10'!$C$31:$AJ$31,MATCH('EIaE-BIE'!Q$1,'AEO Table 10'!$C$13:$AJ$13,0))*10^6*'Canada Elec Mix'!Q2</f>
        <v>294376.1331697249</v>
      </c>
      <c r="R2" s="15">
        <f>INDEX('AEO Table 10'!$C$31:$AJ$31,MATCH('EIaE-BIE'!R$1,'AEO Table 10'!$C$13:$AJ$13,0))*10^6*'Canada Elec Mix'!R2</f>
        <v>277293.22958503879</v>
      </c>
      <c r="S2" s="15">
        <f>INDEX('AEO Table 10'!$C$31:$AJ$31,MATCH('EIaE-BIE'!S$1,'AEO Table 10'!$C$13:$AJ$13,0))*10^6*'Canada Elec Mix'!S2</f>
        <v>309556.37589821219</v>
      </c>
      <c r="T2" s="15">
        <f>INDEX('AEO Table 10'!$C$31:$AJ$31,MATCH('EIaE-BIE'!T$1,'AEO Table 10'!$C$13:$AJ$13,0))*10^6*'Canada Elec Mix'!T2</f>
        <v>275995.47906280251</v>
      </c>
      <c r="U2" s="15">
        <f>INDEX('AEO Table 10'!$C$31:$AJ$31,MATCH('EIaE-BIE'!U$1,'AEO Table 10'!$C$13:$AJ$13,0))*10^6*'Canada Elec Mix'!U2</f>
        <v>343751.26244684559</v>
      </c>
      <c r="V2" s="15">
        <f>INDEX('AEO Table 10'!$C$31:$AJ$31,MATCH('EIaE-BIE'!V$1,'AEO Table 10'!$C$13:$AJ$13,0))*10^6*'Canada Elec Mix'!V2</f>
        <v>176609.13882682344</v>
      </c>
      <c r="W2" s="15">
        <f>INDEX('AEO Table 10'!$C$31:$AJ$31,MATCH('EIaE-BIE'!W$1,'AEO Table 10'!$C$13:$AJ$13,0))*10^6*'Canada Elec Mix'!W2</f>
        <v>176510.02412498172</v>
      </c>
      <c r="X2" s="15">
        <f>INDEX('AEO Table 10'!$C$31:$AJ$31,MATCH('EIaE-BIE'!X$1,'AEO Table 10'!$C$13:$AJ$13,0))*10^6*'Canada Elec Mix'!X2</f>
        <v>177725.39289179974</v>
      </c>
      <c r="Y2" s="15">
        <f>INDEX('AEO Table 10'!$C$31:$AJ$31,MATCH('EIaE-BIE'!Y$1,'AEO Table 10'!$C$13:$AJ$13,0))*10^6*'Canada Elec Mix'!Y2</f>
        <v>211066.13358948028</v>
      </c>
      <c r="Z2" s="15">
        <f>INDEX('AEO Table 10'!$C$31:$AJ$31,MATCH('EIaE-BIE'!Z$1,'AEO Table 10'!$C$13:$AJ$13,0))*10^6*'Canada Elec Mix'!Z2</f>
        <v>144948.32874368501</v>
      </c>
      <c r="AA2" s="15">
        <f>INDEX('AEO Table 10'!$C$31:$AJ$31,MATCH('EIaE-BIE'!AA$1,'AEO Table 10'!$C$13:$AJ$13,0))*10^6*'Canada Elec Mix'!AA2</f>
        <v>120346.35845401537</v>
      </c>
      <c r="AB2" s="15">
        <f>INDEX('AEO Table 10'!$C$31:$AJ$31,MATCH('EIaE-BIE'!AB$1,'AEO Table 10'!$C$13:$AJ$13,0))*10^6*'Canada Elec Mix'!AB2</f>
        <v>96190.157881457082</v>
      </c>
      <c r="AC2" s="15">
        <f>INDEX('AEO Table 10'!$C$31:$AJ$31,MATCH('EIaE-BIE'!AC$1,'AEO Table 10'!$C$13:$AJ$13,0))*10^6*'Canada Elec Mix'!AC2</f>
        <v>72466.424999153242</v>
      </c>
      <c r="AD2" s="15">
        <f>INDEX('AEO Table 10'!$C$31:$AJ$31,MATCH('EIaE-BIE'!AD$1,'AEO Table 10'!$C$13:$AJ$13,0))*10^6*'Canada Elec Mix'!AD2</f>
        <v>49390.391458990656</v>
      </c>
      <c r="AE2" s="15">
        <f>INDEX('AEO Table 10'!$C$31:$AJ$31,MATCH('EIaE-BIE'!AE$1,'AEO Table 10'!$C$13:$AJ$13,0))*10^6*'Canada Elec Mix'!AE2</f>
        <v>26421.150261309092</v>
      </c>
      <c r="AF2" s="15">
        <f>INDEX('AEO Table 10'!$C$31:$AJ$31,MATCH('EIaE-BIE'!AF$1,'AEO Table 10'!$C$13:$AJ$13,0))*10^6*'Canada Elec Mix'!AF2</f>
        <v>3936.7302990799526</v>
      </c>
      <c r="AG2" s="15">
        <f>INDEX('AEO Table 10'!$C$31:$AJ$31,MATCH('EIaE-BIE'!AG$1,'AEO Table 10'!$C$13:$AJ$13,0))*10^6*'Canada Elec Mix'!AG2</f>
        <v>0</v>
      </c>
      <c r="AH2" s="15">
        <f>INDEX('AEO Table 10'!$C$31:$AJ$31,MATCH('EIaE-BIE'!AH$1,'AEO Table 10'!$C$13:$AJ$13,0))*10^6*'Canada Elec Mix'!AH2</f>
        <v>0</v>
      </c>
      <c r="AI2" s="15">
        <f>INDEX('AEO Table 10'!$C$31:$AJ$31,MATCH('EIaE-BIE'!AI$1,'AEO Table 10'!$C$13:$AJ$13,0))*10^6*'Canada Elec Mix'!AI2</f>
        <v>0</v>
      </c>
    </row>
    <row r="3" spans="1:35" x14ac:dyDescent="0.45">
      <c r="A3" s="14" t="s">
        <v>105</v>
      </c>
      <c r="B3" s="15">
        <f>INDEX('AEO Table 10'!$C$31:$AJ$31,MATCH('EIaE-BIE'!B$1,'AEO Table 10'!$C$13:$AJ$13,0))*10^6*'Canada Elec Mix'!B3</f>
        <v>5046031.8457179246</v>
      </c>
      <c r="C3" s="15">
        <f>INDEX('AEO Table 10'!$C$31:$AJ$31,MATCH('EIaE-BIE'!C$1,'AEO Table 10'!$C$13:$AJ$13,0))*10^6*'Canada Elec Mix'!C3</f>
        <v>5323205.0573741067</v>
      </c>
      <c r="D3" s="15">
        <f>INDEX('AEO Table 10'!$C$31:$AJ$31,MATCH('EIaE-BIE'!D$1,'AEO Table 10'!$C$13:$AJ$13,0))*10^6*'Canada Elec Mix'!D3</f>
        <v>5591524.0913830716</v>
      </c>
      <c r="E3" s="15">
        <f>INDEX('AEO Table 10'!$C$31:$AJ$31,MATCH('EIaE-BIE'!E$1,'AEO Table 10'!$C$13:$AJ$13,0))*10^6*'Canada Elec Mix'!E3</f>
        <v>6114100.5478342939</v>
      </c>
      <c r="F3" s="15">
        <f>INDEX('AEO Table 10'!$C$31:$AJ$31,MATCH('EIaE-BIE'!F$1,'AEO Table 10'!$C$13:$AJ$13,0))*10^6*'Canada Elec Mix'!F3</f>
        <v>6645999.2278146734</v>
      </c>
      <c r="G3" s="15">
        <f>INDEX('AEO Table 10'!$C$31:$AJ$31,MATCH('EIaE-BIE'!G$1,'AEO Table 10'!$C$13:$AJ$13,0))*10^6*'Canada Elec Mix'!G3</f>
        <v>7435079.1746394141</v>
      </c>
      <c r="H3" s="15">
        <f>INDEX('AEO Table 10'!$C$31:$AJ$31,MATCH('EIaE-BIE'!H$1,'AEO Table 10'!$C$13:$AJ$13,0))*10^6*'Canada Elec Mix'!H3</f>
        <v>7762029.1210419806</v>
      </c>
      <c r="I3" s="15">
        <f>INDEX('AEO Table 10'!$C$31:$AJ$31,MATCH('EIaE-BIE'!I$1,'AEO Table 10'!$C$13:$AJ$13,0))*10^6*'Canada Elec Mix'!I3</f>
        <v>7638170.0337475669</v>
      </c>
      <c r="J3" s="15">
        <f>INDEX('AEO Table 10'!$C$31:$AJ$31,MATCH('EIaE-BIE'!J$1,'AEO Table 10'!$C$13:$AJ$13,0))*10^6*'Canada Elec Mix'!J3</f>
        <v>8228028.9131189119</v>
      </c>
      <c r="K3" s="15">
        <f>INDEX('AEO Table 10'!$C$31:$AJ$31,MATCH('EIaE-BIE'!K$1,'AEO Table 10'!$C$13:$AJ$13,0))*10^6*'Canada Elec Mix'!K3</f>
        <v>7880263.1085013002</v>
      </c>
      <c r="L3" s="15">
        <f>INDEX('AEO Table 10'!$C$31:$AJ$31,MATCH('EIaE-BIE'!L$1,'AEO Table 10'!$C$13:$AJ$13,0))*10^6*'Canada Elec Mix'!L3</f>
        <v>7966947.6846746029</v>
      </c>
      <c r="M3" s="15">
        <f>INDEX('AEO Table 10'!$C$31:$AJ$31,MATCH('EIaE-BIE'!M$1,'AEO Table 10'!$C$13:$AJ$13,0))*10^6*'Canada Elec Mix'!M3</f>
        <v>9301050.0671180468</v>
      </c>
      <c r="N3" s="15">
        <f>INDEX('AEO Table 10'!$C$31:$AJ$31,MATCH('EIaE-BIE'!N$1,'AEO Table 10'!$C$13:$AJ$13,0))*10^6*'Canada Elec Mix'!N3</f>
        <v>9624602.125039069</v>
      </c>
      <c r="O3" s="15">
        <f>INDEX('AEO Table 10'!$C$31:$AJ$31,MATCH('EIaE-BIE'!O$1,'AEO Table 10'!$C$13:$AJ$13,0))*10^6*'Canada Elec Mix'!O3</f>
        <v>10433284.060776483</v>
      </c>
      <c r="P3" s="15">
        <f>INDEX('AEO Table 10'!$C$31:$AJ$31,MATCH('EIaE-BIE'!P$1,'AEO Table 10'!$C$13:$AJ$13,0))*10^6*'Canada Elec Mix'!P3</f>
        <v>10432145.372742508</v>
      </c>
      <c r="Q3" s="15">
        <f>INDEX('AEO Table 10'!$C$31:$AJ$31,MATCH('EIaE-BIE'!Q$1,'AEO Table 10'!$C$13:$AJ$13,0))*10^6*'Canada Elec Mix'!Q3</f>
        <v>10380137.784603579</v>
      </c>
      <c r="R3" s="15">
        <f>INDEX('AEO Table 10'!$C$31:$AJ$31,MATCH('EIaE-BIE'!R$1,'AEO Table 10'!$C$13:$AJ$13,0))*10^6*'Canada Elec Mix'!R3</f>
        <v>10450271.099332709</v>
      </c>
      <c r="S3" s="15">
        <f>INDEX('AEO Table 10'!$C$31:$AJ$31,MATCH('EIaE-BIE'!S$1,'AEO Table 10'!$C$13:$AJ$13,0))*10^6*'Canada Elec Mix'!S3</f>
        <v>10430062.923500527</v>
      </c>
      <c r="T3" s="15">
        <f>INDEX('AEO Table 10'!$C$31:$AJ$31,MATCH('EIaE-BIE'!T$1,'AEO Table 10'!$C$13:$AJ$13,0))*10^6*'Canada Elec Mix'!T3</f>
        <v>10286410.936517002</v>
      </c>
      <c r="U3" s="15">
        <f>INDEX('AEO Table 10'!$C$31:$AJ$31,MATCH('EIaE-BIE'!U$1,'AEO Table 10'!$C$13:$AJ$13,0))*10^6*'Canada Elec Mix'!U3</f>
        <v>10547635.690210253</v>
      </c>
      <c r="V3" s="15">
        <f>INDEX('AEO Table 10'!$C$31:$AJ$31,MATCH('EIaE-BIE'!V$1,'AEO Table 10'!$C$13:$AJ$13,0))*10^6*'Canada Elec Mix'!V3</f>
        <v>10814360.05588619</v>
      </c>
      <c r="W3" s="15">
        <f>INDEX('AEO Table 10'!$C$31:$AJ$31,MATCH('EIaE-BIE'!W$1,'AEO Table 10'!$C$13:$AJ$13,0))*10^6*'Canada Elec Mix'!W3</f>
        <v>10943237.62502932</v>
      </c>
      <c r="X3" s="15">
        <f>INDEX('AEO Table 10'!$C$31:$AJ$31,MATCH('EIaE-BIE'!X$1,'AEO Table 10'!$C$13:$AJ$13,0))*10^6*'Canada Elec Mix'!X3</f>
        <v>11085636.804587308</v>
      </c>
      <c r="Y3" s="15">
        <f>INDEX('AEO Table 10'!$C$31:$AJ$31,MATCH('EIaE-BIE'!Y$1,'AEO Table 10'!$C$13:$AJ$13,0))*10^6*'Canada Elec Mix'!Y3</f>
        <v>11223960.149321409</v>
      </c>
      <c r="Z3" s="15">
        <f>INDEX('AEO Table 10'!$C$31:$AJ$31,MATCH('EIaE-BIE'!Z$1,'AEO Table 10'!$C$13:$AJ$13,0))*10^6*'Canada Elec Mix'!Z3</f>
        <v>11388024.732860165</v>
      </c>
      <c r="AA3" s="15">
        <f>INDEX('AEO Table 10'!$C$31:$AJ$31,MATCH('EIaE-BIE'!AA$1,'AEO Table 10'!$C$13:$AJ$13,0))*10^6*'Canada Elec Mix'!AA3</f>
        <v>11435467.531082002</v>
      </c>
      <c r="AB3" s="15">
        <f>INDEX('AEO Table 10'!$C$31:$AJ$31,MATCH('EIaE-BIE'!AB$1,'AEO Table 10'!$C$13:$AJ$13,0))*10^6*'Canada Elec Mix'!AB3</f>
        <v>11480872.929574106</v>
      </c>
      <c r="AC3" s="15">
        <f>INDEX('AEO Table 10'!$C$31:$AJ$31,MATCH('EIaE-BIE'!AC$1,'AEO Table 10'!$C$13:$AJ$13,0))*10^6*'Canada Elec Mix'!AC3</f>
        <v>11522987.573737487</v>
      </c>
      <c r="AD3" s="15">
        <f>INDEX('AEO Table 10'!$C$31:$AJ$31,MATCH('EIaE-BIE'!AD$1,'AEO Table 10'!$C$13:$AJ$13,0))*10^6*'Canada Elec Mix'!AD3</f>
        <v>11611822.055973101</v>
      </c>
      <c r="AE3" s="15">
        <f>INDEX('AEO Table 10'!$C$31:$AJ$31,MATCH('EIaE-BIE'!AE$1,'AEO Table 10'!$C$13:$AJ$13,0))*10^6*'Canada Elec Mix'!AE3</f>
        <v>11639133.272049669</v>
      </c>
      <c r="AF3" s="15">
        <f>INDEX('AEO Table 10'!$C$31:$AJ$31,MATCH('EIaE-BIE'!AF$1,'AEO Table 10'!$C$13:$AJ$13,0))*10^6*'Canada Elec Mix'!AF3</f>
        <v>11695523.440737395</v>
      </c>
      <c r="AG3" s="15">
        <f>INDEX('AEO Table 10'!$C$31:$AJ$31,MATCH('EIaE-BIE'!AG$1,'AEO Table 10'!$C$13:$AJ$13,0))*10^6*'Canada Elec Mix'!AG3</f>
        <v>11768297.281904163</v>
      </c>
      <c r="AH3" s="15">
        <f>INDEX('AEO Table 10'!$C$31:$AJ$31,MATCH('EIaE-BIE'!AH$1,'AEO Table 10'!$C$13:$AJ$13,0))*10^6*'Canada Elec Mix'!AH3</f>
        <v>11872186.685517732</v>
      </c>
      <c r="AI3" s="15">
        <f>INDEX('AEO Table 10'!$C$31:$AJ$31,MATCH('EIaE-BIE'!AI$1,'AEO Table 10'!$C$13:$AJ$13,0))*10^6*'Canada Elec Mix'!AI3</f>
        <v>11979648.447485827</v>
      </c>
    </row>
    <row r="4" spans="1:35" x14ac:dyDescent="0.45">
      <c r="A4" s="14" t="s">
        <v>106</v>
      </c>
      <c r="B4" s="15">
        <f>INDEX('AEO Table 10'!$C$31:$AJ$31,MATCH('EIaE-BIE'!B$1,'AEO Table 10'!$C$13:$AJ$13,0))*10^6*'Canada Elec Mix'!B4</f>
        <v>10141799.665934721</v>
      </c>
      <c r="C4" s="15">
        <f>INDEX('AEO Table 10'!$C$31:$AJ$31,MATCH('EIaE-BIE'!C$1,'AEO Table 10'!$C$13:$AJ$13,0))*10^6*'Canada Elec Mix'!C4</f>
        <v>8976670.2695603427</v>
      </c>
      <c r="D4" s="15">
        <f>INDEX('AEO Table 10'!$C$31:$AJ$31,MATCH('EIaE-BIE'!D$1,'AEO Table 10'!$C$13:$AJ$13,0))*10^6*'Canada Elec Mix'!D4</f>
        <v>9127552.7252519801</v>
      </c>
      <c r="E4" s="15">
        <f>INDEX('AEO Table 10'!$C$31:$AJ$31,MATCH('EIaE-BIE'!E$1,'AEO Table 10'!$C$13:$AJ$13,0))*10^6*'Canada Elec Mix'!E4</f>
        <v>8516449.8281733375</v>
      </c>
      <c r="F4" s="15">
        <f>INDEX('AEO Table 10'!$C$31:$AJ$31,MATCH('EIaE-BIE'!F$1,'AEO Table 10'!$C$13:$AJ$13,0))*10^6*'Canada Elec Mix'!F4</f>
        <v>8627118.5371107496</v>
      </c>
      <c r="G4" s="15">
        <f>INDEX('AEO Table 10'!$C$31:$AJ$31,MATCH('EIaE-BIE'!G$1,'AEO Table 10'!$C$13:$AJ$13,0))*10^6*'Canada Elec Mix'!G4</f>
        <v>6981282.7570610568</v>
      </c>
      <c r="H4" s="15">
        <f>INDEX('AEO Table 10'!$C$31:$AJ$31,MATCH('EIaE-BIE'!H$1,'AEO Table 10'!$C$13:$AJ$13,0))*10^6*'Canada Elec Mix'!H4</f>
        <v>6497386.8937813435</v>
      </c>
      <c r="I4" s="15">
        <f>INDEX('AEO Table 10'!$C$31:$AJ$31,MATCH('EIaE-BIE'!I$1,'AEO Table 10'!$C$13:$AJ$13,0))*10^6*'Canada Elec Mix'!I4</f>
        <v>7015099.6924159527</v>
      </c>
      <c r="J4" s="15">
        <f>INDEX('AEO Table 10'!$C$31:$AJ$31,MATCH('EIaE-BIE'!J$1,'AEO Table 10'!$C$13:$AJ$13,0))*10^6*'Canada Elec Mix'!J4</f>
        <v>5700864.3262491198</v>
      </c>
      <c r="K4" s="15">
        <f>INDEX('AEO Table 10'!$C$31:$AJ$31,MATCH('EIaE-BIE'!K$1,'AEO Table 10'!$C$13:$AJ$13,0))*10^6*'Canada Elec Mix'!K4</f>
        <v>6364111.1375874402</v>
      </c>
      <c r="L4" s="15">
        <f>INDEX('AEO Table 10'!$C$31:$AJ$31,MATCH('EIaE-BIE'!L$1,'AEO Table 10'!$C$13:$AJ$13,0))*10^6*'Canada Elec Mix'!L4</f>
        <v>6724789.5054151854</v>
      </c>
      <c r="M4" s="15">
        <f>INDEX('AEO Table 10'!$C$31:$AJ$31,MATCH('EIaE-BIE'!M$1,'AEO Table 10'!$C$13:$AJ$13,0))*10^6*'Canada Elec Mix'!M4</f>
        <v>7820633.6619073795</v>
      </c>
      <c r="N4" s="15">
        <f>INDEX('AEO Table 10'!$C$31:$AJ$31,MATCH('EIaE-BIE'!N$1,'AEO Table 10'!$C$13:$AJ$13,0))*10^6*'Canada Elec Mix'!N4</f>
        <v>7276892.1128531061</v>
      </c>
      <c r="O4" s="15">
        <f>INDEX('AEO Table 10'!$C$31:$AJ$31,MATCH('EIaE-BIE'!O$1,'AEO Table 10'!$C$13:$AJ$13,0))*10^6*'Canada Elec Mix'!O4</f>
        <v>8136297.1600446263</v>
      </c>
      <c r="P4" s="15">
        <f>INDEX('AEO Table 10'!$C$31:$AJ$31,MATCH('EIaE-BIE'!P$1,'AEO Table 10'!$C$13:$AJ$13,0))*10^6*'Canada Elec Mix'!P4</f>
        <v>7308588.3307273695</v>
      </c>
      <c r="Q4" s="15">
        <f>INDEX('AEO Table 10'!$C$31:$AJ$31,MATCH('EIaE-BIE'!Q$1,'AEO Table 10'!$C$13:$AJ$13,0))*10^6*'Canada Elec Mix'!Q4</f>
        <v>8144884.2831585929</v>
      </c>
      <c r="R4" s="15">
        <f>INDEX('AEO Table 10'!$C$31:$AJ$31,MATCH('EIaE-BIE'!R$1,'AEO Table 10'!$C$13:$AJ$13,0))*10^6*'Canada Elec Mix'!R4</f>
        <v>8105358.4152704813</v>
      </c>
      <c r="S4" s="15">
        <f>INDEX('AEO Table 10'!$C$31:$AJ$31,MATCH('EIaE-BIE'!S$1,'AEO Table 10'!$C$13:$AJ$13,0))*10^6*'Canada Elec Mix'!S4</f>
        <v>9036497.5624057595</v>
      </c>
      <c r="T4" s="15">
        <f>INDEX('AEO Table 10'!$C$31:$AJ$31,MATCH('EIaE-BIE'!T$1,'AEO Table 10'!$C$13:$AJ$13,0))*10^6*'Canada Elec Mix'!T4</f>
        <v>8770663.3828613348</v>
      </c>
      <c r="U4" s="15">
        <f>INDEX('AEO Table 10'!$C$31:$AJ$31,MATCH('EIaE-BIE'!U$1,'AEO Table 10'!$C$13:$AJ$13,0))*10^6*'Canada Elec Mix'!U4</f>
        <v>8722619.8995810375</v>
      </c>
      <c r="V4" s="15">
        <f>INDEX('AEO Table 10'!$C$31:$AJ$31,MATCH('EIaE-BIE'!V$1,'AEO Table 10'!$C$13:$AJ$13,0))*10^6*'Canada Elec Mix'!V4</f>
        <v>8694460.9409031961</v>
      </c>
      <c r="W4" s="15">
        <f>INDEX('AEO Table 10'!$C$31:$AJ$31,MATCH('EIaE-BIE'!W$1,'AEO Table 10'!$C$13:$AJ$13,0))*10^6*'Canada Elec Mix'!W4</f>
        <v>8681000.3204145338</v>
      </c>
      <c r="X4" s="15">
        <f>INDEX('AEO Table 10'!$C$31:$AJ$31,MATCH('EIaE-BIE'!X$1,'AEO Table 10'!$C$13:$AJ$13,0))*10^6*'Canada Elec Mix'!X4</f>
        <v>8680766.2743536942</v>
      </c>
      <c r="Y4" s="15">
        <f>INDEX('AEO Table 10'!$C$31:$AJ$31,MATCH('EIaE-BIE'!Y$1,'AEO Table 10'!$C$13:$AJ$13,0))*10^6*'Canada Elec Mix'!Y4</f>
        <v>8735875.5293312911</v>
      </c>
      <c r="Z4" s="15">
        <f>INDEX('AEO Table 10'!$C$31:$AJ$31,MATCH('EIaE-BIE'!Z$1,'AEO Table 10'!$C$13:$AJ$13,0))*10^6*'Canada Elec Mix'!Z4</f>
        <v>8604600.5679493062</v>
      </c>
      <c r="AA4" s="15">
        <f>INDEX('AEO Table 10'!$C$31:$AJ$31,MATCH('EIaE-BIE'!AA$1,'AEO Table 10'!$C$13:$AJ$13,0))*10^6*'Canada Elec Mix'!AA4</f>
        <v>8484676.6212346181</v>
      </c>
      <c r="AB4" s="15">
        <f>INDEX('AEO Table 10'!$C$31:$AJ$31,MATCH('EIaE-BIE'!AB$1,'AEO Table 10'!$C$13:$AJ$13,0))*10^6*'Canada Elec Mix'!AB4</f>
        <v>8366128.3474854818</v>
      </c>
      <c r="AC4" s="15">
        <f>INDEX('AEO Table 10'!$C$31:$AJ$31,MATCH('EIaE-BIE'!AC$1,'AEO Table 10'!$C$13:$AJ$13,0))*10^6*'Canada Elec Mix'!AC4</f>
        <v>8248025.115062369</v>
      </c>
      <c r="AD4" s="15">
        <f>INDEX('AEO Table 10'!$C$31:$AJ$31,MATCH('EIaE-BIE'!AD$1,'AEO Table 10'!$C$13:$AJ$13,0))*10^6*'Canada Elec Mix'!AD4</f>
        <v>8165550.411757472</v>
      </c>
      <c r="AE4" s="15">
        <f>INDEX('AEO Table 10'!$C$31:$AJ$31,MATCH('EIaE-BIE'!AE$1,'AEO Table 10'!$C$13:$AJ$13,0))*10^6*'Canada Elec Mix'!AE4</f>
        <v>8042089.1109212739</v>
      </c>
      <c r="AF4" s="15">
        <f>INDEX('AEO Table 10'!$C$31:$AJ$31,MATCH('EIaE-BIE'!AF$1,'AEO Table 10'!$C$13:$AJ$13,0))*10^6*'Canada Elec Mix'!AF4</f>
        <v>7941308.2224818729</v>
      </c>
      <c r="AG4" s="15">
        <f>INDEX('AEO Table 10'!$C$31:$AJ$31,MATCH('EIaE-BIE'!AG$1,'AEO Table 10'!$C$13:$AJ$13,0))*10^6*'Canada Elec Mix'!AG4</f>
        <v>7853609.4796023369</v>
      </c>
      <c r="AH4" s="15">
        <f>INDEX('AEO Table 10'!$C$31:$AJ$31,MATCH('EIaE-BIE'!AH$1,'AEO Table 10'!$C$13:$AJ$13,0))*10^6*'Canada Elec Mix'!AH4</f>
        <v>7788019.0085078981</v>
      </c>
      <c r="AI4" s="15">
        <f>INDEX('AEO Table 10'!$C$31:$AJ$31,MATCH('EIaE-BIE'!AI$1,'AEO Table 10'!$C$13:$AJ$13,0))*10^6*'Canada Elec Mix'!AI4</f>
        <v>7725677.2951019602</v>
      </c>
    </row>
    <row r="5" spans="1:35" x14ac:dyDescent="0.45">
      <c r="A5" s="14" t="s">
        <v>108</v>
      </c>
      <c r="B5" s="15">
        <f>INDEX('AEO Table 10'!$C$31:$AJ$31,MATCH('EIaE-BIE'!B$1,'AEO Table 10'!$C$13:$AJ$13,0))*10^6*'Canada Elec Mix'!B5</f>
        <v>39436104.54892274</v>
      </c>
      <c r="C5" s="15">
        <f>INDEX('AEO Table 10'!$C$31:$AJ$31,MATCH('EIaE-BIE'!C$1,'AEO Table 10'!$C$13:$AJ$13,0))*10^6*'Canada Elec Mix'!C5</f>
        <v>38874964.49178312</v>
      </c>
      <c r="D5" s="15">
        <f>INDEX('AEO Table 10'!$C$31:$AJ$31,MATCH('EIaE-BIE'!D$1,'AEO Table 10'!$C$13:$AJ$13,0))*10^6*'Canada Elec Mix'!D5</f>
        <v>39221339.44893343</v>
      </c>
      <c r="E5" s="15">
        <f>INDEX('AEO Table 10'!$C$31:$AJ$31,MATCH('EIaE-BIE'!E$1,'AEO Table 10'!$C$13:$AJ$13,0))*10^6*'Canada Elec Mix'!E5</f>
        <v>39257211.596644998</v>
      </c>
      <c r="F5" s="15">
        <f>INDEX('AEO Table 10'!$C$31:$AJ$31,MATCH('EIaE-BIE'!F$1,'AEO Table 10'!$C$13:$AJ$13,0))*10^6*'Canada Elec Mix'!F5</f>
        <v>40174920.527693346</v>
      </c>
      <c r="G5" s="15">
        <f>INDEX('AEO Table 10'!$C$31:$AJ$31,MATCH('EIaE-BIE'!G$1,'AEO Table 10'!$C$13:$AJ$13,0))*10^6*'Canada Elec Mix'!G5</f>
        <v>38525087.48536922</v>
      </c>
      <c r="H5" s="15">
        <f>INDEX('AEO Table 10'!$C$31:$AJ$31,MATCH('EIaE-BIE'!H$1,'AEO Table 10'!$C$13:$AJ$13,0))*10^6*'Canada Elec Mix'!H5</f>
        <v>37474157.257367119</v>
      </c>
      <c r="I5" s="15">
        <f>INDEX('AEO Table 10'!$C$31:$AJ$31,MATCH('EIaE-BIE'!I$1,'AEO Table 10'!$C$13:$AJ$13,0))*10^6*'Canada Elec Mix'!I5</f>
        <v>36594365.043007948</v>
      </c>
      <c r="J5" s="15">
        <f>INDEX('AEO Table 10'!$C$31:$AJ$31,MATCH('EIaE-BIE'!J$1,'AEO Table 10'!$C$13:$AJ$13,0))*10^6*'Canada Elec Mix'!J5</f>
        <v>37197210.024630971</v>
      </c>
      <c r="K5" s="15">
        <f>INDEX('AEO Table 10'!$C$31:$AJ$31,MATCH('EIaE-BIE'!K$1,'AEO Table 10'!$C$13:$AJ$13,0))*10^6*'Canada Elec Mix'!K5</f>
        <v>36728254.748980798</v>
      </c>
      <c r="L5" s="15">
        <f>INDEX('AEO Table 10'!$C$31:$AJ$31,MATCH('EIaE-BIE'!L$1,'AEO Table 10'!$C$13:$AJ$13,0))*10^6*'Canada Elec Mix'!L5</f>
        <v>38423305.073551409</v>
      </c>
      <c r="M5" s="15">
        <f>INDEX('AEO Table 10'!$C$31:$AJ$31,MATCH('EIaE-BIE'!M$1,'AEO Table 10'!$C$13:$AJ$13,0))*10^6*'Canada Elec Mix'!M5</f>
        <v>40931628.636142634</v>
      </c>
      <c r="N5" s="15">
        <f>INDEX('AEO Table 10'!$C$31:$AJ$31,MATCH('EIaE-BIE'!N$1,'AEO Table 10'!$C$13:$AJ$13,0))*10^6*'Canada Elec Mix'!N5</f>
        <v>41836594.379274704</v>
      </c>
      <c r="O5" s="15">
        <f>INDEX('AEO Table 10'!$C$31:$AJ$31,MATCH('EIaE-BIE'!O$1,'AEO Table 10'!$C$13:$AJ$13,0))*10^6*'Canada Elec Mix'!O5</f>
        <v>42592903.098034792</v>
      </c>
      <c r="P5" s="15">
        <f>INDEX('AEO Table 10'!$C$31:$AJ$31,MATCH('EIaE-BIE'!P$1,'AEO Table 10'!$C$13:$AJ$13,0))*10^6*'Canada Elec Mix'!P5</f>
        <v>41691288.028895609</v>
      </c>
      <c r="Q5" s="15">
        <f>INDEX('AEO Table 10'!$C$31:$AJ$31,MATCH('EIaE-BIE'!Q$1,'AEO Table 10'!$C$13:$AJ$13,0))*10^6*'Canada Elec Mix'!Q5</f>
        <v>42297890.212907128</v>
      </c>
      <c r="R5" s="15">
        <f>INDEX('AEO Table 10'!$C$31:$AJ$31,MATCH('EIaE-BIE'!R$1,'AEO Table 10'!$C$13:$AJ$13,0))*10^6*'Canada Elec Mix'!R5</f>
        <v>42215923.452338085</v>
      </c>
      <c r="S5" s="15">
        <f>INDEX('AEO Table 10'!$C$31:$AJ$31,MATCH('EIaE-BIE'!S$1,'AEO Table 10'!$C$13:$AJ$13,0))*10^6*'Canada Elec Mix'!S5</f>
        <v>43040625.701990709</v>
      </c>
      <c r="T5" s="15">
        <f>INDEX('AEO Table 10'!$C$31:$AJ$31,MATCH('EIaE-BIE'!T$1,'AEO Table 10'!$C$13:$AJ$13,0))*10^6*'Canada Elec Mix'!T5</f>
        <v>41832964.589992769</v>
      </c>
      <c r="U5" s="15">
        <f>INDEX('AEO Table 10'!$C$31:$AJ$31,MATCH('EIaE-BIE'!U$1,'AEO Table 10'!$C$13:$AJ$13,0))*10^6*'Canada Elec Mix'!U5</f>
        <v>41605408.164625175</v>
      </c>
      <c r="V5" s="15">
        <f>INDEX('AEO Table 10'!$C$31:$AJ$31,MATCH('EIaE-BIE'!V$1,'AEO Table 10'!$C$13:$AJ$13,0))*10^6*'Canada Elec Mix'!V5</f>
        <v>41562805.55781503</v>
      </c>
      <c r="W5" s="15">
        <f>INDEX('AEO Table 10'!$C$31:$AJ$31,MATCH('EIaE-BIE'!W$1,'AEO Table 10'!$C$13:$AJ$13,0))*10^6*'Canada Elec Mix'!W5</f>
        <v>41537914.157178186</v>
      </c>
      <c r="X5" s="15">
        <f>INDEX('AEO Table 10'!$C$31:$AJ$31,MATCH('EIaE-BIE'!X$1,'AEO Table 10'!$C$13:$AJ$13,0))*10^6*'Canada Elec Mix'!X5</f>
        <v>41585321.26618389</v>
      </c>
      <c r="Y5" s="15">
        <f>INDEX('AEO Table 10'!$C$31:$AJ$31,MATCH('EIaE-BIE'!Y$1,'AEO Table 10'!$C$13:$AJ$13,0))*10^6*'Canada Elec Mix'!Y5</f>
        <v>41851539.135312326</v>
      </c>
      <c r="Z5" s="15">
        <f>INDEX('AEO Table 10'!$C$31:$AJ$31,MATCH('EIaE-BIE'!Z$1,'AEO Table 10'!$C$13:$AJ$13,0))*10^6*'Canada Elec Mix'!Z5</f>
        <v>41291412.45091676</v>
      </c>
      <c r="AA5" s="15">
        <f>INDEX('AEO Table 10'!$C$31:$AJ$31,MATCH('EIaE-BIE'!AA$1,'AEO Table 10'!$C$13:$AJ$13,0))*10^6*'Canada Elec Mix'!AA5</f>
        <v>40760245.87535926</v>
      </c>
      <c r="AB5" s="15">
        <f>INDEX('AEO Table 10'!$C$31:$AJ$31,MATCH('EIaE-BIE'!AB$1,'AEO Table 10'!$C$13:$AJ$13,0))*10^6*'Canada Elec Mix'!AB5</f>
        <v>40234851.425840072</v>
      </c>
      <c r="AC5" s="15">
        <f>INDEX('AEO Table 10'!$C$31:$AJ$31,MATCH('EIaE-BIE'!AC$1,'AEO Table 10'!$C$13:$AJ$13,0))*10^6*'Canada Elec Mix'!AC5</f>
        <v>39710758.563534513</v>
      </c>
      <c r="AD5" s="15">
        <f>INDEX('AEO Table 10'!$C$31:$AJ$31,MATCH('EIaE-BIE'!AD$1,'AEO Table 10'!$C$13:$AJ$13,0))*10^6*'Canada Elec Mix'!AD5</f>
        <v>39357545.193435542</v>
      </c>
      <c r="AE5" s="15">
        <f>INDEX('AEO Table 10'!$C$31:$AJ$31,MATCH('EIaE-BIE'!AE$1,'AEO Table 10'!$C$13:$AJ$13,0))*10^6*'Canada Elec Mix'!AE5</f>
        <v>38806082.316189207</v>
      </c>
      <c r="AF5" s="15">
        <f>INDEX('AEO Table 10'!$C$31:$AJ$31,MATCH('EIaE-BIE'!AF$1,'AEO Table 10'!$C$13:$AJ$13,0))*10^6*'Canada Elec Mix'!AF5</f>
        <v>38363255.614452176</v>
      </c>
      <c r="AG5" s="15">
        <f>INDEX('AEO Table 10'!$C$31:$AJ$31,MATCH('EIaE-BIE'!AG$1,'AEO Table 10'!$C$13:$AJ$13,0))*10^6*'Canada Elec Mix'!AG5</f>
        <v>37983006.99595052</v>
      </c>
      <c r="AH5" s="15">
        <f>INDEX('AEO Table 10'!$C$31:$AJ$31,MATCH('EIaE-BIE'!AH$1,'AEO Table 10'!$C$13:$AJ$13,0))*10^6*'Canada Elec Mix'!AH5</f>
        <v>37709249.596445858</v>
      </c>
      <c r="AI5" s="15">
        <f>INDEX('AEO Table 10'!$C$31:$AJ$31,MATCH('EIaE-BIE'!AI$1,'AEO Table 10'!$C$13:$AJ$13,0))*10^6*'Canada Elec Mix'!AI5</f>
        <v>37450925.850046836</v>
      </c>
    </row>
    <row r="6" spans="1:35" x14ac:dyDescent="0.45">
      <c r="A6" s="14" t="s">
        <v>107</v>
      </c>
      <c r="B6" s="15">
        <f>INDEX('AEO Table 10'!$C$31:$AJ$31,MATCH('EIaE-BIE'!B$1,'AEO Table 10'!$C$13:$AJ$13,0))*10^6*'Canada Elec Mix'!B6</f>
        <v>3338232.2447560169</v>
      </c>
      <c r="C6" s="15">
        <f>INDEX('AEO Table 10'!$C$31:$AJ$31,MATCH('EIaE-BIE'!C$1,'AEO Table 10'!$C$13:$AJ$13,0))*10^6*'Canada Elec Mix'!C6</f>
        <v>3545046.4228380565</v>
      </c>
      <c r="D6" s="15">
        <f>INDEX('AEO Table 10'!$C$31:$AJ$31,MATCH('EIaE-BIE'!D$1,'AEO Table 10'!$C$13:$AJ$13,0))*10^6*'Canada Elec Mix'!D6</f>
        <v>3791338.4815435288</v>
      </c>
      <c r="E6" s="15">
        <f>INDEX('AEO Table 10'!$C$31:$AJ$31,MATCH('EIaE-BIE'!E$1,'AEO Table 10'!$C$13:$AJ$13,0))*10^6*'Canada Elec Mix'!E6</f>
        <v>3908653.6860585371</v>
      </c>
      <c r="F6" s="15">
        <f>INDEX('AEO Table 10'!$C$31:$AJ$31,MATCH('EIaE-BIE'!F$1,'AEO Table 10'!$C$13:$AJ$13,0))*10^6*'Canada Elec Mix'!F6</f>
        <v>4104226.5187890772</v>
      </c>
      <c r="G6" s="15">
        <f>INDEX('AEO Table 10'!$C$31:$AJ$31,MATCH('EIaE-BIE'!G$1,'AEO Table 10'!$C$13:$AJ$13,0))*10^6*'Canada Elec Mix'!G6</f>
        <v>4086218.1704277112</v>
      </c>
      <c r="H6" s="15">
        <f>INDEX('AEO Table 10'!$C$31:$AJ$31,MATCH('EIaE-BIE'!H$1,'AEO Table 10'!$C$13:$AJ$13,0))*10^6*'Canada Elec Mix'!H6</f>
        <v>4101010.12881308</v>
      </c>
      <c r="I6" s="15">
        <f>INDEX('AEO Table 10'!$C$31:$AJ$31,MATCH('EIaE-BIE'!I$1,'AEO Table 10'!$C$13:$AJ$13,0))*10^6*'Canada Elec Mix'!I6</f>
        <v>4204107.5400008718</v>
      </c>
      <c r="J6" s="15">
        <f>INDEX('AEO Table 10'!$C$31:$AJ$31,MATCH('EIaE-BIE'!J$1,'AEO Table 10'!$C$13:$AJ$13,0))*10^6*'Canada Elec Mix'!J6</f>
        <v>4504236.0102228029</v>
      </c>
      <c r="K6" s="15">
        <f>INDEX('AEO Table 10'!$C$31:$AJ$31,MATCH('EIaE-BIE'!K$1,'AEO Table 10'!$C$13:$AJ$13,0))*10^6*'Canada Elec Mix'!K6</f>
        <v>4652464.0368452249</v>
      </c>
      <c r="L6" s="15">
        <f>INDEX('AEO Table 10'!$C$31:$AJ$31,MATCH('EIaE-BIE'!L$1,'AEO Table 10'!$C$13:$AJ$13,0))*10^6*'Canada Elec Mix'!L6</f>
        <v>5066063.1784615489</v>
      </c>
      <c r="M6" s="15">
        <f>INDEX('AEO Table 10'!$C$31:$AJ$31,MATCH('EIaE-BIE'!M$1,'AEO Table 10'!$C$13:$AJ$13,0))*10^6*'Canada Elec Mix'!M6</f>
        <v>5576076.6853566431</v>
      </c>
      <c r="N6" s="15">
        <f>INDEX('AEO Table 10'!$C$31:$AJ$31,MATCH('EIaE-BIE'!N$1,'AEO Table 10'!$C$13:$AJ$13,0))*10^6*'Canada Elec Mix'!N6</f>
        <v>5742063.0633583721</v>
      </c>
      <c r="O6" s="15">
        <f>INDEX('AEO Table 10'!$C$31:$AJ$31,MATCH('EIaE-BIE'!O$1,'AEO Table 10'!$C$13:$AJ$13,0))*10^6*'Canada Elec Mix'!O6</f>
        <v>6211345.866752848</v>
      </c>
      <c r="P6" s="15">
        <f>INDEX('AEO Table 10'!$C$31:$AJ$31,MATCH('EIaE-BIE'!P$1,'AEO Table 10'!$C$13:$AJ$13,0))*10^6*'Canada Elec Mix'!P6</f>
        <v>6108241.0408966746</v>
      </c>
      <c r="Q6" s="15">
        <f>INDEX('AEO Table 10'!$C$31:$AJ$31,MATCH('EIaE-BIE'!Q$1,'AEO Table 10'!$C$13:$AJ$13,0))*10^6*'Canada Elec Mix'!Q6</f>
        <v>6293150.7756062327</v>
      </c>
      <c r="R6" s="15">
        <f>INDEX('AEO Table 10'!$C$31:$AJ$31,MATCH('EIaE-BIE'!R$1,'AEO Table 10'!$C$13:$AJ$13,0))*10^6*'Canada Elec Mix'!R6</f>
        <v>6314209.5896260589</v>
      </c>
      <c r="S6" s="15">
        <f>INDEX('AEO Table 10'!$C$31:$AJ$31,MATCH('EIaE-BIE'!S$1,'AEO Table 10'!$C$13:$AJ$13,0))*10^6*'Canada Elec Mix'!S6</f>
        <v>6528363.7033671243</v>
      </c>
      <c r="T6" s="15">
        <f>INDEX('AEO Table 10'!$C$31:$AJ$31,MATCH('EIaE-BIE'!T$1,'AEO Table 10'!$C$13:$AJ$13,0))*10^6*'Canada Elec Mix'!T6</f>
        <v>6407483.1969098058</v>
      </c>
      <c r="U6" s="15">
        <f>INDEX('AEO Table 10'!$C$31:$AJ$31,MATCH('EIaE-BIE'!U$1,'AEO Table 10'!$C$13:$AJ$13,0))*10^6*'Canada Elec Mix'!U6</f>
        <v>6421647.4074295871</v>
      </c>
      <c r="V6" s="15">
        <f>INDEX('AEO Table 10'!$C$31:$AJ$31,MATCH('EIaE-BIE'!V$1,'AEO Table 10'!$C$13:$AJ$13,0))*10^6*'Canada Elec Mix'!V6</f>
        <v>6449833.0314956782</v>
      </c>
      <c r="W6" s="15">
        <f>INDEX('AEO Table 10'!$C$31:$AJ$31,MATCH('EIaE-BIE'!W$1,'AEO Table 10'!$C$13:$AJ$13,0))*10^6*'Canada Elec Mix'!W6</f>
        <v>6553088.3897801731</v>
      </c>
      <c r="X6" s="15">
        <f>INDEX('AEO Table 10'!$C$31:$AJ$31,MATCH('EIaE-BIE'!X$1,'AEO Table 10'!$C$13:$AJ$13,0))*10^6*'Canada Elec Mix'!X6</f>
        <v>6636113.4489896931</v>
      </c>
      <c r="Y6" s="15">
        <f>INDEX('AEO Table 10'!$C$31:$AJ$31,MATCH('EIaE-BIE'!Y$1,'AEO Table 10'!$C$13:$AJ$13,0))*10^6*'Canada Elec Mix'!Y6</f>
        <v>6762237.3868471524</v>
      </c>
      <c r="Z6" s="15">
        <f>INDEX('AEO Table 10'!$C$31:$AJ$31,MATCH('EIaE-BIE'!Z$1,'AEO Table 10'!$C$13:$AJ$13,0))*10^6*'Canada Elec Mix'!Z6</f>
        <v>6722833.2002120111</v>
      </c>
      <c r="AA6" s="15">
        <f>INDEX('AEO Table 10'!$C$31:$AJ$31,MATCH('EIaE-BIE'!AA$1,'AEO Table 10'!$C$13:$AJ$13,0))*10^6*'Canada Elec Mix'!AA6</f>
        <v>6705348.0654855287</v>
      </c>
      <c r="AB6" s="15">
        <f>INDEX('AEO Table 10'!$C$31:$AJ$31,MATCH('EIaE-BIE'!AB$1,'AEO Table 10'!$C$13:$AJ$13,0))*10^6*'Canada Elec Mix'!AB6</f>
        <v>6687511.5167112248</v>
      </c>
      <c r="AC6" s="15">
        <f>INDEX('AEO Table 10'!$C$31:$AJ$31,MATCH('EIaE-BIE'!AC$1,'AEO Table 10'!$C$13:$AJ$13,0))*10^6*'Canada Elec Mix'!AC6</f>
        <v>6668588.429957456</v>
      </c>
      <c r="AD6" s="15">
        <f>INDEX('AEO Table 10'!$C$31:$AJ$31,MATCH('EIaE-BIE'!AD$1,'AEO Table 10'!$C$13:$AJ$13,0))*10^6*'Canada Elec Mix'!AD6</f>
        <v>6677341.7760778535</v>
      </c>
      <c r="AE6" s="15">
        <f>INDEX('AEO Table 10'!$C$31:$AJ$31,MATCH('EIaE-BIE'!AE$1,'AEO Table 10'!$C$13:$AJ$13,0))*10^6*'Canada Elec Mix'!AE6</f>
        <v>6651381.4089368554</v>
      </c>
      <c r="AF6" s="15">
        <f>INDEX('AEO Table 10'!$C$31:$AJ$31,MATCH('EIaE-BIE'!AF$1,'AEO Table 10'!$C$13:$AJ$13,0))*10^6*'Canada Elec Mix'!AF6</f>
        <v>6642794.5952541018</v>
      </c>
      <c r="AG6" s="15">
        <f>INDEX('AEO Table 10'!$C$31:$AJ$31,MATCH('EIaE-BIE'!AG$1,'AEO Table 10'!$C$13:$AJ$13,0))*10^6*'Canada Elec Mix'!AG6</f>
        <v>6644085.0429348508</v>
      </c>
      <c r="AH6" s="15">
        <f>INDEX('AEO Table 10'!$C$31:$AJ$31,MATCH('EIaE-BIE'!AH$1,'AEO Table 10'!$C$13:$AJ$13,0))*10^6*'Canada Elec Mix'!AH6</f>
        <v>6663334.836334683</v>
      </c>
      <c r="AI6" s="15">
        <f>INDEX('AEO Table 10'!$C$31:$AJ$31,MATCH('EIaE-BIE'!AI$1,'AEO Table 10'!$C$13:$AJ$13,0))*10^6*'Canada Elec Mix'!AI6</f>
        <v>6684854.0373831429</v>
      </c>
    </row>
    <row r="7" spans="1:35" x14ac:dyDescent="0.45">
      <c r="A7" s="14" t="s">
        <v>109</v>
      </c>
      <c r="B7" s="15">
        <f>INDEX('AEO Table 10'!$C$31:$AJ$31,MATCH('EIaE-BIE'!B$1,'AEO Table 10'!$C$13:$AJ$13,0))*10^6*'Canada Elec Mix'!B7</f>
        <v>418390.42531819048</v>
      </c>
      <c r="C7" s="15">
        <f>INDEX('AEO Table 10'!$C$31:$AJ$31,MATCH('EIaE-BIE'!C$1,'AEO Table 10'!$C$13:$AJ$13,0))*10^6*'Canada Elec Mix'!C7</f>
        <v>428857.46263679728</v>
      </c>
      <c r="D7" s="15">
        <f>INDEX('AEO Table 10'!$C$31:$AJ$31,MATCH('EIaE-BIE'!D$1,'AEO Table 10'!$C$13:$AJ$13,0))*10^6*'Canada Elec Mix'!D7</f>
        <v>477947.87927953427</v>
      </c>
      <c r="E7" s="15">
        <f>INDEX('AEO Table 10'!$C$31:$AJ$31,MATCH('EIaE-BIE'!E$1,'AEO Table 10'!$C$13:$AJ$13,0))*10^6*'Canada Elec Mix'!E7</f>
        <v>485295.46849415253</v>
      </c>
      <c r="F7" s="15">
        <f>INDEX('AEO Table 10'!$C$31:$AJ$31,MATCH('EIaE-BIE'!F$1,'AEO Table 10'!$C$13:$AJ$13,0))*10^6*'Canada Elec Mix'!F7</f>
        <v>495677.54113778198</v>
      </c>
      <c r="G7" s="15">
        <f>INDEX('AEO Table 10'!$C$31:$AJ$31,MATCH('EIaE-BIE'!G$1,'AEO Table 10'!$C$13:$AJ$13,0))*10^6*'Canada Elec Mix'!G7</f>
        <v>486839.89788372436</v>
      </c>
      <c r="H7" s="15">
        <f>INDEX('AEO Table 10'!$C$31:$AJ$31,MATCH('EIaE-BIE'!H$1,'AEO Table 10'!$C$13:$AJ$13,0))*10^6*'Canada Elec Mix'!H7</f>
        <v>483897.74586517987</v>
      </c>
      <c r="I7" s="15">
        <f>INDEX('AEO Table 10'!$C$31:$AJ$31,MATCH('EIaE-BIE'!I$1,'AEO Table 10'!$C$13:$AJ$13,0))*10^6*'Canada Elec Mix'!I7</f>
        <v>487916.13995244307</v>
      </c>
      <c r="J7" s="15">
        <f>INDEX('AEO Table 10'!$C$31:$AJ$31,MATCH('EIaE-BIE'!J$1,'AEO Table 10'!$C$13:$AJ$13,0))*10^6*'Canada Elec Mix'!J7</f>
        <v>536831.915455207</v>
      </c>
      <c r="K7" s="15">
        <f>INDEX('AEO Table 10'!$C$31:$AJ$31,MATCH('EIaE-BIE'!K$1,'AEO Table 10'!$C$13:$AJ$13,0))*10^6*'Canada Elec Mix'!K7</f>
        <v>542547.43116306851</v>
      </c>
      <c r="L7" s="15">
        <f>INDEX('AEO Table 10'!$C$31:$AJ$31,MATCH('EIaE-BIE'!L$1,'AEO Table 10'!$C$13:$AJ$13,0))*10^6*'Canada Elec Mix'!L7</f>
        <v>579334.26350644173</v>
      </c>
      <c r="M7" s="15">
        <f>INDEX('AEO Table 10'!$C$31:$AJ$31,MATCH('EIaE-BIE'!M$1,'AEO Table 10'!$C$13:$AJ$13,0))*10^6*'Canada Elec Mix'!M7</f>
        <v>626308.93667343317</v>
      </c>
      <c r="N7" s="15">
        <f>INDEX('AEO Table 10'!$C$31:$AJ$31,MATCH('EIaE-BIE'!N$1,'AEO Table 10'!$C$13:$AJ$13,0))*10^6*'Canada Elec Mix'!N7</f>
        <v>645280.84658533277</v>
      </c>
      <c r="O7" s="15">
        <f>INDEX('AEO Table 10'!$C$31:$AJ$31,MATCH('EIaE-BIE'!O$1,'AEO Table 10'!$C$13:$AJ$13,0))*10^6*'Canada Elec Mix'!O7</f>
        <v>676247.38418459415</v>
      </c>
      <c r="P7" s="15">
        <f>INDEX('AEO Table 10'!$C$31:$AJ$31,MATCH('EIaE-BIE'!P$1,'AEO Table 10'!$C$13:$AJ$13,0))*10^6*'Canada Elec Mix'!P7</f>
        <v>670868.11029897316</v>
      </c>
      <c r="Q7" s="15">
        <f>INDEX('AEO Table 10'!$C$31:$AJ$31,MATCH('EIaE-BIE'!Q$1,'AEO Table 10'!$C$13:$AJ$13,0))*10^6*'Canada Elec Mix'!Q7</f>
        <v>705108.19982141035</v>
      </c>
      <c r="R7" s="15">
        <f>INDEX('AEO Table 10'!$C$31:$AJ$31,MATCH('EIaE-BIE'!R$1,'AEO Table 10'!$C$13:$AJ$13,0))*10^6*'Canada Elec Mix'!R7</f>
        <v>717157.29511405737</v>
      </c>
      <c r="S7" s="15">
        <f>INDEX('AEO Table 10'!$C$31:$AJ$31,MATCH('EIaE-BIE'!S$1,'AEO Table 10'!$C$13:$AJ$13,0))*10^6*'Canada Elec Mix'!S7</f>
        <v>751663.70816825563</v>
      </c>
      <c r="T7" s="15">
        <f>INDEX('AEO Table 10'!$C$31:$AJ$31,MATCH('EIaE-BIE'!T$1,'AEO Table 10'!$C$13:$AJ$13,0))*10^6*'Canada Elec Mix'!T7</f>
        <v>754161.14151159406</v>
      </c>
      <c r="U7" s="15">
        <f>INDEX('AEO Table 10'!$C$31:$AJ$31,MATCH('EIaE-BIE'!U$1,'AEO Table 10'!$C$13:$AJ$13,0))*10^6*'Canada Elec Mix'!U7</f>
        <v>775632.59657866764</v>
      </c>
      <c r="V7" s="15">
        <f>INDEX('AEO Table 10'!$C$31:$AJ$31,MATCH('EIaE-BIE'!V$1,'AEO Table 10'!$C$13:$AJ$13,0))*10^6*'Canada Elec Mix'!V7</f>
        <v>790249.15017843375</v>
      </c>
      <c r="W7" s="15">
        <f>INDEX('AEO Table 10'!$C$31:$AJ$31,MATCH('EIaE-BIE'!W$1,'AEO Table 10'!$C$13:$AJ$13,0))*10^6*'Canada Elec Mix'!W7</f>
        <v>797753.86208650365</v>
      </c>
      <c r="X7" s="15">
        <f>INDEX('AEO Table 10'!$C$31:$AJ$31,MATCH('EIaE-BIE'!X$1,'AEO Table 10'!$C$13:$AJ$13,0))*10^6*'Canada Elec Mix'!X7</f>
        <v>805808.11037112831</v>
      </c>
      <c r="Y7" s="15">
        <f>INDEX('AEO Table 10'!$C$31:$AJ$31,MATCH('EIaE-BIE'!Y$1,'AEO Table 10'!$C$13:$AJ$13,0))*10^6*'Canada Elec Mix'!Y7</f>
        <v>835891.14659839962</v>
      </c>
      <c r="Z7" s="15">
        <f>INDEX('AEO Table 10'!$C$31:$AJ$31,MATCH('EIaE-BIE'!Z$1,'AEO Table 10'!$C$13:$AJ$13,0))*10^6*'Canada Elec Mix'!Z7</f>
        <v>841279.95813550835</v>
      </c>
      <c r="AA7" s="15">
        <f>INDEX('AEO Table 10'!$C$31:$AJ$31,MATCH('EIaE-BIE'!AA$1,'AEO Table 10'!$C$13:$AJ$13,0))*10^6*'Canada Elec Mix'!AA7</f>
        <v>846688.83481586073</v>
      </c>
      <c r="AB7" s="15">
        <f>INDEX('AEO Table 10'!$C$31:$AJ$31,MATCH('EIaE-BIE'!AB$1,'AEO Table 10'!$C$13:$AJ$13,0))*10^6*'Canada Elec Mix'!AB7</f>
        <v>851911.56742343516</v>
      </c>
      <c r="AC7" s="15">
        <f>INDEX('AEO Table 10'!$C$31:$AJ$31,MATCH('EIaE-BIE'!AC$1,'AEO Table 10'!$C$13:$AJ$13,0))*10^6*'Canada Elec Mix'!AC7</f>
        <v>856855.36528023379</v>
      </c>
      <c r="AD7" s="15">
        <f>INDEX('AEO Table 10'!$C$31:$AJ$31,MATCH('EIaE-BIE'!AD$1,'AEO Table 10'!$C$13:$AJ$13,0))*10^6*'Canada Elec Mix'!AD7</f>
        <v>865246.54170250113</v>
      </c>
      <c r="AE7" s="15">
        <f>INDEX('AEO Table 10'!$C$31:$AJ$31,MATCH('EIaE-BIE'!AE$1,'AEO Table 10'!$C$13:$AJ$13,0))*10^6*'Canada Elec Mix'!AE7</f>
        <v>869025.52093185007</v>
      </c>
      <c r="AF7" s="15">
        <f>INDEX('AEO Table 10'!$C$31:$AJ$31,MATCH('EIaE-BIE'!AF$1,'AEO Table 10'!$C$13:$AJ$13,0))*10^6*'Canada Elec Mix'!AF7</f>
        <v>874944.01668393461</v>
      </c>
      <c r="AG7" s="15">
        <f>INDEX('AEO Table 10'!$C$31:$AJ$31,MATCH('EIaE-BIE'!AG$1,'AEO Table 10'!$C$13:$AJ$13,0))*10^6*'Canada Elec Mix'!AG7</f>
        <v>882064.24913545721</v>
      </c>
      <c r="AH7" s="15">
        <f>INDEX('AEO Table 10'!$C$31:$AJ$31,MATCH('EIaE-BIE'!AH$1,'AEO Table 10'!$C$13:$AJ$13,0))*10^6*'Canada Elec Mix'!AH7</f>
        <v>891500.25446790224</v>
      </c>
      <c r="AI7" s="15">
        <f>INDEX('AEO Table 10'!$C$31:$AJ$31,MATCH('EIaE-BIE'!AI$1,'AEO Table 10'!$C$13:$AJ$13,0))*10^6*'Canada Elec Mix'!AI7</f>
        <v>901193.44711413619</v>
      </c>
    </row>
    <row r="8" spans="1:35" x14ac:dyDescent="0.45">
      <c r="A8" s="14" t="s">
        <v>110</v>
      </c>
      <c r="B8" s="15">
        <f>INDEX('AEO Table 10'!$C$31:$AJ$31,MATCH('EIaE-BIE'!B$1,'AEO Table 10'!$C$13:$AJ$13,0))*10^6*'Canada Elec Mix'!B8</f>
        <v>0</v>
      </c>
      <c r="C8" s="15">
        <f>INDEX('AEO Table 10'!$C$31:$AJ$31,MATCH('EIaE-BIE'!C$1,'AEO Table 10'!$C$13:$AJ$13,0))*10^6*'Canada Elec Mix'!C8</f>
        <v>0</v>
      </c>
      <c r="D8" s="15">
        <f>INDEX('AEO Table 10'!$C$31:$AJ$31,MATCH('EIaE-BIE'!D$1,'AEO Table 10'!$C$13:$AJ$13,0))*10^6*'Canada Elec Mix'!D8</f>
        <v>0</v>
      </c>
      <c r="E8" s="15">
        <f>INDEX('AEO Table 10'!$C$31:$AJ$31,MATCH('EIaE-BIE'!E$1,'AEO Table 10'!$C$13:$AJ$13,0))*10^6*'Canada Elec Mix'!E8</f>
        <v>0</v>
      </c>
      <c r="F8" s="15">
        <f>INDEX('AEO Table 10'!$C$31:$AJ$31,MATCH('EIaE-BIE'!F$1,'AEO Table 10'!$C$13:$AJ$13,0))*10^6*'Canada Elec Mix'!F8</f>
        <v>0</v>
      </c>
      <c r="G8" s="15">
        <f>INDEX('AEO Table 10'!$C$31:$AJ$31,MATCH('EIaE-BIE'!G$1,'AEO Table 10'!$C$13:$AJ$13,0))*10^6*'Canada Elec Mix'!G8</f>
        <v>0</v>
      </c>
      <c r="H8" s="15">
        <f>INDEX('AEO Table 10'!$C$31:$AJ$31,MATCH('EIaE-BIE'!H$1,'AEO Table 10'!$C$13:$AJ$13,0))*10^6*'Canada Elec Mix'!H8</f>
        <v>0</v>
      </c>
      <c r="I8" s="15">
        <f>INDEX('AEO Table 10'!$C$31:$AJ$31,MATCH('EIaE-BIE'!I$1,'AEO Table 10'!$C$13:$AJ$13,0))*10^6*'Canada Elec Mix'!I8</f>
        <v>0</v>
      </c>
      <c r="J8" s="15">
        <f>INDEX('AEO Table 10'!$C$31:$AJ$31,MATCH('EIaE-BIE'!J$1,'AEO Table 10'!$C$13:$AJ$13,0))*10^6*'Canada Elec Mix'!J8</f>
        <v>0</v>
      </c>
      <c r="K8" s="15">
        <f>INDEX('AEO Table 10'!$C$31:$AJ$31,MATCH('EIaE-BIE'!K$1,'AEO Table 10'!$C$13:$AJ$13,0))*10^6*'Canada Elec Mix'!K8</f>
        <v>0</v>
      </c>
      <c r="L8" s="15">
        <f>INDEX('AEO Table 10'!$C$31:$AJ$31,MATCH('EIaE-BIE'!L$1,'AEO Table 10'!$C$13:$AJ$13,0))*10^6*'Canada Elec Mix'!L8</f>
        <v>0</v>
      </c>
      <c r="M8" s="15">
        <f>INDEX('AEO Table 10'!$C$31:$AJ$31,MATCH('EIaE-BIE'!M$1,'AEO Table 10'!$C$13:$AJ$13,0))*10^6*'Canada Elec Mix'!M8</f>
        <v>0</v>
      </c>
      <c r="N8" s="15">
        <f>INDEX('AEO Table 10'!$C$31:$AJ$31,MATCH('EIaE-BIE'!N$1,'AEO Table 10'!$C$13:$AJ$13,0))*10^6*'Canada Elec Mix'!N8</f>
        <v>0</v>
      </c>
      <c r="O8" s="15">
        <f>INDEX('AEO Table 10'!$C$31:$AJ$31,MATCH('EIaE-BIE'!O$1,'AEO Table 10'!$C$13:$AJ$13,0))*10^6*'Canada Elec Mix'!O8</f>
        <v>0</v>
      </c>
      <c r="P8" s="15">
        <f>INDEX('AEO Table 10'!$C$31:$AJ$31,MATCH('EIaE-BIE'!P$1,'AEO Table 10'!$C$13:$AJ$13,0))*10^6*'Canada Elec Mix'!P8</f>
        <v>0</v>
      </c>
      <c r="Q8" s="15">
        <f>INDEX('AEO Table 10'!$C$31:$AJ$31,MATCH('EIaE-BIE'!Q$1,'AEO Table 10'!$C$13:$AJ$13,0))*10^6*'Canada Elec Mix'!Q8</f>
        <v>0</v>
      </c>
      <c r="R8" s="15">
        <f>INDEX('AEO Table 10'!$C$31:$AJ$31,MATCH('EIaE-BIE'!R$1,'AEO Table 10'!$C$13:$AJ$13,0))*10^6*'Canada Elec Mix'!R8</f>
        <v>0</v>
      </c>
      <c r="S8" s="15">
        <f>INDEX('AEO Table 10'!$C$31:$AJ$31,MATCH('EIaE-BIE'!S$1,'AEO Table 10'!$C$13:$AJ$13,0))*10^6*'Canada Elec Mix'!S8</f>
        <v>0</v>
      </c>
      <c r="T8" s="15">
        <f>INDEX('AEO Table 10'!$C$31:$AJ$31,MATCH('EIaE-BIE'!T$1,'AEO Table 10'!$C$13:$AJ$13,0))*10^6*'Canada Elec Mix'!T8</f>
        <v>0</v>
      </c>
      <c r="U8" s="15">
        <f>INDEX('AEO Table 10'!$C$31:$AJ$31,MATCH('EIaE-BIE'!U$1,'AEO Table 10'!$C$13:$AJ$13,0))*10^6*'Canada Elec Mix'!U8</f>
        <v>0</v>
      </c>
      <c r="V8" s="15">
        <f>INDEX('AEO Table 10'!$C$31:$AJ$31,MATCH('EIaE-BIE'!V$1,'AEO Table 10'!$C$13:$AJ$13,0))*10^6*'Canada Elec Mix'!V8</f>
        <v>0</v>
      </c>
      <c r="W8" s="15">
        <f>INDEX('AEO Table 10'!$C$31:$AJ$31,MATCH('EIaE-BIE'!W$1,'AEO Table 10'!$C$13:$AJ$13,0))*10^6*'Canada Elec Mix'!W8</f>
        <v>0</v>
      </c>
      <c r="X8" s="15">
        <f>INDEX('AEO Table 10'!$C$31:$AJ$31,MATCH('EIaE-BIE'!X$1,'AEO Table 10'!$C$13:$AJ$13,0))*10^6*'Canada Elec Mix'!X8</f>
        <v>0</v>
      </c>
      <c r="Y8" s="15">
        <f>INDEX('AEO Table 10'!$C$31:$AJ$31,MATCH('EIaE-BIE'!Y$1,'AEO Table 10'!$C$13:$AJ$13,0))*10^6*'Canada Elec Mix'!Y8</f>
        <v>0</v>
      </c>
      <c r="Z8" s="15">
        <f>INDEX('AEO Table 10'!$C$31:$AJ$31,MATCH('EIaE-BIE'!Z$1,'AEO Table 10'!$C$13:$AJ$13,0))*10^6*'Canada Elec Mix'!Z8</f>
        <v>0</v>
      </c>
      <c r="AA8" s="15">
        <f>INDEX('AEO Table 10'!$C$31:$AJ$31,MATCH('EIaE-BIE'!AA$1,'AEO Table 10'!$C$13:$AJ$13,0))*10^6*'Canada Elec Mix'!AA8</f>
        <v>0</v>
      </c>
      <c r="AB8" s="15">
        <f>INDEX('AEO Table 10'!$C$31:$AJ$31,MATCH('EIaE-BIE'!AB$1,'AEO Table 10'!$C$13:$AJ$13,0))*10^6*'Canada Elec Mix'!AB8</f>
        <v>0</v>
      </c>
      <c r="AC8" s="15">
        <f>INDEX('AEO Table 10'!$C$31:$AJ$31,MATCH('EIaE-BIE'!AC$1,'AEO Table 10'!$C$13:$AJ$13,0))*10^6*'Canada Elec Mix'!AC8</f>
        <v>0</v>
      </c>
      <c r="AD8" s="15">
        <f>INDEX('AEO Table 10'!$C$31:$AJ$31,MATCH('EIaE-BIE'!AD$1,'AEO Table 10'!$C$13:$AJ$13,0))*10^6*'Canada Elec Mix'!AD8</f>
        <v>0</v>
      </c>
      <c r="AE8" s="15">
        <f>INDEX('AEO Table 10'!$C$31:$AJ$31,MATCH('EIaE-BIE'!AE$1,'AEO Table 10'!$C$13:$AJ$13,0))*10^6*'Canada Elec Mix'!AE8</f>
        <v>0</v>
      </c>
      <c r="AF8" s="15">
        <f>INDEX('AEO Table 10'!$C$31:$AJ$31,MATCH('EIaE-BIE'!AF$1,'AEO Table 10'!$C$13:$AJ$13,0))*10^6*'Canada Elec Mix'!AF8</f>
        <v>0</v>
      </c>
      <c r="AG8" s="15">
        <f>INDEX('AEO Table 10'!$C$31:$AJ$31,MATCH('EIaE-BIE'!AG$1,'AEO Table 10'!$C$13:$AJ$13,0))*10^6*'Canada Elec Mix'!AG8</f>
        <v>0</v>
      </c>
      <c r="AH8" s="15">
        <f>INDEX('AEO Table 10'!$C$31:$AJ$31,MATCH('EIaE-BIE'!AH$1,'AEO Table 10'!$C$13:$AJ$13,0))*10^6*'Canada Elec Mix'!AH8</f>
        <v>0</v>
      </c>
      <c r="AI8" s="15">
        <f>INDEX('AEO Table 10'!$C$31:$AJ$31,MATCH('EIaE-BIE'!AI$1,'AEO Table 10'!$C$13:$AJ$13,0))*10^6*'Canada Elec Mix'!AI8</f>
        <v>0</v>
      </c>
    </row>
    <row r="9" spans="1:35" x14ac:dyDescent="0.45">
      <c r="A9" s="14" t="s">
        <v>111</v>
      </c>
      <c r="B9" s="15">
        <f>INDEX('AEO Table 10'!$C$31:$AJ$31,MATCH('EIaE-BIE'!B$1,'AEO Table 10'!$C$13:$AJ$13,0))*10^6*'Canada Elec Mix'!B9</f>
        <v>922988.57036734931</v>
      </c>
      <c r="C9" s="15">
        <f>INDEX('AEO Table 10'!$C$31:$AJ$31,MATCH('EIaE-BIE'!C$1,'AEO Table 10'!$C$13:$AJ$13,0))*10^6*'Canada Elec Mix'!C9</f>
        <v>915550.43887242302</v>
      </c>
      <c r="D9" s="15">
        <f>INDEX('AEO Table 10'!$C$31:$AJ$31,MATCH('EIaE-BIE'!D$1,'AEO Table 10'!$C$13:$AJ$13,0))*10^6*'Canada Elec Mix'!D9</f>
        <v>975465.8556811352</v>
      </c>
      <c r="E9" s="15">
        <f>INDEX('AEO Table 10'!$C$31:$AJ$31,MATCH('EIaE-BIE'!E$1,'AEO Table 10'!$C$13:$AJ$13,0))*10^6*'Canada Elec Mix'!E9</f>
        <v>944080.09190937423</v>
      </c>
      <c r="F9" s="15">
        <f>INDEX('AEO Table 10'!$C$31:$AJ$31,MATCH('EIaE-BIE'!F$1,'AEO Table 10'!$C$13:$AJ$13,0))*10^6*'Canada Elec Mix'!F9</f>
        <v>985763.69395265973</v>
      </c>
      <c r="G9" s="15">
        <f>INDEX('AEO Table 10'!$C$31:$AJ$31,MATCH('EIaE-BIE'!G$1,'AEO Table 10'!$C$13:$AJ$13,0))*10^6*'Canada Elec Mix'!G9</f>
        <v>955528.9875705645</v>
      </c>
      <c r="H9" s="15">
        <f>INDEX('AEO Table 10'!$C$31:$AJ$31,MATCH('EIaE-BIE'!H$1,'AEO Table 10'!$C$13:$AJ$13,0))*10^6*'Canada Elec Mix'!H9</f>
        <v>998138.24632272904</v>
      </c>
      <c r="I9" s="15">
        <f>INDEX('AEO Table 10'!$C$31:$AJ$31,MATCH('EIaE-BIE'!I$1,'AEO Table 10'!$C$13:$AJ$13,0))*10^6*'Canada Elec Mix'!I9</f>
        <v>976371.75148404727</v>
      </c>
      <c r="J9" s="15">
        <f>INDEX('AEO Table 10'!$C$31:$AJ$31,MATCH('EIaE-BIE'!J$1,'AEO Table 10'!$C$13:$AJ$13,0))*10^6*'Canada Elec Mix'!J9</f>
        <v>999974.59145477857</v>
      </c>
      <c r="K9" s="15">
        <f>INDEX('AEO Table 10'!$C$31:$AJ$31,MATCH('EIaE-BIE'!K$1,'AEO Table 10'!$C$13:$AJ$13,0))*10^6*'Canada Elec Mix'!K9</f>
        <v>998508.09900985367</v>
      </c>
      <c r="L9" s="15">
        <f>INDEX('AEO Table 10'!$C$31:$AJ$31,MATCH('EIaE-BIE'!L$1,'AEO Table 10'!$C$13:$AJ$13,0))*10^6*'Canada Elec Mix'!L9</f>
        <v>1055743.5073048649</v>
      </c>
      <c r="M9" s="15">
        <f>INDEX('AEO Table 10'!$C$31:$AJ$31,MATCH('EIaE-BIE'!M$1,'AEO Table 10'!$C$13:$AJ$13,0))*10^6*'Canada Elec Mix'!M9</f>
        <v>1165531.2666529943</v>
      </c>
      <c r="N9" s="15">
        <f>INDEX('AEO Table 10'!$C$31:$AJ$31,MATCH('EIaE-BIE'!N$1,'AEO Table 10'!$C$13:$AJ$13,0))*10^6*'Canada Elec Mix'!N9</f>
        <v>1178838.3314864235</v>
      </c>
      <c r="O9" s="15">
        <f>INDEX('AEO Table 10'!$C$31:$AJ$31,MATCH('EIaE-BIE'!O$1,'AEO Table 10'!$C$13:$AJ$13,0))*10^6*'Canada Elec Mix'!O9</f>
        <v>1200680.2842510389</v>
      </c>
      <c r="P9" s="15">
        <f>INDEX('AEO Table 10'!$C$31:$AJ$31,MATCH('EIaE-BIE'!P$1,'AEO Table 10'!$C$13:$AJ$13,0))*10^6*'Canada Elec Mix'!P9</f>
        <v>1165522.2644640193</v>
      </c>
      <c r="Q9" s="15">
        <f>INDEX('AEO Table 10'!$C$31:$AJ$31,MATCH('EIaE-BIE'!Q$1,'AEO Table 10'!$C$13:$AJ$13,0))*10^6*'Canada Elec Mix'!Q9</f>
        <v>1181544.4118115818</v>
      </c>
      <c r="R9" s="15">
        <f>INDEX('AEO Table 10'!$C$31:$AJ$31,MATCH('EIaE-BIE'!R$1,'AEO Table 10'!$C$13:$AJ$13,0))*10^6*'Canada Elec Mix'!R9</f>
        <v>1219759.3751079855</v>
      </c>
      <c r="S9" s="15">
        <f>INDEX('AEO Table 10'!$C$31:$AJ$31,MATCH('EIaE-BIE'!S$1,'AEO Table 10'!$C$13:$AJ$13,0))*10^6*'Canada Elec Mix'!S9</f>
        <v>1247195.9066141751</v>
      </c>
      <c r="T9" s="15">
        <f>INDEX('AEO Table 10'!$C$31:$AJ$31,MATCH('EIaE-BIE'!T$1,'AEO Table 10'!$C$13:$AJ$13,0))*10^6*'Canada Elec Mix'!T9</f>
        <v>1198129.9946144721</v>
      </c>
      <c r="U9" s="15">
        <f>INDEX('AEO Table 10'!$C$31:$AJ$31,MATCH('EIaE-BIE'!U$1,'AEO Table 10'!$C$13:$AJ$13,0))*10^6*'Canada Elec Mix'!U9</f>
        <v>1167972.6369222365</v>
      </c>
      <c r="V9" s="15">
        <f>INDEX('AEO Table 10'!$C$31:$AJ$31,MATCH('EIaE-BIE'!V$1,'AEO Table 10'!$C$13:$AJ$13,0))*10^6*'Canada Elec Mix'!V9</f>
        <v>1180196.6755686593</v>
      </c>
      <c r="W9" s="15">
        <f>INDEX('AEO Table 10'!$C$31:$AJ$31,MATCH('EIaE-BIE'!W$1,'AEO Table 10'!$C$13:$AJ$13,0))*10^6*'Canada Elec Mix'!W9</f>
        <v>1178331.3233945933</v>
      </c>
      <c r="X9" s="15">
        <f>INDEX('AEO Table 10'!$C$31:$AJ$31,MATCH('EIaE-BIE'!X$1,'AEO Table 10'!$C$13:$AJ$13,0))*10^6*'Canada Elec Mix'!X9</f>
        <v>1196006.0935352065</v>
      </c>
      <c r="Y9" s="15">
        <f>INDEX('AEO Table 10'!$C$31:$AJ$31,MATCH('EIaE-BIE'!Y$1,'AEO Table 10'!$C$13:$AJ$13,0))*10^6*'Canada Elec Mix'!Y9</f>
        <v>1203287.4540604183</v>
      </c>
      <c r="Z9" s="15">
        <f>INDEX('AEO Table 10'!$C$31:$AJ$31,MATCH('EIaE-BIE'!Z$1,'AEO Table 10'!$C$13:$AJ$13,0))*10^6*'Canada Elec Mix'!Z9</f>
        <v>1178576.0189494768</v>
      </c>
      <c r="AA9" s="15">
        <f>INDEX('AEO Table 10'!$C$31:$AJ$31,MATCH('EIaE-BIE'!AA$1,'AEO Table 10'!$C$13:$AJ$13,0))*10^6*'Canada Elec Mix'!AA9</f>
        <v>1163167.6116912814</v>
      </c>
      <c r="AB9" s="15">
        <f>INDEX('AEO Table 10'!$C$31:$AJ$31,MATCH('EIaE-BIE'!AB$1,'AEO Table 10'!$C$13:$AJ$13,0))*10^6*'Canada Elec Mix'!AB9</f>
        <v>1147928.5870498531</v>
      </c>
      <c r="AC9" s="15">
        <f>INDEX('AEO Table 10'!$C$31:$AJ$31,MATCH('EIaE-BIE'!AC$1,'AEO Table 10'!$C$13:$AJ$13,0))*10^6*'Canada Elec Mix'!AC9</f>
        <v>1132731.3689681082</v>
      </c>
      <c r="AD9" s="15">
        <f>INDEX('AEO Table 10'!$C$31:$AJ$31,MATCH('EIaE-BIE'!AD$1,'AEO Table 10'!$C$13:$AJ$13,0))*10^6*'Canada Elec Mix'!AD9</f>
        <v>1122412.0650922982</v>
      </c>
      <c r="AE9" s="15">
        <f>INDEX('AEO Table 10'!$C$31:$AJ$31,MATCH('EIaE-BIE'!AE$1,'AEO Table 10'!$C$13:$AJ$13,0))*10^6*'Canada Elec Mix'!AE9</f>
        <v>1106442.8819811465</v>
      </c>
      <c r="AF9" s="15">
        <f>INDEX('AEO Table 10'!$C$31:$AJ$31,MATCH('EIaE-BIE'!AF$1,'AEO Table 10'!$C$13:$AJ$13,0))*10^6*'Canada Elec Mix'!AF9</f>
        <v>1093575.6144062181</v>
      </c>
      <c r="AG9" s="15">
        <f>INDEX('AEO Table 10'!$C$31:$AJ$31,MATCH('EIaE-BIE'!AG$1,'AEO Table 10'!$C$13:$AJ$13,0))*10^6*'Canada Elec Mix'!AG9</f>
        <v>1082495.6221455007</v>
      </c>
      <c r="AH9" s="15">
        <f>INDEX('AEO Table 10'!$C$31:$AJ$31,MATCH('EIaE-BIE'!AH$1,'AEO Table 10'!$C$13:$AJ$13,0))*10^6*'Canada Elec Mix'!AH9</f>
        <v>1074452.969729034</v>
      </c>
      <c r="AI9" s="15">
        <f>INDEX('AEO Table 10'!$C$31:$AJ$31,MATCH('EIaE-BIE'!AI$1,'AEO Table 10'!$C$13:$AJ$13,0))*10^6*'Canada Elec Mix'!AI9</f>
        <v>1066851.7110259375</v>
      </c>
    </row>
    <row r="10" spans="1:35" x14ac:dyDescent="0.45">
      <c r="A10" s="14" t="s">
        <v>112</v>
      </c>
      <c r="B10" s="15">
        <f>INDEX('AEO Table 10'!$C$31:$AJ$31,MATCH('EIaE-BIE'!B$1,'AEO Table 10'!$C$13:$AJ$13,0))*10^6*'Canada Elec Mix'!B10</f>
        <v>0</v>
      </c>
      <c r="C10" s="15">
        <f>INDEX('AEO Table 10'!$C$31:$AJ$31,MATCH('EIaE-BIE'!C$1,'AEO Table 10'!$C$13:$AJ$13,0))*10^6*'Canada Elec Mix'!C10</f>
        <v>0</v>
      </c>
      <c r="D10" s="15">
        <f>INDEX('AEO Table 10'!$C$31:$AJ$31,MATCH('EIaE-BIE'!D$1,'AEO Table 10'!$C$13:$AJ$13,0))*10^6*'Canada Elec Mix'!D10</f>
        <v>0</v>
      </c>
      <c r="E10" s="15">
        <f>INDEX('AEO Table 10'!$C$31:$AJ$31,MATCH('EIaE-BIE'!E$1,'AEO Table 10'!$C$13:$AJ$13,0))*10^6*'Canada Elec Mix'!E10</f>
        <v>0</v>
      </c>
      <c r="F10" s="15">
        <f>INDEX('AEO Table 10'!$C$31:$AJ$31,MATCH('EIaE-BIE'!F$1,'AEO Table 10'!$C$13:$AJ$13,0))*10^6*'Canada Elec Mix'!F10</f>
        <v>0</v>
      </c>
      <c r="G10" s="15">
        <f>INDEX('AEO Table 10'!$C$31:$AJ$31,MATCH('EIaE-BIE'!G$1,'AEO Table 10'!$C$13:$AJ$13,0))*10^6*'Canada Elec Mix'!G10</f>
        <v>0</v>
      </c>
      <c r="H10" s="15">
        <f>INDEX('AEO Table 10'!$C$31:$AJ$31,MATCH('EIaE-BIE'!H$1,'AEO Table 10'!$C$13:$AJ$13,0))*10^6*'Canada Elec Mix'!H10</f>
        <v>0</v>
      </c>
      <c r="I10" s="15">
        <f>INDEX('AEO Table 10'!$C$31:$AJ$31,MATCH('EIaE-BIE'!I$1,'AEO Table 10'!$C$13:$AJ$13,0))*10^6*'Canada Elec Mix'!I10</f>
        <v>0</v>
      </c>
      <c r="J10" s="15">
        <f>INDEX('AEO Table 10'!$C$31:$AJ$31,MATCH('EIaE-BIE'!J$1,'AEO Table 10'!$C$13:$AJ$13,0))*10^6*'Canada Elec Mix'!J10</f>
        <v>0</v>
      </c>
      <c r="K10" s="15">
        <f>INDEX('AEO Table 10'!$C$31:$AJ$31,MATCH('EIaE-BIE'!K$1,'AEO Table 10'!$C$13:$AJ$13,0))*10^6*'Canada Elec Mix'!K10</f>
        <v>0</v>
      </c>
      <c r="L10" s="15">
        <f>INDEX('AEO Table 10'!$C$31:$AJ$31,MATCH('EIaE-BIE'!L$1,'AEO Table 10'!$C$13:$AJ$13,0))*10^6*'Canada Elec Mix'!L10</f>
        <v>0</v>
      </c>
      <c r="M10" s="15">
        <f>INDEX('AEO Table 10'!$C$31:$AJ$31,MATCH('EIaE-BIE'!M$1,'AEO Table 10'!$C$13:$AJ$13,0))*10^6*'Canada Elec Mix'!M10</f>
        <v>0</v>
      </c>
      <c r="N10" s="15">
        <f>INDEX('AEO Table 10'!$C$31:$AJ$31,MATCH('EIaE-BIE'!N$1,'AEO Table 10'!$C$13:$AJ$13,0))*10^6*'Canada Elec Mix'!N10</f>
        <v>0</v>
      </c>
      <c r="O10" s="15">
        <f>INDEX('AEO Table 10'!$C$31:$AJ$31,MATCH('EIaE-BIE'!O$1,'AEO Table 10'!$C$13:$AJ$13,0))*10^6*'Canada Elec Mix'!O10</f>
        <v>0</v>
      </c>
      <c r="P10" s="15">
        <f>INDEX('AEO Table 10'!$C$31:$AJ$31,MATCH('EIaE-BIE'!P$1,'AEO Table 10'!$C$13:$AJ$13,0))*10^6*'Canada Elec Mix'!P10</f>
        <v>0</v>
      </c>
      <c r="Q10" s="15">
        <f>INDEX('AEO Table 10'!$C$31:$AJ$31,MATCH('EIaE-BIE'!Q$1,'AEO Table 10'!$C$13:$AJ$13,0))*10^6*'Canada Elec Mix'!Q10</f>
        <v>0</v>
      </c>
      <c r="R10" s="15">
        <f>INDEX('AEO Table 10'!$C$31:$AJ$31,MATCH('EIaE-BIE'!R$1,'AEO Table 10'!$C$13:$AJ$13,0))*10^6*'Canada Elec Mix'!R10</f>
        <v>0</v>
      </c>
      <c r="S10" s="15">
        <f>INDEX('AEO Table 10'!$C$31:$AJ$31,MATCH('EIaE-BIE'!S$1,'AEO Table 10'!$C$13:$AJ$13,0))*10^6*'Canada Elec Mix'!S10</f>
        <v>0</v>
      </c>
      <c r="T10" s="15">
        <f>INDEX('AEO Table 10'!$C$31:$AJ$31,MATCH('EIaE-BIE'!T$1,'AEO Table 10'!$C$13:$AJ$13,0))*10^6*'Canada Elec Mix'!T10</f>
        <v>0</v>
      </c>
      <c r="U10" s="15">
        <f>INDEX('AEO Table 10'!$C$31:$AJ$31,MATCH('EIaE-BIE'!U$1,'AEO Table 10'!$C$13:$AJ$13,0))*10^6*'Canada Elec Mix'!U10</f>
        <v>0</v>
      </c>
      <c r="V10" s="15">
        <f>INDEX('AEO Table 10'!$C$31:$AJ$31,MATCH('EIaE-BIE'!V$1,'AEO Table 10'!$C$13:$AJ$13,0))*10^6*'Canada Elec Mix'!V10</f>
        <v>0</v>
      </c>
      <c r="W10" s="15">
        <f>INDEX('AEO Table 10'!$C$31:$AJ$31,MATCH('EIaE-BIE'!W$1,'AEO Table 10'!$C$13:$AJ$13,0))*10^6*'Canada Elec Mix'!W10</f>
        <v>0</v>
      </c>
      <c r="X10" s="15">
        <f>INDEX('AEO Table 10'!$C$31:$AJ$31,MATCH('EIaE-BIE'!X$1,'AEO Table 10'!$C$13:$AJ$13,0))*10^6*'Canada Elec Mix'!X10</f>
        <v>0</v>
      </c>
      <c r="Y10" s="15">
        <f>INDEX('AEO Table 10'!$C$31:$AJ$31,MATCH('EIaE-BIE'!Y$1,'AEO Table 10'!$C$13:$AJ$13,0))*10^6*'Canada Elec Mix'!Y10</f>
        <v>0</v>
      </c>
      <c r="Z10" s="15">
        <f>INDEX('AEO Table 10'!$C$31:$AJ$31,MATCH('EIaE-BIE'!Z$1,'AEO Table 10'!$C$13:$AJ$13,0))*10^6*'Canada Elec Mix'!Z10</f>
        <v>0</v>
      </c>
      <c r="AA10" s="15">
        <f>INDEX('AEO Table 10'!$C$31:$AJ$31,MATCH('EIaE-BIE'!AA$1,'AEO Table 10'!$C$13:$AJ$13,0))*10^6*'Canada Elec Mix'!AA10</f>
        <v>0</v>
      </c>
      <c r="AB10" s="15">
        <f>INDEX('AEO Table 10'!$C$31:$AJ$31,MATCH('EIaE-BIE'!AB$1,'AEO Table 10'!$C$13:$AJ$13,0))*10^6*'Canada Elec Mix'!AB10</f>
        <v>0</v>
      </c>
      <c r="AC10" s="15">
        <f>INDEX('AEO Table 10'!$C$31:$AJ$31,MATCH('EIaE-BIE'!AC$1,'AEO Table 10'!$C$13:$AJ$13,0))*10^6*'Canada Elec Mix'!AC10</f>
        <v>0</v>
      </c>
      <c r="AD10" s="15">
        <f>INDEX('AEO Table 10'!$C$31:$AJ$31,MATCH('EIaE-BIE'!AD$1,'AEO Table 10'!$C$13:$AJ$13,0))*10^6*'Canada Elec Mix'!AD10</f>
        <v>0</v>
      </c>
      <c r="AE10" s="15">
        <f>INDEX('AEO Table 10'!$C$31:$AJ$31,MATCH('EIaE-BIE'!AE$1,'AEO Table 10'!$C$13:$AJ$13,0))*10^6*'Canada Elec Mix'!AE10</f>
        <v>0</v>
      </c>
      <c r="AF10" s="15">
        <f>INDEX('AEO Table 10'!$C$31:$AJ$31,MATCH('EIaE-BIE'!AF$1,'AEO Table 10'!$C$13:$AJ$13,0))*10^6*'Canada Elec Mix'!AF10</f>
        <v>0</v>
      </c>
      <c r="AG10" s="15">
        <f>INDEX('AEO Table 10'!$C$31:$AJ$31,MATCH('EIaE-BIE'!AG$1,'AEO Table 10'!$C$13:$AJ$13,0))*10^6*'Canada Elec Mix'!AG10</f>
        <v>0</v>
      </c>
      <c r="AH10" s="15">
        <f>INDEX('AEO Table 10'!$C$31:$AJ$31,MATCH('EIaE-BIE'!AH$1,'AEO Table 10'!$C$13:$AJ$13,0))*10^6*'Canada Elec Mix'!AH10</f>
        <v>0</v>
      </c>
      <c r="AI10" s="15">
        <f>INDEX('AEO Table 10'!$C$31:$AJ$31,MATCH('EIaE-BIE'!AI$1,'AEO Table 10'!$C$13:$AJ$13,0))*10^6*'Canada Elec Mix'!AI10</f>
        <v>0</v>
      </c>
    </row>
    <row r="11" spans="1:35" x14ac:dyDescent="0.45">
      <c r="A11" s="14" t="s">
        <v>113</v>
      </c>
      <c r="B11" s="15">
        <f>INDEX('AEO Table 10'!$C$31:$AJ$31,MATCH('EIaE-BIE'!B$1,'AEO Table 10'!$C$13:$AJ$13,0))*10^6*'Canada Elec Mix'!B11</f>
        <v>274601.53136384458</v>
      </c>
      <c r="C11" s="15">
        <f>INDEX('AEO Table 10'!$C$31:$AJ$31,MATCH('EIaE-BIE'!C$1,'AEO Table 10'!$C$13:$AJ$13,0))*10^6*'Canada Elec Mix'!C11</f>
        <v>258301.3945960812</v>
      </c>
      <c r="D11" s="15">
        <f>INDEX('AEO Table 10'!$C$31:$AJ$31,MATCH('EIaE-BIE'!D$1,'AEO Table 10'!$C$13:$AJ$13,0))*10^6*'Canada Elec Mix'!D11</f>
        <v>262290.53205643268</v>
      </c>
      <c r="E11" s="15">
        <f>INDEX('AEO Table 10'!$C$31:$AJ$31,MATCH('EIaE-BIE'!E$1,'AEO Table 10'!$C$13:$AJ$13,0))*10^6*'Canada Elec Mix'!E11</f>
        <v>145935.16326003801</v>
      </c>
      <c r="F11" s="15">
        <f>INDEX('AEO Table 10'!$C$31:$AJ$31,MATCH('EIaE-BIE'!F$1,'AEO Table 10'!$C$13:$AJ$13,0))*10^6*'Canada Elec Mix'!F11</f>
        <v>147426.7128879519</v>
      </c>
      <c r="G11" s="15">
        <f>INDEX('AEO Table 10'!$C$31:$AJ$31,MATCH('EIaE-BIE'!G$1,'AEO Table 10'!$C$13:$AJ$13,0))*10^6*'Canada Elec Mix'!G11</f>
        <v>148273.34635673533</v>
      </c>
      <c r="H11" s="15">
        <f>INDEX('AEO Table 10'!$C$31:$AJ$31,MATCH('EIaE-BIE'!H$1,'AEO Table 10'!$C$13:$AJ$13,0))*10^6*'Canada Elec Mix'!H11</f>
        <v>143439.2469819207</v>
      </c>
      <c r="I11" s="15">
        <f>INDEX('AEO Table 10'!$C$31:$AJ$31,MATCH('EIaE-BIE'!I$1,'AEO Table 10'!$C$13:$AJ$13,0))*10^6*'Canada Elec Mix'!I11</f>
        <v>112820.446241895</v>
      </c>
      <c r="J11" s="15">
        <f>INDEX('AEO Table 10'!$C$31:$AJ$31,MATCH('EIaE-BIE'!J$1,'AEO Table 10'!$C$13:$AJ$13,0))*10^6*'Canada Elec Mix'!J11</f>
        <v>124257.1813168634</v>
      </c>
      <c r="K11" s="15">
        <f>INDEX('AEO Table 10'!$C$31:$AJ$31,MATCH('EIaE-BIE'!K$1,'AEO Table 10'!$C$13:$AJ$13,0))*10^6*'Canada Elec Mix'!K11</f>
        <v>125166.47854300888</v>
      </c>
      <c r="L11" s="15">
        <f>INDEX('AEO Table 10'!$C$31:$AJ$31,MATCH('EIaE-BIE'!L$1,'AEO Table 10'!$C$13:$AJ$13,0))*10^6*'Canada Elec Mix'!L11</f>
        <v>129594.35264038887</v>
      </c>
      <c r="M11" s="15">
        <f>INDEX('AEO Table 10'!$C$31:$AJ$31,MATCH('EIaE-BIE'!M$1,'AEO Table 10'!$C$13:$AJ$13,0))*10^6*'Canada Elec Mix'!M11</f>
        <v>116424.63675619235</v>
      </c>
      <c r="N11" s="15">
        <f>INDEX('AEO Table 10'!$C$31:$AJ$31,MATCH('EIaE-BIE'!N$1,'AEO Table 10'!$C$13:$AJ$13,0))*10^6*'Canada Elec Mix'!N11</f>
        <v>115259.62344256532</v>
      </c>
      <c r="O11" s="15">
        <f>INDEX('AEO Table 10'!$C$31:$AJ$31,MATCH('EIaE-BIE'!O$1,'AEO Table 10'!$C$13:$AJ$13,0))*10^6*'Canada Elec Mix'!O11</f>
        <v>115000.75298120971</v>
      </c>
      <c r="P11" s="15">
        <f>INDEX('AEO Table 10'!$C$31:$AJ$31,MATCH('EIaE-BIE'!P$1,'AEO Table 10'!$C$13:$AJ$13,0))*10^6*'Canada Elec Mix'!P11</f>
        <v>113826.86274612411</v>
      </c>
      <c r="Q11" s="15">
        <f>INDEX('AEO Table 10'!$C$31:$AJ$31,MATCH('EIaE-BIE'!Q$1,'AEO Table 10'!$C$13:$AJ$13,0))*10^6*'Canada Elec Mix'!Q11</f>
        <v>125721.19892173778</v>
      </c>
      <c r="R11" s="15">
        <f>INDEX('AEO Table 10'!$C$31:$AJ$31,MATCH('EIaE-BIE'!R$1,'AEO Table 10'!$C$13:$AJ$13,0))*10^6*'Canada Elec Mix'!R11</f>
        <v>115699.54362557316</v>
      </c>
      <c r="S11" s="15">
        <f>INDEX('AEO Table 10'!$C$31:$AJ$31,MATCH('EIaE-BIE'!S$1,'AEO Table 10'!$C$13:$AJ$13,0))*10^6*'Canada Elec Mix'!S11</f>
        <v>118925.11805523261</v>
      </c>
      <c r="T11" s="15">
        <f>INDEX('AEO Table 10'!$C$31:$AJ$31,MATCH('EIaE-BIE'!T$1,'AEO Table 10'!$C$13:$AJ$13,0))*10^6*'Canada Elec Mix'!T11</f>
        <v>113221.27853021384</v>
      </c>
      <c r="U11" s="15">
        <f>INDEX('AEO Table 10'!$C$31:$AJ$31,MATCH('EIaE-BIE'!U$1,'AEO Table 10'!$C$13:$AJ$13,0))*10^6*'Canada Elec Mix'!U11</f>
        <v>115222.34220619674</v>
      </c>
      <c r="V11" s="15">
        <f>INDEX('AEO Table 10'!$C$31:$AJ$31,MATCH('EIaE-BIE'!V$1,'AEO Table 10'!$C$13:$AJ$13,0))*10^6*'Canada Elec Mix'!V11</f>
        <v>116428.4493259966</v>
      </c>
      <c r="W11" s="15">
        <f>INDEX('AEO Table 10'!$C$31:$AJ$31,MATCH('EIaE-BIE'!W$1,'AEO Table 10'!$C$13:$AJ$13,0))*10^6*'Canada Elec Mix'!W11</f>
        <v>116432.29799172295</v>
      </c>
      <c r="X11" s="15">
        <f>INDEX('AEO Table 10'!$C$31:$AJ$31,MATCH('EIaE-BIE'!X$1,'AEO Table 10'!$C$13:$AJ$13,0))*10^6*'Canada Elec Mix'!X11</f>
        <v>116313.60908728649</v>
      </c>
      <c r="Y11" s="15">
        <f>INDEX('AEO Table 10'!$C$31:$AJ$31,MATCH('EIaE-BIE'!Y$1,'AEO Table 10'!$C$13:$AJ$13,0))*10^6*'Canada Elec Mix'!Y11</f>
        <v>117252.064939524</v>
      </c>
      <c r="Z11" s="15">
        <f>INDEX('AEO Table 10'!$C$31:$AJ$31,MATCH('EIaE-BIE'!Z$1,'AEO Table 10'!$C$13:$AJ$13,0))*10^6*'Canada Elec Mix'!Z11</f>
        <v>116654.74223301445</v>
      </c>
      <c r="AA11" s="15">
        <f>INDEX('AEO Table 10'!$C$31:$AJ$31,MATCH('EIaE-BIE'!AA$1,'AEO Table 10'!$C$13:$AJ$13,0))*10^6*'Canada Elec Mix'!AA11</f>
        <v>115651.101877366</v>
      </c>
      <c r="AB11" s="15">
        <f>INDEX('AEO Table 10'!$C$31:$AJ$31,MATCH('EIaE-BIE'!AB$1,'AEO Table 10'!$C$13:$AJ$13,0))*10^6*'Canada Elec Mix'!AB11</f>
        <v>114654.46803437387</v>
      </c>
      <c r="AC11" s="15">
        <f>INDEX('AEO Table 10'!$C$31:$AJ$31,MATCH('EIaE-BIE'!AC$1,'AEO Table 10'!$C$13:$AJ$13,0))*10^6*'Canada Elec Mix'!AC11</f>
        <v>113652.15846067802</v>
      </c>
      <c r="AD11" s="15">
        <f>INDEX('AEO Table 10'!$C$31:$AJ$31,MATCH('EIaE-BIE'!AD$1,'AEO Table 10'!$C$13:$AJ$13,0))*10^6*'Canada Elec Mix'!AD11</f>
        <v>113131.56450224132</v>
      </c>
      <c r="AE11" s="15">
        <f>INDEX('AEO Table 10'!$C$31:$AJ$31,MATCH('EIaE-BIE'!AE$1,'AEO Table 10'!$C$13:$AJ$13,0))*10^6*'Canada Elec Mix'!AE11</f>
        <v>112033.33872866908</v>
      </c>
      <c r="AF11" s="15">
        <f>INDEX('AEO Table 10'!$C$31:$AJ$31,MATCH('EIaE-BIE'!AF$1,'AEO Table 10'!$C$13:$AJ$13,0))*10^6*'Canada Elec Mix'!AF11</f>
        <v>111239.76568521454</v>
      </c>
      <c r="AG11" s="15">
        <f>INDEX('AEO Table 10'!$C$31:$AJ$31,MATCH('EIaE-BIE'!AG$1,'AEO Table 10'!$C$13:$AJ$13,0))*10^6*'Canada Elec Mix'!AG11</f>
        <v>110620.74291553255</v>
      </c>
      <c r="AH11" s="15">
        <f>INDEX('AEO Table 10'!$C$31:$AJ$31,MATCH('EIaE-BIE'!AH$1,'AEO Table 10'!$C$13:$AJ$13,0))*10^6*'Canada Elec Mix'!AH11</f>
        <v>110307.04810538993</v>
      </c>
      <c r="AI11" s="15">
        <f>INDEX('AEO Table 10'!$C$31:$AJ$31,MATCH('EIaE-BIE'!AI$1,'AEO Table 10'!$C$13:$AJ$13,0))*10^6*'Canada Elec Mix'!AI11</f>
        <v>110035.20247065951</v>
      </c>
    </row>
    <row r="12" spans="1:35" x14ac:dyDescent="0.45">
      <c r="A12" s="14" t="s">
        <v>114</v>
      </c>
      <c r="B12" s="15">
        <f>INDEX('AEO Table 10'!$C$31:$AJ$31,MATCH('EIaE-BIE'!B$1,'AEO Table 10'!$C$13:$AJ$13,0))*10^6*'Canada Elec Mix'!B12</f>
        <v>0</v>
      </c>
      <c r="C12" s="15">
        <f>INDEX('AEO Table 10'!$C$31:$AJ$31,MATCH('EIaE-BIE'!C$1,'AEO Table 10'!$C$13:$AJ$13,0))*10^6*'Canada Elec Mix'!C12</f>
        <v>0</v>
      </c>
      <c r="D12" s="15">
        <f>INDEX('AEO Table 10'!$C$31:$AJ$31,MATCH('EIaE-BIE'!D$1,'AEO Table 10'!$C$13:$AJ$13,0))*10^6*'Canada Elec Mix'!D12</f>
        <v>0</v>
      </c>
      <c r="E12" s="15">
        <f>INDEX('AEO Table 10'!$C$31:$AJ$31,MATCH('EIaE-BIE'!E$1,'AEO Table 10'!$C$13:$AJ$13,0))*10^6*'Canada Elec Mix'!E12</f>
        <v>0</v>
      </c>
      <c r="F12" s="15">
        <f>INDEX('AEO Table 10'!$C$31:$AJ$31,MATCH('EIaE-BIE'!F$1,'AEO Table 10'!$C$13:$AJ$13,0))*10^6*'Canada Elec Mix'!F12</f>
        <v>0</v>
      </c>
      <c r="G12" s="15">
        <f>INDEX('AEO Table 10'!$C$31:$AJ$31,MATCH('EIaE-BIE'!G$1,'AEO Table 10'!$C$13:$AJ$13,0))*10^6*'Canada Elec Mix'!G12</f>
        <v>0</v>
      </c>
      <c r="H12" s="15">
        <f>INDEX('AEO Table 10'!$C$31:$AJ$31,MATCH('EIaE-BIE'!H$1,'AEO Table 10'!$C$13:$AJ$13,0))*10^6*'Canada Elec Mix'!H12</f>
        <v>0</v>
      </c>
      <c r="I12" s="15">
        <f>INDEX('AEO Table 10'!$C$31:$AJ$31,MATCH('EIaE-BIE'!I$1,'AEO Table 10'!$C$13:$AJ$13,0))*10^6*'Canada Elec Mix'!I12</f>
        <v>0</v>
      </c>
      <c r="J12" s="15">
        <f>INDEX('AEO Table 10'!$C$31:$AJ$31,MATCH('EIaE-BIE'!J$1,'AEO Table 10'!$C$13:$AJ$13,0))*10^6*'Canada Elec Mix'!J12</f>
        <v>0</v>
      </c>
      <c r="K12" s="15">
        <f>INDEX('AEO Table 10'!$C$31:$AJ$31,MATCH('EIaE-BIE'!K$1,'AEO Table 10'!$C$13:$AJ$13,0))*10^6*'Canada Elec Mix'!K12</f>
        <v>0</v>
      </c>
      <c r="L12" s="15">
        <f>INDEX('AEO Table 10'!$C$31:$AJ$31,MATCH('EIaE-BIE'!L$1,'AEO Table 10'!$C$13:$AJ$13,0))*10^6*'Canada Elec Mix'!L12</f>
        <v>0</v>
      </c>
      <c r="M12" s="15">
        <f>INDEX('AEO Table 10'!$C$31:$AJ$31,MATCH('EIaE-BIE'!M$1,'AEO Table 10'!$C$13:$AJ$13,0))*10^6*'Canada Elec Mix'!M12</f>
        <v>0</v>
      </c>
      <c r="N12" s="15">
        <f>INDEX('AEO Table 10'!$C$31:$AJ$31,MATCH('EIaE-BIE'!N$1,'AEO Table 10'!$C$13:$AJ$13,0))*10^6*'Canada Elec Mix'!N12</f>
        <v>0</v>
      </c>
      <c r="O12" s="15">
        <f>INDEX('AEO Table 10'!$C$31:$AJ$31,MATCH('EIaE-BIE'!O$1,'AEO Table 10'!$C$13:$AJ$13,0))*10^6*'Canada Elec Mix'!O12</f>
        <v>0</v>
      </c>
      <c r="P12" s="15">
        <f>INDEX('AEO Table 10'!$C$31:$AJ$31,MATCH('EIaE-BIE'!P$1,'AEO Table 10'!$C$13:$AJ$13,0))*10^6*'Canada Elec Mix'!P12</f>
        <v>0</v>
      </c>
      <c r="Q12" s="15">
        <f>INDEX('AEO Table 10'!$C$31:$AJ$31,MATCH('EIaE-BIE'!Q$1,'AEO Table 10'!$C$13:$AJ$13,0))*10^6*'Canada Elec Mix'!Q12</f>
        <v>0</v>
      </c>
      <c r="R12" s="15">
        <f>INDEX('AEO Table 10'!$C$31:$AJ$31,MATCH('EIaE-BIE'!R$1,'AEO Table 10'!$C$13:$AJ$13,0))*10^6*'Canada Elec Mix'!R12</f>
        <v>0</v>
      </c>
      <c r="S12" s="15">
        <f>INDEX('AEO Table 10'!$C$31:$AJ$31,MATCH('EIaE-BIE'!S$1,'AEO Table 10'!$C$13:$AJ$13,0))*10^6*'Canada Elec Mix'!S12</f>
        <v>0</v>
      </c>
      <c r="T12" s="15">
        <f>INDEX('AEO Table 10'!$C$31:$AJ$31,MATCH('EIaE-BIE'!T$1,'AEO Table 10'!$C$13:$AJ$13,0))*10^6*'Canada Elec Mix'!T12</f>
        <v>0</v>
      </c>
      <c r="U12" s="15">
        <f>INDEX('AEO Table 10'!$C$31:$AJ$31,MATCH('EIaE-BIE'!U$1,'AEO Table 10'!$C$13:$AJ$13,0))*10^6*'Canada Elec Mix'!U12</f>
        <v>0</v>
      </c>
      <c r="V12" s="15">
        <f>INDEX('AEO Table 10'!$C$31:$AJ$31,MATCH('EIaE-BIE'!V$1,'AEO Table 10'!$C$13:$AJ$13,0))*10^6*'Canada Elec Mix'!V12</f>
        <v>0</v>
      </c>
      <c r="W12" s="15">
        <f>INDEX('AEO Table 10'!$C$31:$AJ$31,MATCH('EIaE-BIE'!W$1,'AEO Table 10'!$C$13:$AJ$13,0))*10^6*'Canada Elec Mix'!W12</f>
        <v>0</v>
      </c>
      <c r="X12" s="15">
        <f>INDEX('AEO Table 10'!$C$31:$AJ$31,MATCH('EIaE-BIE'!X$1,'AEO Table 10'!$C$13:$AJ$13,0))*10^6*'Canada Elec Mix'!X12</f>
        <v>0</v>
      </c>
      <c r="Y12" s="15">
        <f>INDEX('AEO Table 10'!$C$31:$AJ$31,MATCH('EIaE-BIE'!Y$1,'AEO Table 10'!$C$13:$AJ$13,0))*10^6*'Canada Elec Mix'!Y12</f>
        <v>0</v>
      </c>
      <c r="Z12" s="15">
        <f>INDEX('AEO Table 10'!$C$31:$AJ$31,MATCH('EIaE-BIE'!Z$1,'AEO Table 10'!$C$13:$AJ$13,0))*10^6*'Canada Elec Mix'!Z12</f>
        <v>0</v>
      </c>
      <c r="AA12" s="15">
        <f>INDEX('AEO Table 10'!$C$31:$AJ$31,MATCH('EIaE-BIE'!AA$1,'AEO Table 10'!$C$13:$AJ$13,0))*10^6*'Canada Elec Mix'!AA12</f>
        <v>0</v>
      </c>
      <c r="AB12" s="15">
        <f>INDEX('AEO Table 10'!$C$31:$AJ$31,MATCH('EIaE-BIE'!AB$1,'AEO Table 10'!$C$13:$AJ$13,0))*10^6*'Canada Elec Mix'!AB12</f>
        <v>0</v>
      </c>
      <c r="AC12" s="15">
        <f>INDEX('AEO Table 10'!$C$31:$AJ$31,MATCH('EIaE-BIE'!AC$1,'AEO Table 10'!$C$13:$AJ$13,0))*10^6*'Canada Elec Mix'!AC12</f>
        <v>0</v>
      </c>
      <c r="AD12" s="15">
        <f>INDEX('AEO Table 10'!$C$31:$AJ$31,MATCH('EIaE-BIE'!AD$1,'AEO Table 10'!$C$13:$AJ$13,0))*10^6*'Canada Elec Mix'!AD12</f>
        <v>0</v>
      </c>
      <c r="AE12" s="15">
        <f>INDEX('AEO Table 10'!$C$31:$AJ$31,MATCH('EIaE-BIE'!AE$1,'AEO Table 10'!$C$13:$AJ$13,0))*10^6*'Canada Elec Mix'!AE12</f>
        <v>0</v>
      </c>
      <c r="AF12" s="15">
        <f>INDEX('AEO Table 10'!$C$31:$AJ$31,MATCH('EIaE-BIE'!AF$1,'AEO Table 10'!$C$13:$AJ$13,0))*10^6*'Canada Elec Mix'!AF12</f>
        <v>0</v>
      </c>
      <c r="AG12" s="15">
        <f>INDEX('AEO Table 10'!$C$31:$AJ$31,MATCH('EIaE-BIE'!AG$1,'AEO Table 10'!$C$13:$AJ$13,0))*10^6*'Canada Elec Mix'!AG12</f>
        <v>0</v>
      </c>
      <c r="AH12" s="15">
        <f>INDEX('AEO Table 10'!$C$31:$AJ$31,MATCH('EIaE-BIE'!AH$1,'AEO Table 10'!$C$13:$AJ$13,0))*10^6*'Canada Elec Mix'!AH12</f>
        <v>0</v>
      </c>
      <c r="AI12" s="15">
        <f>INDEX('AEO Table 10'!$C$31:$AJ$31,MATCH('EIaE-BIE'!AI$1,'AEO Table 10'!$C$13:$AJ$13,0))*10^6*'Canada Elec Mix'!AI12</f>
        <v>0</v>
      </c>
    </row>
    <row r="13" spans="1:35" x14ac:dyDescent="0.45">
      <c r="A13" s="14" t="s">
        <v>115</v>
      </c>
      <c r="B13" s="15">
        <f>INDEX('AEO Table 10'!$C$31:$AJ$31,MATCH('EIaE-BIE'!B$1,'AEO Table 10'!$C$13:$AJ$13,0))*10^6*'Canada Elec Mix'!B13</f>
        <v>0</v>
      </c>
      <c r="C13" s="15">
        <f>INDEX('AEO Table 10'!$C$31:$AJ$31,MATCH('EIaE-BIE'!C$1,'AEO Table 10'!$C$13:$AJ$13,0))*10^6*'Canada Elec Mix'!C13</f>
        <v>0</v>
      </c>
      <c r="D13" s="15">
        <f>INDEX('AEO Table 10'!$C$31:$AJ$31,MATCH('EIaE-BIE'!D$1,'AEO Table 10'!$C$13:$AJ$13,0))*10^6*'Canada Elec Mix'!D13</f>
        <v>0</v>
      </c>
      <c r="E13" s="15">
        <f>INDEX('AEO Table 10'!$C$31:$AJ$31,MATCH('EIaE-BIE'!E$1,'AEO Table 10'!$C$13:$AJ$13,0))*10^6*'Canada Elec Mix'!E13</f>
        <v>0</v>
      </c>
      <c r="F13" s="15">
        <f>INDEX('AEO Table 10'!$C$31:$AJ$31,MATCH('EIaE-BIE'!F$1,'AEO Table 10'!$C$13:$AJ$13,0))*10^6*'Canada Elec Mix'!F13</f>
        <v>0</v>
      </c>
      <c r="G13" s="15">
        <f>INDEX('AEO Table 10'!$C$31:$AJ$31,MATCH('EIaE-BIE'!G$1,'AEO Table 10'!$C$13:$AJ$13,0))*10^6*'Canada Elec Mix'!G13</f>
        <v>0</v>
      </c>
      <c r="H13" s="15">
        <f>INDEX('AEO Table 10'!$C$31:$AJ$31,MATCH('EIaE-BIE'!H$1,'AEO Table 10'!$C$13:$AJ$13,0))*10^6*'Canada Elec Mix'!H13</f>
        <v>0</v>
      </c>
      <c r="I13" s="15">
        <f>INDEX('AEO Table 10'!$C$31:$AJ$31,MATCH('EIaE-BIE'!I$1,'AEO Table 10'!$C$13:$AJ$13,0))*10^6*'Canada Elec Mix'!I13</f>
        <v>0</v>
      </c>
      <c r="J13" s="15">
        <f>INDEX('AEO Table 10'!$C$31:$AJ$31,MATCH('EIaE-BIE'!J$1,'AEO Table 10'!$C$13:$AJ$13,0))*10^6*'Canada Elec Mix'!J13</f>
        <v>0</v>
      </c>
      <c r="K13" s="15">
        <f>INDEX('AEO Table 10'!$C$31:$AJ$31,MATCH('EIaE-BIE'!K$1,'AEO Table 10'!$C$13:$AJ$13,0))*10^6*'Canada Elec Mix'!K13</f>
        <v>0</v>
      </c>
      <c r="L13" s="15">
        <f>INDEX('AEO Table 10'!$C$31:$AJ$31,MATCH('EIaE-BIE'!L$1,'AEO Table 10'!$C$13:$AJ$13,0))*10^6*'Canada Elec Mix'!L13</f>
        <v>0</v>
      </c>
      <c r="M13" s="15">
        <f>INDEX('AEO Table 10'!$C$31:$AJ$31,MATCH('EIaE-BIE'!M$1,'AEO Table 10'!$C$13:$AJ$13,0))*10^6*'Canada Elec Mix'!M13</f>
        <v>0</v>
      </c>
      <c r="N13" s="15">
        <f>INDEX('AEO Table 10'!$C$31:$AJ$31,MATCH('EIaE-BIE'!N$1,'AEO Table 10'!$C$13:$AJ$13,0))*10^6*'Canada Elec Mix'!N13</f>
        <v>0</v>
      </c>
      <c r="O13" s="15">
        <f>INDEX('AEO Table 10'!$C$31:$AJ$31,MATCH('EIaE-BIE'!O$1,'AEO Table 10'!$C$13:$AJ$13,0))*10^6*'Canada Elec Mix'!O13</f>
        <v>0</v>
      </c>
      <c r="P13" s="15">
        <f>INDEX('AEO Table 10'!$C$31:$AJ$31,MATCH('EIaE-BIE'!P$1,'AEO Table 10'!$C$13:$AJ$13,0))*10^6*'Canada Elec Mix'!P13</f>
        <v>0</v>
      </c>
      <c r="Q13" s="15">
        <f>INDEX('AEO Table 10'!$C$31:$AJ$31,MATCH('EIaE-BIE'!Q$1,'AEO Table 10'!$C$13:$AJ$13,0))*10^6*'Canada Elec Mix'!Q13</f>
        <v>0</v>
      </c>
      <c r="R13" s="15">
        <f>INDEX('AEO Table 10'!$C$31:$AJ$31,MATCH('EIaE-BIE'!R$1,'AEO Table 10'!$C$13:$AJ$13,0))*10^6*'Canada Elec Mix'!R13</f>
        <v>0</v>
      </c>
      <c r="S13" s="15">
        <f>INDEX('AEO Table 10'!$C$31:$AJ$31,MATCH('EIaE-BIE'!S$1,'AEO Table 10'!$C$13:$AJ$13,0))*10^6*'Canada Elec Mix'!S13</f>
        <v>0</v>
      </c>
      <c r="T13" s="15">
        <f>INDEX('AEO Table 10'!$C$31:$AJ$31,MATCH('EIaE-BIE'!T$1,'AEO Table 10'!$C$13:$AJ$13,0))*10^6*'Canada Elec Mix'!T13</f>
        <v>0</v>
      </c>
      <c r="U13" s="15">
        <f>INDEX('AEO Table 10'!$C$31:$AJ$31,MATCH('EIaE-BIE'!U$1,'AEO Table 10'!$C$13:$AJ$13,0))*10^6*'Canada Elec Mix'!U13</f>
        <v>0</v>
      </c>
      <c r="V13" s="15">
        <f>INDEX('AEO Table 10'!$C$31:$AJ$31,MATCH('EIaE-BIE'!V$1,'AEO Table 10'!$C$13:$AJ$13,0))*10^6*'Canada Elec Mix'!V13</f>
        <v>0</v>
      </c>
      <c r="W13" s="15">
        <f>INDEX('AEO Table 10'!$C$31:$AJ$31,MATCH('EIaE-BIE'!W$1,'AEO Table 10'!$C$13:$AJ$13,0))*10^6*'Canada Elec Mix'!W13</f>
        <v>0</v>
      </c>
      <c r="X13" s="15">
        <f>INDEX('AEO Table 10'!$C$31:$AJ$31,MATCH('EIaE-BIE'!X$1,'AEO Table 10'!$C$13:$AJ$13,0))*10^6*'Canada Elec Mix'!X13</f>
        <v>0</v>
      </c>
      <c r="Y13" s="15">
        <f>INDEX('AEO Table 10'!$C$31:$AJ$31,MATCH('EIaE-BIE'!Y$1,'AEO Table 10'!$C$13:$AJ$13,0))*10^6*'Canada Elec Mix'!Y13</f>
        <v>0</v>
      </c>
      <c r="Z13" s="15">
        <f>INDEX('AEO Table 10'!$C$31:$AJ$31,MATCH('EIaE-BIE'!Z$1,'AEO Table 10'!$C$13:$AJ$13,0))*10^6*'Canada Elec Mix'!Z13</f>
        <v>0</v>
      </c>
      <c r="AA13" s="15">
        <f>INDEX('AEO Table 10'!$C$31:$AJ$31,MATCH('EIaE-BIE'!AA$1,'AEO Table 10'!$C$13:$AJ$13,0))*10^6*'Canada Elec Mix'!AA13</f>
        <v>0</v>
      </c>
      <c r="AB13" s="15">
        <f>INDEX('AEO Table 10'!$C$31:$AJ$31,MATCH('EIaE-BIE'!AB$1,'AEO Table 10'!$C$13:$AJ$13,0))*10^6*'Canada Elec Mix'!AB13</f>
        <v>0</v>
      </c>
      <c r="AC13" s="15">
        <f>INDEX('AEO Table 10'!$C$31:$AJ$31,MATCH('EIaE-BIE'!AC$1,'AEO Table 10'!$C$13:$AJ$13,0))*10^6*'Canada Elec Mix'!AC13</f>
        <v>0</v>
      </c>
      <c r="AD13" s="15">
        <f>INDEX('AEO Table 10'!$C$31:$AJ$31,MATCH('EIaE-BIE'!AD$1,'AEO Table 10'!$C$13:$AJ$13,0))*10^6*'Canada Elec Mix'!AD13</f>
        <v>0</v>
      </c>
      <c r="AE13" s="15">
        <f>INDEX('AEO Table 10'!$C$31:$AJ$31,MATCH('EIaE-BIE'!AE$1,'AEO Table 10'!$C$13:$AJ$13,0))*10^6*'Canada Elec Mix'!AE13</f>
        <v>0</v>
      </c>
      <c r="AF13" s="15">
        <f>INDEX('AEO Table 10'!$C$31:$AJ$31,MATCH('EIaE-BIE'!AF$1,'AEO Table 10'!$C$13:$AJ$13,0))*10^6*'Canada Elec Mix'!AF13</f>
        <v>0</v>
      </c>
      <c r="AG13" s="15">
        <f>INDEX('AEO Table 10'!$C$31:$AJ$31,MATCH('EIaE-BIE'!AG$1,'AEO Table 10'!$C$13:$AJ$13,0))*10^6*'Canada Elec Mix'!AG13</f>
        <v>0</v>
      </c>
      <c r="AH13" s="15">
        <f>INDEX('AEO Table 10'!$C$31:$AJ$31,MATCH('EIaE-BIE'!AH$1,'AEO Table 10'!$C$13:$AJ$13,0))*10^6*'Canada Elec Mix'!AH13</f>
        <v>0</v>
      </c>
      <c r="AI13" s="15">
        <f>INDEX('AEO Table 10'!$C$31:$AJ$31,MATCH('EIaE-BIE'!AI$1,'AEO Table 10'!$C$13:$AJ$13,0))*10^6*'Canada Elec Mix'!AI13</f>
        <v>0</v>
      </c>
    </row>
    <row r="14" spans="1:35" x14ac:dyDescent="0.45">
      <c r="A14" s="14" t="s">
        <v>116</v>
      </c>
      <c r="B14" s="15">
        <f>INDEX('AEO Table 10'!$C$31:$AJ$31,MATCH('EIaE-BIE'!B$1,'AEO Table 10'!$C$13:$AJ$13,0))*10^6*'Canada Elec Mix'!B14</f>
        <v>0</v>
      </c>
      <c r="C14" s="15">
        <f>INDEX('AEO Table 10'!$C$31:$AJ$31,MATCH('EIaE-BIE'!C$1,'AEO Table 10'!$C$13:$AJ$13,0))*10^6*'Canada Elec Mix'!C14</f>
        <v>0</v>
      </c>
      <c r="D14" s="15">
        <f>INDEX('AEO Table 10'!$C$31:$AJ$31,MATCH('EIaE-BIE'!D$1,'AEO Table 10'!$C$13:$AJ$13,0))*10^6*'Canada Elec Mix'!D14</f>
        <v>0</v>
      </c>
      <c r="E14" s="15">
        <f>INDEX('AEO Table 10'!$C$31:$AJ$31,MATCH('EIaE-BIE'!E$1,'AEO Table 10'!$C$13:$AJ$13,0))*10^6*'Canada Elec Mix'!E14</f>
        <v>0</v>
      </c>
      <c r="F14" s="15">
        <f>INDEX('AEO Table 10'!$C$31:$AJ$31,MATCH('EIaE-BIE'!F$1,'AEO Table 10'!$C$13:$AJ$13,0))*10^6*'Canada Elec Mix'!F14</f>
        <v>0</v>
      </c>
      <c r="G14" s="15">
        <f>INDEX('AEO Table 10'!$C$31:$AJ$31,MATCH('EIaE-BIE'!G$1,'AEO Table 10'!$C$13:$AJ$13,0))*10^6*'Canada Elec Mix'!G14</f>
        <v>0</v>
      </c>
      <c r="H14" s="15">
        <f>INDEX('AEO Table 10'!$C$31:$AJ$31,MATCH('EIaE-BIE'!H$1,'AEO Table 10'!$C$13:$AJ$13,0))*10^6*'Canada Elec Mix'!H14</f>
        <v>0</v>
      </c>
      <c r="I14" s="15">
        <f>INDEX('AEO Table 10'!$C$31:$AJ$31,MATCH('EIaE-BIE'!I$1,'AEO Table 10'!$C$13:$AJ$13,0))*10^6*'Canada Elec Mix'!I14</f>
        <v>0</v>
      </c>
      <c r="J14" s="15">
        <f>INDEX('AEO Table 10'!$C$31:$AJ$31,MATCH('EIaE-BIE'!J$1,'AEO Table 10'!$C$13:$AJ$13,0))*10^6*'Canada Elec Mix'!J14</f>
        <v>0</v>
      </c>
      <c r="K14" s="15">
        <f>INDEX('AEO Table 10'!$C$31:$AJ$31,MATCH('EIaE-BIE'!K$1,'AEO Table 10'!$C$13:$AJ$13,0))*10^6*'Canada Elec Mix'!K14</f>
        <v>0</v>
      </c>
      <c r="L14" s="15">
        <f>INDEX('AEO Table 10'!$C$31:$AJ$31,MATCH('EIaE-BIE'!L$1,'AEO Table 10'!$C$13:$AJ$13,0))*10^6*'Canada Elec Mix'!L14</f>
        <v>0</v>
      </c>
      <c r="M14" s="15">
        <f>INDEX('AEO Table 10'!$C$31:$AJ$31,MATCH('EIaE-BIE'!M$1,'AEO Table 10'!$C$13:$AJ$13,0))*10^6*'Canada Elec Mix'!M14</f>
        <v>0</v>
      </c>
      <c r="N14" s="15">
        <f>INDEX('AEO Table 10'!$C$31:$AJ$31,MATCH('EIaE-BIE'!N$1,'AEO Table 10'!$C$13:$AJ$13,0))*10^6*'Canada Elec Mix'!N14</f>
        <v>0</v>
      </c>
      <c r="O14" s="15">
        <f>INDEX('AEO Table 10'!$C$31:$AJ$31,MATCH('EIaE-BIE'!O$1,'AEO Table 10'!$C$13:$AJ$13,0))*10^6*'Canada Elec Mix'!O14</f>
        <v>0</v>
      </c>
      <c r="P14" s="15">
        <f>INDEX('AEO Table 10'!$C$31:$AJ$31,MATCH('EIaE-BIE'!P$1,'AEO Table 10'!$C$13:$AJ$13,0))*10^6*'Canada Elec Mix'!P14</f>
        <v>0</v>
      </c>
      <c r="Q14" s="15">
        <f>INDEX('AEO Table 10'!$C$31:$AJ$31,MATCH('EIaE-BIE'!Q$1,'AEO Table 10'!$C$13:$AJ$13,0))*10^6*'Canada Elec Mix'!Q14</f>
        <v>0</v>
      </c>
      <c r="R14" s="15">
        <f>INDEX('AEO Table 10'!$C$31:$AJ$31,MATCH('EIaE-BIE'!R$1,'AEO Table 10'!$C$13:$AJ$13,0))*10^6*'Canada Elec Mix'!R14</f>
        <v>0</v>
      </c>
      <c r="S14" s="15">
        <f>INDEX('AEO Table 10'!$C$31:$AJ$31,MATCH('EIaE-BIE'!S$1,'AEO Table 10'!$C$13:$AJ$13,0))*10^6*'Canada Elec Mix'!S14</f>
        <v>0</v>
      </c>
      <c r="T14" s="15">
        <f>INDEX('AEO Table 10'!$C$31:$AJ$31,MATCH('EIaE-BIE'!T$1,'AEO Table 10'!$C$13:$AJ$13,0))*10^6*'Canada Elec Mix'!T14</f>
        <v>0</v>
      </c>
      <c r="U14" s="15">
        <f>INDEX('AEO Table 10'!$C$31:$AJ$31,MATCH('EIaE-BIE'!U$1,'AEO Table 10'!$C$13:$AJ$13,0))*10^6*'Canada Elec Mix'!U14</f>
        <v>0</v>
      </c>
      <c r="V14" s="15">
        <f>INDEX('AEO Table 10'!$C$31:$AJ$31,MATCH('EIaE-BIE'!V$1,'AEO Table 10'!$C$13:$AJ$13,0))*10^6*'Canada Elec Mix'!V14</f>
        <v>0</v>
      </c>
      <c r="W14" s="15">
        <f>INDEX('AEO Table 10'!$C$31:$AJ$31,MATCH('EIaE-BIE'!W$1,'AEO Table 10'!$C$13:$AJ$13,0))*10^6*'Canada Elec Mix'!W14</f>
        <v>0</v>
      </c>
      <c r="X14" s="15">
        <f>INDEX('AEO Table 10'!$C$31:$AJ$31,MATCH('EIaE-BIE'!X$1,'AEO Table 10'!$C$13:$AJ$13,0))*10^6*'Canada Elec Mix'!X14</f>
        <v>0</v>
      </c>
      <c r="Y14" s="15">
        <f>INDEX('AEO Table 10'!$C$31:$AJ$31,MATCH('EIaE-BIE'!Y$1,'AEO Table 10'!$C$13:$AJ$13,0))*10^6*'Canada Elec Mix'!Y14</f>
        <v>0</v>
      </c>
      <c r="Z14" s="15">
        <f>INDEX('AEO Table 10'!$C$31:$AJ$31,MATCH('EIaE-BIE'!Z$1,'AEO Table 10'!$C$13:$AJ$13,0))*10^6*'Canada Elec Mix'!Z14</f>
        <v>0</v>
      </c>
      <c r="AA14" s="15">
        <f>INDEX('AEO Table 10'!$C$31:$AJ$31,MATCH('EIaE-BIE'!AA$1,'AEO Table 10'!$C$13:$AJ$13,0))*10^6*'Canada Elec Mix'!AA14</f>
        <v>0</v>
      </c>
      <c r="AB14" s="15">
        <f>INDEX('AEO Table 10'!$C$31:$AJ$31,MATCH('EIaE-BIE'!AB$1,'AEO Table 10'!$C$13:$AJ$13,0))*10^6*'Canada Elec Mix'!AB14</f>
        <v>0</v>
      </c>
      <c r="AC14" s="15">
        <f>INDEX('AEO Table 10'!$C$31:$AJ$31,MATCH('EIaE-BIE'!AC$1,'AEO Table 10'!$C$13:$AJ$13,0))*10^6*'Canada Elec Mix'!AC14</f>
        <v>0</v>
      </c>
      <c r="AD14" s="15">
        <f>INDEX('AEO Table 10'!$C$31:$AJ$31,MATCH('EIaE-BIE'!AD$1,'AEO Table 10'!$C$13:$AJ$13,0))*10^6*'Canada Elec Mix'!AD14</f>
        <v>0</v>
      </c>
      <c r="AE14" s="15">
        <f>INDEX('AEO Table 10'!$C$31:$AJ$31,MATCH('EIaE-BIE'!AE$1,'AEO Table 10'!$C$13:$AJ$13,0))*10^6*'Canada Elec Mix'!AE14</f>
        <v>0</v>
      </c>
      <c r="AF14" s="15">
        <f>INDEX('AEO Table 10'!$C$31:$AJ$31,MATCH('EIaE-BIE'!AF$1,'AEO Table 10'!$C$13:$AJ$13,0))*10^6*'Canada Elec Mix'!AF14</f>
        <v>0</v>
      </c>
      <c r="AG14" s="15">
        <f>INDEX('AEO Table 10'!$C$31:$AJ$31,MATCH('EIaE-BIE'!AG$1,'AEO Table 10'!$C$13:$AJ$13,0))*10^6*'Canada Elec Mix'!AG14</f>
        <v>0</v>
      </c>
      <c r="AH14" s="15">
        <f>INDEX('AEO Table 10'!$C$31:$AJ$31,MATCH('EIaE-BIE'!AH$1,'AEO Table 10'!$C$13:$AJ$13,0))*10^6*'Canada Elec Mix'!AH14</f>
        <v>0</v>
      </c>
      <c r="AI14" s="15">
        <f>INDEX('AEO Table 10'!$C$31:$AJ$31,MATCH('EIaE-BIE'!AI$1,'AEO Table 10'!$C$13:$AJ$13,0))*10^6*'Canada Elec Mix'!AI14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B6" sqref="B6"/>
    </sheetView>
  </sheetViews>
  <sheetFormatPr defaultRowHeight="14.25" x14ac:dyDescent="0.45"/>
  <cols>
    <col min="1" max="1" width="26.13281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33</v>
      </c>
      <c r="B2">
        <f>INDEX('AEO Table 10'!$C$36:$AJ$36,MATCH('EIaE-BIE'!B$1,'AEO Table 10'!$C$13:$AJ$13,0))*10^6</f>
        <v>9370803</v>
      </c>
      <c r="C2">
        <f>INDEX('AEO Table 10'!$C$36:$AJ$36,MATCH('EIaE-BIE'!C$1,'AEO Table 10'!$C$13:$AJ$13,0))*10^6</f>
        <v>10219186</v>
      </c>
      <c r="D2">
        <f>INDEX('AEO Table 10'!$C$36:$AJ$36,MATCH('EIaE-BIE'!D$1,'AEO Table 10'!$C$13:$AJ$13,0))*10^6</f>
        <v>9419186</v>
      </c>
      <c r="E2">
        <f>INDEX('AEO Table 10'!$C$36:$AJ$36,MATCH('EIaE-BIE'!E$1,'AEO Table 10'!$C$13:$AJ$13,0))*10^6</f>
        <v>9119186</v>
      </c>
      <c r="F2">
        <f>INDEX('AEO Table 10'!$C$36:$AJ$36,MATCH('EIaE-BIE'!F$1,'AEO Table 10'!$C$13:$AJ$13,0))*10^6</f>
        <v>9119186</v>
      </c>
      <c r="G2">
        <f>INDEX('AEO Table 10'!$C$36:$AJ$36,MATCH('EIaE-BIE'!G$1,'AEO Table 10'!$C$13:$AJ$13,0))*10^6</f>
        <v>9119186</v>
      </c>
      <c r="H2">
        <f>INDEX('AEO Table 10'!$C$36:$AJ$36,MATCH('EIaE-BIE'!H$1,'AEO Table 10'!$C$13:$AJ$13,0))*10^6</f>
        <v>9119186</v>
      </c>
      <c r="I2">
        <f>INDEX('AEO Table 10'!$C$36:$AJ$36,MATCH('EIaE-BIE'!I$1,'AEO Table 10'!$C$13:$AJ$13,0))*10^6</f>
        <v>9069186</v>
      </c>
      <c r="J2">
        <f>INDEX('AEO Table 10'!$C$36:$AJ$36,MATCH('EIaE-BIE'!J$1,'AEO Table 10'!$C$13:$AJ$13,0))*10^6</f>
        <v>9119186</v>
      </c>
      <c r="K2">
        <f>INDEX('AEO Table 10'!$C$36:$AJ$36,MATCH('EIaE-BIE'!K$1,'AEO Table 10'!$C$13:$AJ$13,0))*10^6</f>
        <v>9119186</v>
      </c>
      <c r="L2">
        <f>INDEX('AEO Table 10'!$C$36:$AJ$36,MATCH('EIaE-BIE'!L$1,'AEO Table 10'!$C$13:$AJ$13,0))*10^6</f>
        <v>9119186</v>
      </c>
      <c r="M2">
        <f>INDEX('AEO Table 10'!$C$36:$AJ$36,MATCH('EIaE-BIE'!M$1,'AEO Table 10'!$C$13:$AJ$13,0))*10^6</f>
        <v>9119186</v>
      </c>
      <c r="N2">
        <f>INDEX('AEO Table 10'!$C$36:$AJ$36,MATCH('EIaE-BIE'!N$1,'AEO Table 10'!$C$13:$AJ$13,0))*10^6</f>
        <v>9119186</v>
      </c>
      <c r="O2">
        <f>INDEX('AEO Table 10'!$C$36:$AJ$36,MATCH('EIaE-BIE'!O$1,'AEO Table 10'!$C$13:$AJ$13,0))*10^6</f>
        <v>9119186</v>
      </c>
      <c r="P2">
        <f>INDEX('AEO Table 10'!$C$36:$AJ$36,MATCH('EIaE-BIE'!P$1,'AEO Table 10'!$C$13:$AJ$13,0))*10^6</f>
        <v>9119186</v>
      </c>
      <c r="Q2">
        <f>INDEX('AEO Table 10'!$C$36:$AJ$36,MATCH('EIaE-BIE'!Q$1,'AEO Table 10'!$C$13:$AJ$13,0))*10^6</f>
        <v>9119186</v>
      </c>
      <c r="R2">
        <f>INDEX('AEO Table 10'!$C$36:$AJ$36,MATCH('EIaE-BIE'!R$1,'AEO Table 10'!$C$13:$AJ$13,0))*10^6</f>
        <v>9119186</v>
      </c>
      <c r="S2">
        <f>INDEX('AEO Table 10'!$C$36:$AJ$36,MATCH('EIaE-BIE'!S$1,'AEO Table 10'!$C$13:$AJ$13,0))*10^6</f>
        <v>9119186</v>
      </c>
      <c r="T2">
        <f>INDEX('AEO Table 10'!$C$36:$AJ$36,MATCH('EIaE-BIE'!T$1,'AEO Table 10'!$C$13:$AJ$13,0))*10^6</f>
        <v>9119186</v>
      </c>
      <c r="U2">
        <f>INDEX('AEO Table 10'!$C$36:$AJ$36,MATCH('EIaE-BIE'!U$1,'AEO Table 10'!$C$13:$AJ$13,0))*10^6</f>
        <v>9119186</v>
      </c>
      <c r="V2">
        <f>INDEX('AEO Table 10'!$C$36:$AJ$36,MATCH('EIaE-BIE'!V$1,'AEO Table 10'!$C$13:$AJ$13,0))*10^6</f>
        <v>9119186</v>
      </c>
      <c r="W2">
        <f>INDEX('AEO Table 10'!$C$36:$AJ$36,MATCH('EIaE-BIE'!W$1,'AEO Table 10'!$C$13:$AJ$13,0))*10^6</f>
        <v>9119186</v>
      </c>
      <c r="X2">
        <f>INDEX('AEO Table 10'!$C$36:$AJ$36,MATCH('EIaE-BIE'!X$1,'AEO Table 10'!$C$13:$AJ$13,0))*10^6</f>
        <v>9119186</v>
      </c>
      <c r="Y2">
        <f>INDEX('AEO Table 10'!$C$36:$AJ$36,MATCH('EIaE-BIE'!Y$1,'AEO Table 10'!$C$13:$AJ$13,0))*10^6</f>
        <v>9119186</v>
      </c>
      <c r="Z2">
        <f>INDEX('AEO Table 10'!$C$36:$AJ$36,MATCH('EIaE-BIE'!Z$1,'AEO Table 10'!$C$13:$AJ$13,0))*10^6</f>
        <v>9119186</v>
      </c>
      <c r="AA2">
        <f>INDEX('AEO Table 10'!$C$36:$AJ$36,MATCH('EIaE-BIE'!AA$1,'AEO Table 10'!$C$13:$AJ$13,0))*10^6</f>
        <v>9119186</v>
      </c>
      <c r="AB2">
        <f>INDEX('AEO Table 10'!$C$36:$AJ$36,MATCH('EIaE-BIE'!AB$1,'AEO Table 10'!$C$13:$AJ$13,0))*10^6</f>
        <v>9119186</v>
      </c>
      <c r="AC2">
        <f>INDEX('AEO Table 10'!$C$36:$AJ$36,MATCH('EIaE-BIE'!AC$1,'AEO Table 10'!$C$13:$AJ$13,0))*10^6</f>
        <v>9119186</v>
      </c>
      <c r="AD2">
        <f>INDEX('AEO Table 10'!$C$36:$AJ$36,MATCH('EIaE-BIE'!AD$1,'AEO Table 10'!$C$13:$AJ$13,0))*10^6</f>
        <v>9119186</v>
      </c>
      <c r="AE2">
        <f>INDEX('AEO Table 10'!$C$36:$AJ$36,MATCH('EIaE-BIE'!AE$1,'AEO Table 10'!$C$13:$AJ$13,0))*10^6</f>
        <v>9119186</v>
      </c>
      <c r="AF2">
        <f>INDEX('AEO Table 10'!$C$36:$AJ$36,MATCH('EIaE-BIE'!AF$1,'AEO Table 10'!$C$13:$AJ$13,0))*10^6</f>
        <v>9119186</v>
      </c>
      <c r="AG2">
        <f>INDEX('AEO Table 10'!$C$36:$AJ$36,MATCH('EIaE-BIE'!AG$1,'AEO Table 10'!$C$13:$AJ$13,0))*10^6</f>
        <v>9119186</v>
      </c>
      <c r="AH2">
        <f>INDEX('AEO Table 10'!$C$36:$AJ$36,MATCH('EIaE-BIE'!AH$1,'AEO Table 10'!$C$13:$AJ$13,0))*10^6</f>
        <v>9119186</v>
      </c>
      <c r="AI2">
        <f>INDEX('AEO Table 10'!$C$36:$AJ$36,MATCH('EIaE-BIE'!AI$1,'AEO Table 10'!$C$13:$AJ$13,0))*10^6</f>
        <v>9119186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10</vt:lpstr>
      <vt:lpstr>Canada Electricity Generation</vt:lpstr>
      <vt:lpstr>Canada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2019-02-11T19:15:01Z</dcterms:modified>
</cp:coreProperties>
</file>