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esktop\Desktop EPS versions\eps-1.4.2-us-2019\InputData\trans\BNVFE\"/>
    </mc:Choice>
  </mc:AlternateContent>
  <bookViews>
    <workbookView xWindow="360" yWindow="90" windowWidth="19425" windowHeight="11025" tabRatio="742" firstSheet="15" activeTab="2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s>
  <externalReferences>
    <externalReference r:id="rId23"/>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62913"/>
</workbook>
</file>

<file path=xl/calcChain.xml><?xml version="1.0" encoding="utf-8"?>
<calcChain xmlns="http://schemas.openxmlformats.org/spreadsheetml/2006/main">
  <c r="B4" i="14" l="1"/>
  <c r="AI8" i="20"/>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B7" i="13"/>
  <c r="B7" i="12"/>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B7" i="11"/>
  <c r="B7" i="10"/>
  <c r="W7" i="9"/>
  <c r="C7" i="9"/>
  <c r="D7" i="9"/>
  <c r="E7" i="9"/>
  <c r="F7" i="9"/>
  <c r="G7" i="9"/>
  <c r="H7" i="9"/>
  <c r="I7" i="9"/>
  <c r="J7" i="9"/>
  <c r="K7" i="9"/>
  <c r="L7" i="9"/>
  <c r="M7" i="9"/>
  <c r="N7" i="9"/>
  <c r="O7" i="9"/>
  <c r="P7" i="9"/>
  <c r="Q7" i="9"/>
  <c r="R7" i="9"/>
  <c r="S7" i="9"/>
  <c r="T7" i="9"/>
  <c r="U7" i="9"/>
  <c r="V7" i="9"/>
  <c r="X7" i="9"/>
  <c r="Y7" i="9"/>
  <c r="Z7" i="9"/>
  <c r="AA7" i="9"/>
  <c r="AB7" i="9"/>
  <c r="AC7" i="9"/>
  <c r="AD7" i="9"/>
  <c r="AE7" i="9"/>
  <c r="AF7" i="9"/>
  <c r="AG7" i="9"/>
  <c r="AH7" i="9"/>
  <c r="AI7" i="9"/>
  <c r="B7" i="9"/>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B7" i="8"/>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B5" i="7"/>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C5" i="6"/>
  <c r="B5" i="6" l="1"/>
  <c r="AI5" i="20"/>
  <c r="AI6" i="20"/>
  <c r="AI9" i="20"/>
  <c r="AI11" i="20"/>
  <c r="AI12" i="20"/>
  <c r="AI13" i="20"/>
  <c r="AI14" i="20"/>
  <c r="AI15" i="20"/>
  <c r="AI16" i="20"/>
  <c r="AI17" i="20"/>
  <c r="AI18" i="20"/>
  <c r="AI19" i="20"/>
  <c r="AI20" i="20"/>
  <c r="AI21" i="20"/>
  <c r="AI22" i="20"/>
  <c r="AI24" i="20"/>
  <c r="AI25" i="20"/>
  <c r="AI26" i="20"/>
  <c r="AI27" i="20"/>
  <c r="AI4" i="20"/>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B4" i="5"/>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B4" i="2"/>
  <c r="B9"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4"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D4" i="14" l="1"/>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C4" i="14"/>
  <c r="D2" i="14" l="1"/>
  <c r="F2" i="14"/>
  <c r="G2" i="14"/>
  <c r="L2" i="14"/>
  <c r="N2" i="14"/>
  <c r="O2" i="14"/>
  <c r="T2" i="14"/>
  <c r="V2" i="14"/>
  <c r="W2" i="14"/>
  <c r="AB2" i="14"/>
  <c r="AD2" i="14"/>
  <c r="AE2" i="14"/>
  <c r="D3" i="14"/>
  <c r="E3" i="14"/>
  <c r="I3" i="14"/>
  <c r="J3" i="14"/>
  <c r="L3" i="14"/>
  <c r="M3" i="14"/>
  <c r="Q3" i="14"/>
  <c r="R3" i="14"/>
  <c r="T3" i="14"/>
  <c r="U3" i="14"/>
  <c r="Y3" i="14"/>
  <c r="Z3" i="14"/>
  <c r="AB3" i="14"/>
  <c r="AC3" i="14"/>
  <c r="AG3" i="14"/>
  <c r="AH3" i="14"/>
  <c r="C3" i="14"/>
  <c r="E2" i="14"/>
  <c r="F3" i="14"/>
  <c r="G5" i="14"/>
  <c r="H5" i="14"/>
  <c r="I2" i="14"/>
  <c r="J5" i="14"/>
  <c r="K3" i="14"/>
  <c r="M2" i="14"/>
  <c r="N3" i="14"/>
  <c r="O5" i="14"/>
  <c r="P5" i="14"/>
  <c r="Q2" i="14"/>
  <c r="R5" i="14"/>
  <c r="S3" i="14"/>
  <c r="U2" i="14"/>
  <c r="V3" i="14"/>
  <c r="W5" i="14"/>
  <c r="X5" i="14"/>
  <c r="Y2" i="14"/>
  <c r="Z5" i="14"/>
  <c r="AA3" i="14"/>
  <c r="AC2" i="14"/>
  <c r="AD3" i="14"/>
  <c r="AE5" i="14"/>
  <c r="AF5" i="14"/>
  <c r="AG2" i="14"/>
  <c r="AH5" i="14"/>
  <c r="AI3" i="14"/>
  <c r="D5" i="14"/>
  <c r="E5" i="14"/>
  <c r="F5" i="14"/>
  <c r="I5" i="14"/>
  <c r="L5" i="14"/>
  <c r="M5" i="14"/>
  <c r="N5" i="14"/>
  <c r="Q5" i="14"/>
  <c r="T5" i="14"/>
  <c r="U5" i="14"/>
  <c r="V5" i="14"/>
  <c r="Y5" i="14"/>
  <c r="AB5" i="14"/>
  <c r="AC5" i="14"/>
  <c r="AD5" i="14"/>
  <c r="AG5" i="14"/>
  <c r="D6" i="14"/>
  <c r="E6" i="14"/>
  <c r="F6" i="14"/>
  <c r="G6" i="14"/>
  <c r="I6" i="14"/>
  <c r="L6" i="14"/>
  <c r="M6" i="14"/>
  <c r="N6" i="14"/>
  <c r="O6" i="14"/>
  <c r="Q6" i="14"/>
  <c r="T6" i="14"/>
  <c r="U6" i="14"/>
  <c r="V6" i="14"/>
  <c r="W6" i="14"/>
  <c r="Y6" i="14"/>
  <c r="AB6" i="14"/>
  <c r="AC6" i="14"/>
  <c r="AD6" i="14"/>
  <c r="AE6" i="14"/>
  <c r="AG6" i="14"/>
  <c r="D7" i="10"/>
  <c r="AA6" i="14" l="1"/>
  <c r="K6" i="14"/>
  <c r="AA2" i="14"/>
  <c r="K2" i="14"/>
  <c r="Z6" i="14"/>
  <c r="J6" i="14"/>
  <c r="AF3" i="14"/>
  <c r="P3" i="14"/>
  <c r="AH2" i="14"/>
  <c r="J2" i="14"/>
  <c r="AI5" i="14"/>
  <c r="AA5" i="14"/>
  <c r="S5" i="14"/>
  <c r="K5" i="14"/>
  <c r="C5" i="14"/>
  <c r="AE3" i="14"/>
  <c r="W3" i="14"/>
  <c r="O3" i="14"/>
  <c r="G3" i="14"/>
  <c r="AI6" i="14"/>
  <c r="S6" i="14"/>
  <c r="C6" i="14"/>
  <c r="AI2" i="14"/>
  <c r="S2" i="14"/>
  <c r="C2" i="14"/>
  <c r="AH6" i="14"/>
  <c r="R6" i="14"/>
  <c r="X3" i="14"/>
  <c r="H3" i="14"/>
  <c r="Z2" i="14"/>
  <c r="R2" i="14"/>
  <c r="AF6" i="14"/>
  <c r="X6" i="14"/>
  <c r="P6" i="14"/>
  <c r="H6" i="14"/>
  <c r="AF2" i="14"/>
  <c r="X2" i="14"/>
  <c r="P2" i="14"/>
  <c r="H2" i="14"/>
  <c r="AI7" i="10"/>
  <c r="K7" i="10"/>
  <c r="Z7" i="10"/>
  <c r="Q7" i="10"/>
  <c r="P7" i="10"/>
  <c r="AE7" i="10"/>
  <c r="W7" i="10"/>
  <c r="O7" i="10"/>
  <c r="G7" i="10"/>
  <c r="S7" i="10"/>
  <c r="J7" i="10"/>
  <c r="Y7" i="10"/>
  <c r="AD7" i="10"/>
  <c r="V7" i="10"/>
  <c r="N7" i="10"/>
  <c r="F7" i="10"/>
  <c r="AC7" i="10"/>
  <c r="U7" i="10"/>
  <c r="M7" i="10"/>
  <c r="E7" i="10"/>
  <c r="AA7" i="10"/>
  <c r="AH7" i="10"/>
  <c r="R7" i="10"/>
  <c r="AG7" i="10"/>
  <c r="I7" i="10"/>
  <c r="AF7" i="10"/>
  <c r="X7" i="10"/>
  <c r="H7" i="10"/>
  <c r="C7" i="10"/>
  <c r="AB7" i="10"/>
  <c r="T7" i="10"/>
  <c r="L7" i="10"/>
  <c r="B3" i="2"/>
  <c r="B2" i="2" l="1"/>
  <c r="B6" i="2" s="1"/>
  <c r="B5" i="2"/>
  <c r="C3" i="7"/>
  <c r="D4" i="7"/>
  <c r="E3" i="7"/>
  <c r="F3" i="7"/>
  <c r="G3" i="7"/>
  <c r="I3" i="7"/>
  <c r="K4" i="7"/>
  <c r="L3" i="7"/>
  <c r="M3" i="7"/>
  <c r="N4" i="7"/>
  <c r="O3" i="7"/>
  <c r="Q3" i="7"/>
  <c r="R3" i="7"/>
  <c r="S3" i="7"/>
  <c r="T4" i="7"/>
  <c r="U3" i="7"/>
  <c r="V4" i="7"/>
  <c r="W3" i="7"/>
  <c r="Y3" i="7"/>
  <c r="Z4" i="7"/>
  <c r="AA4" i="7"/>
  <c r="AB4" i="7"/>
  <c r="AC3" i="7"/>
  <c r="AD3" i="7"/>
  <c r="AE3" i="7"/>
  <c r="AG3" i="7"/>
  <c r="AH3" i="7"/>
  <c r="AI4" i="7"/>
  <c r="B3" i="7"/>
  <c r="C5" i="2"/>
  <c r="D5" i="2"/>
  <c r="E5" i="2"/>
  <c r="G5" i="2"/>
  <c r="H5" i="2"/>
  <c r="I5" i="2"/>
  <c r="J5" i="2"/>
  <c r="K3" i="2"/>
  <c r="L3" i="2"/>
  <c r="M5" i="2"/>
  <c r="O5" i="2"/>
  <c r="P3" i="2"/>
  <c r="Q5" i="2"/>
  <c r="R3" i="2"/>
  <c r="S3" i="2"/>
  <c r="T5" i="2"/>
  <c r="U5" i="2"/>
  <c r="V5" i="2"/>
  <c r="W5" i="2"/>
  <c r="X5" i="2"/>
  <c r="Y3" i="2"/>
  <c r="Z5" i="2"/>
  <c r="AB5" i="2"/>
  <c r="AC3" i="2"/>
  <c r="AF5" i="2"/>
  <c r="AG3" i="2"/>
  <c r="AH3" i="2"/>
  <c r="AI3" i="2"/>
  <c r="D5" i="5"/>
  <c r="H3" i="5"/>
  <c r="I5" i="5"/>
  <c r="J3" i="5"/>
  <c r="L5" i="5"/>
  <c r="Q3" i="5"/>
  <c r="R5" i="5"/>
  <c r="X3" i="5"/>
  <c r="Y5" i="5"/>
  <c r="Z3" i="5"/>
  <c r="AF5" i="5"/>
  <c r="AG3" i="5"/>
  <c r="AH3" i="5"/>
  <c r="B2" i="5"/>
  <c r="B22" i="23"/>
  <c r="B24" i="23" s="1"/>
  <c r="D19" i="23"/>
  <c r="C19" i="23"/>
  <c r="B19" i="23"/>
  <c r="H3" i="7"/>
  <c r="J3" i="7"/>
  <c r="K3" i="7"/>
  <c r="N3" i="7"/>
  <c r="P3" i="7"/>
  <c r="V3" i="7"/>
  <c r="X3" i="7"/>
  <c r="Z3" i="7"/>
  <c r="AA3" i="7"/>
  <c r="AF3" i="7"/>
  <c r="G4" i="7"/>
  <c r="H4" i="7"/>
  <c r="I4" i="7"/>
  <c r="J4" i="7"/>
  <c r="O4" i="7"/>
  <c r="P4" i="7"/>
  <c r="W4" i="7"/>
  <c r="X4" i="7"/>
  <c r="AD4" i="7"/>
  <c r="AE4" i="7"/>
  <c r="AF4" i="7"/>
  <c r="AG4" i="7"/>
  <c r="AH4" i="7"/>
  <c r="F5" i="5"/>
  <c r="G3" i="5"/>
  <c r="K3" i="5"/>
  <c r="M3" i="5"/>
  <c r="N3" i="5"/>
  <c r="O3" i="5"/>
  <c r="R3" i="5"/>
  <c r="S3" i="5"/>
  <c r="V3" i="5"/>
  <c r="W3" i="5"/>
  <c r="AA3" i="5"/>
  <c r="AC3" i="5"/>
  <c r="AD3" i="5"/>
  <c r="AE3" i="5"/>
  <c r="AI3" i="5"/>
  <c r="E5" i="5"/>
  <c r="G5" i="5"/>
  <c r="U5" i="5"/>
  <c r="Z5" i="5"/>
  <c r="B3" i="5"/>
  <c r="AD5" i="5"/>
  <c r="O5" i="5"/>
  <c r="V5" i="5"/>
  <c r="N5" i="5"/>
  <c r="AE5" i="5"/>
  <c r="J5" i="5"/>
  <c r="AI5" i="5"/>
  <c r="S5" i="5"/>
  <c r="K5" i="5"/>
  <c r="W5" i="5"/>
  <c r="U3" i="5"/>
  <c r="E3" i="5"/>
  <c r="C3" i="5"/>
  <c r="C5" i="5"/>
  <c r="AC5" i="5"/>
  <c r="M5" i="5"/>
  <c r="AA5" i="5"/>
  <c r="F3" i="5"/>
  <c r="AB3" i="5"/>
  <c r="F3" i="2"/>
  <c r="O3" i="2"/>
  <c r="E3" i="2"/>
  <c r="AH5" i="2"/>
  <c r="AD5" i="2"/>
  <c r="N5" i="2"/>
  <c r="F5" i="2"/>
  <c r="N3" i="2"/>
  <c r="AD3" i="2"/>
  <c r="B6" i="14"/>
  <c r="B2" i="14"/>
  <c r="B5" i="14"/>
  <c r="B3"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G7" i="12"/>
  <c r="AD7" i="12"/>
  <c r="AB7" i="12"/>
  <c r="T7" i="12"/>
  <c r="L7" i="12"/>
  <c r="D7" i="12"/>
  <c r="N7" i="12"/>
  <c r="AI7" i="12"/>
  <c r="F7" i="12"/>
  <c r="AA7" i="12"/>
  <c r="Z7" i="12"/>
  <c r="V7" i="12"/>
  <c r="C7" i="12"/>
  <c r="U7" i="12"/>
  <c r="S7" i="12"/>
  <c r="R7" i="12"/>
  <c r="J7" i="12"/>
  <c r="Y7" i="12"/>
  <c r="M7" i="12"/>
  <c r="AG7" i="12"/>
  <c r="I7" i="12"/>
  <c r="AF7" i="12"/>
  <c r="X7" i="12"/>
  <c r="P7" i="12"/>
  <c r="H7" i="12"/>
  <c r="AC7" i="12"/>
  <c r="E7" i="12"/>
  <c r="K7" i="12"/>
  <c r="AH7" i="12"/>
  <c r="Q7" i="12"/>
  <c r="AE7" i="12"/>
  <c r="W7" i="12"/>
  <c r="O7" i="12"/>
  <c r="S4" i="7" l="1"/>
  <c r="Q4" i="7"/>
  <c r="C4" i="7"/>
  <c r="T3" i="7"/>
  <c r="R4" i="7"/>
  <c r="AI3" i="7"/>
  <c r="Y4" i="7"/>
  <c r="B6" i="5"/>
  <c r="D2" i="5"/>
  <c r="L2" i="5"/>
  <c r="T2" i="5"/>
  <c r="T6" i="5" s="1"/>
  <c r="AB2" i="5"/>
  <c r="AB6" i="5" s="1"/>
  <c r="C2" i="5"/>
  <c r="E2" i="5"/>
  <c r="E6" i="5" s="1"/>
  <c r="M2" i="5"/>
  <c r="M6" i="5" s="1"/>
  <c r="U2" i="5"/>
  <c r="U6" i="5" s="1"/>
  <c r="AC2" i="5"/>
  <c r="O2" i="5"/>
  <c r="Z2" i="5"/>
  <c r="Z6" i="5" s="1"/>
  <c r="AI2" i="5"/>
  <c r="F2" i="5"/>
  <c r="F6" i="5" s="1"/>
  <c r="N2" i="5"/>
  <c r="N6" i="5" s="1"/>
  <c r="V2" i="5"/>
  <c r="V6" i="5" s="1"/>
  <c r="AD2" i="5"/>
  <c r="AD6" i="5" s="1"/>
  <c r="G2" i="5"/>
  <c r="W2" i="5"/>
  <c r="AE2" i="5"/>
  <c r="R2" i="5"/>
  <c r="R6" i="5" s="1"/>
  <c r="K2" i="5"/>
  <c r="K6" i="5" s="1"/>
  <c r="H2" i="5"/>
  <c r="H6" i="5" s="1"/>
  <c r="P2" i="5"/>
  <c r="P6" i="5" s="1"/>
  <c r="X2" i="5"/>
  <c r="X6" i="5" s="1"/>
  <c r="AF2" i="5"/>
  <c r="I2" i="5"/>
  <c r="Q2" i="5"/>
  <c r="Q6" i="5" s="1"/>
  <c r="Y2" i="5"/>
  <c r="AG2" i="5"/>
  <c r="AG6" i="5" s="1"/>
  <c r="J2" i="5"/>
  <c r="J6" i="5" s="1"/>
  <c r="AH2" i="5"/>
  <c r="AH6" i="5" s="1"/>
  <c r="S2" i="5"/>
  <c r="S6" i="5" s="1"/>
  <c r="AA2" i="5"/>
  <c r="AH5" i="5"/>
  <c r="B5" i="5"/>
  <c r="D3" i="5"/>
  <c r="L6" i="5"/>
  <c r="AE6" i="5"/>
  <c r="D6" i="5"/>
  <c r="AI6" i="5"/>
  <c r="AF6" i="5"/>
  <c r="U3" i="2"/>
  <c r="AC5" i="2"/>
  <c r="M3" i="2"/>
  <c r="H2" i="2"/>
  <c r="H6" i="2" s="1"/>
  <c r="P2" i="2"/>
  <c r="P6" i="2" s="1"/>
  <c r="X2" i="2"/>
  <c r="X6" i="2" s="1"/>
  <c r="AF2" i="2"/>
  <c r="AF6" i="2" s="1"/>
  <c r="AA2" i="2"/>
  <c r="AA6" i="2" s="1"/>
  <c r="T2" i="2"/>
  <c r="T6" i="2" s="1"/>
  <c r="E2" i="2"/>
  <c r="U2" i="2"/>
  <c r="U6" i="2" s="1"/>
  <c r="I2" i="2"/>
  <c r="I6" i="2" s="1"/>
  <c r="Q2" i="2"/>
  <c r="Y2" i="2"/>
  <c r="AG2" i="2"/>
  <c r="AG6" i="2" s="1"/>
  <c r="S2" i="2"/>
  <c r="S6" i="2" s="1"/>
  <c r="L2" i="2"/>
  <c r="L6" i="2" s="1"/>
  <c r="AB2" i="2"/>
  <c r="AB6" i="2" s="1"/>
  <c r="M2" i="2"/>
  <c r="M6" i="2" s="1"/>
  <c r="AC2" i="2"/>
  <c r="AC6" i="2" s="1"/>
  <c r="N2" i="2"/>
  <c r="N6" i="2" s="1"/>
  <c r="V2" i="2"/>
  <c r="V6" i="2" s="1"/>
  <c r="O2" i="2"/>
  <c r="O6" i="2" s="1"/>
  <c r="W2" i="2"/>
  <c r="W6" i="2" s="1"/>
  <c r="J2" i="2"/>
  <c r="R2" i="2"/>
  <c r="R6" i="2" s="1"/>
  <c r="Z2" i="2"/>
  <c r="Z6" i="2" s="1"/>
  <c r="AH2" i="2"/>
  <c r="AH6" i="2" s="1"/>
  <c r="K2" i="2"/>
  <c r="AI2" i="2"/>
  <c r="AI6" i="2" s="1"/>
  <c r="D2" i="2"/>
  <c r="D6" i="2" s="1"/>
  <c r="C2" i="2"/>
  <c r="C6" i="2" s="1"/>
  <c r="F2" i="2"/>
  <c r="F6" i="2" s="1"/>
  <c r="AD2" i="2"/>
  <c r="AD6" i="2" s="1"/>
  <c r="G2" i="2"/>
  <c r="G6" i="2" s="1"/>
  <c r="AE2" i="2"/>
  <c r="AE6" i="2" s="1"/>
  <c r="I3" i="2"/>
  <c r="Q3" i="2"/>
  <c r="AF3" i="2"/>
  <c r="P5" i="2"/>
  <c r="H3" i="2"/>
  <c r="J3" i="2"/>
  <c r="AG5" i="2"/>
  <c r="R5" i="2"/>
  <c r="Z3" i="2"/>
  <c r="W3" i="2"/>
  <c r="Y5" i="2"/>
  <c r="AB3" i="2"/>
  <c r="V3" i="2"/>
  <c r="X3" i="2"/>
  <c r="AA6" i="5"/>
  <c r="AC6" i="5"/>
  <c r="F4" i="7"/>
  <c r="H5" i="5"/>
  <c r="Q6" i="2"/>
  <c r="G6" i="5"/>
  <c r="W6" i="5"/>
  <c r="X5" i="5"/>
  <c r="I3" i="5"/>
  <c r="I6" i="5"/>
  <c r="C6" i="5"/>
  <c r="O6" i="5"/>
  <c r="E6" i="2"/>
  <c r="J4" i="6"/>
  <c r="I3" i="6"/>
  <c r="O4" i="6"/>
  <c r="B3" i="6"/>
  <c r="AE3" i="6"/>
  <c r="Y3" i="5"/>
  <c r="T3" i="2"/>
  <c r="Y6" i="5"/>
  <c r="P3" i="5"/>
  <c r="D3" i="7"/>
  <c r="L5" i="2"/>
  <c r="Q5" i="5"/>
  <c r="AB3" i="7"/>
  <c r="S5" i="2"/>
  <c r="AI5" i="2"/>
  <c r="AG5" i="5"/>
  <c r="L4" i="7"/>
  <c r="D3" i="2"/>
  <c r="AA3" i="2"/>
  <c r="C3" i="2"/>
  <c r="B4" i="7"/>
  <c r="B2" i="7" s="1"/>
  <c r="AC4" i="7"/>
  <c r="U4" i="7"/>
  <c r="M4" i="7"/>
  <c r="E4" i="7"/>
  <c r="W4" i="6"/>
  <c r="B4" i="6"/>
  <c r="B2" i="6" s="1"/>
  <c r="K4" i="6"/>
  <c r="J3" i="6"/>
  <c r="AA5" i="2"/>
  <c r="L3" i="5"/>
  <c r="P5" i="5"/>
  <c r="K3" i="6"/>
  <c r="Y6" i="2"/>
  <c r="AE5" i="2"/>
  <c r="AE3" i="2"/>
  <c r="T3" i="5"/>
  <c r="T5" i="5"/>
  <c r="G3" i="2"/>
  <c r="AF3" i="5"/>
  <c r="AB5" i="5"/>
  <c r="K6" i="2"/>
  <c r="J6" i="2"/>
  <c r="K5" i="2"/>
  <c r="E2" i="7" l="1"/>
  <c r="M2" i="7"/>
  <c r="U2" i="7"/>
  <c r="AC2" i="7"/>
  <c r="X2" i="7"/>
  <c r="X6" i="7" s="1"/>
  <c r="Q2" i="7"/>
  <c r="Q6" i="7" s="1"/>
  <c r="J2" i="7"/>
  <c r="J6" i="7" s="1"/>
  <c r="K2" i="7"/>
  <c r="K6" i="7" s="1"/>
  <c r="AA2" i="7"/>
  <c r="D2" i="7"/>
  <c r="L2" i="7"/>
  <c r="C2" i="7"/>
  <c r="F2" i="7"/>
  <c r="F6" i="7" s="1"/>
  <c r="N2" i="7"/>
  <c r="N6" i="7" s="1"/>
  <c r="V2" i="7"/>
  <c r="V6" i="7" s="1"/>
  <c r="AD2" i="7"/>
  <c r="AD6" i="7" s="1"/>
  <c r="P2" i="7"/>
  <c r="P6" i="7" s="1"/>
  <c r="AF2" i="7"/>
  <c r="AF6" i="7" s="1"/>
  <c r="Y2" i="7"/>
  <c r="R2" i="7"/>
  <c r="R6" i="7" s="1"/>
  <c r="AH2" i="7"/>
  <c r="AH6" i="7" s="1"/>
  <c r="AI2" i="7"/>
  <c r="AI6" i="7" s="1"/>
  <c r="T2" i="7"/>
  <c r="T6" i="7" s="1"/>
  <c r="G2" i="7"/>
  <c r="G6" i="7" s="1"/>
  <c r="O2" i="7"/>
  <c r="O6" i="7" s="1"/>
  <c r="W2" i="7"/>
  <c r="AE2" i="7"/>
  <c r="H2" i="7"/>
  <c r="H6" i="7" s="1"/>
  <c r="I2" i="7"/>
  <c r="I6" i="7" s="1"/>
  <c r="AG2" i="7"/>
  <c r="AG6" i="7" s="1"/>
  <c r="Z2" i="7"/>
  <c r="S2" i="7"/>
  <c r="S6" i="7" s="1"/>
  <c r="AB2" i="7"/>
  <c r="E2" i="6"/>
  <c r="M2" i="6"/>
  <c r="U2" i="6"/>
  <c r="AC2" i="6"/>
  <c r="F2" i="6"/>
  <c r="N2" i="6"/>
  <c r="V2" i="6"/>
  <c r="AD2" i="6"/>
  <c r="G2" i="6"/>
  <c r="O2" i="6"/>
  <c r="O6" i="6" s="1"/>
  <c r="W2" i="6"/>
  <c r="W6" i="6" s="1"/>
  <c r="AE2" i="6"/>
  <c r="P2" i="6"/>
  <c r="X2" i="6"/>
  <c r="AF2" i="6"/>
  <c r="I2" i="6"/>
  <c r="Q2" i="6"/>
  <c r="Y2" i="6"/>
  <c r="AG2" i="6"/>
  <c r="R2" i="6"/>
  <c r="AH2" i="6"/>
  <c r="K2" i="6"/>
  <c r="K6" i="6" s="1"/>
  <c r="AA2" i="6"/>
  <c r="AI2" i="6"/>
  <c r="T2" i="6"/>
  <c r="C2" i="6"/>
  <c r="H2" i="6"/>
  <c r="J2" i="6"/>
  <c r="J6" i="6" s="1"/>
  <c r="Z2" i="6"/>
  <c r="S2" i="6"/>
  <c r="D2" i="6"/>
  <c r="AB2" i="6"/>
  <c r="L2" i="6"/>
  <c r="O3" i="6"/>
  <c r="W3" i="6"/>
  <c r="AE4" i="6"/>
  <c r="AE6" i="6" s="1"/>
  <c r="B6" i="7"/>
  <c r="Z6" i="7"/>
  <c r="L6" i="7"/>
  <c r="AA6" i="7"/>
  <c r="Y6" i="7"/>
  <c r="AC6" i="7"/>
  <c r="AE6" i="7"/>
  <c r="D6" i="7"/>
  <c r="I4" i="6"/>
  <c r="AI3" i="6"/>
  <c r="AI4" i="6"/>
  <c r="C6" i="7"/>
  <c r="W6" i="7"/>
  <c r="Y3" i="6"/>
  <c r="Y4" i="6"/>
  <c r="AB6" i="7"/>
  <c r="U6" i="7"/>
  <c r="Q3" i="6"/>
  <c r="Q4" i="6"/>
  <c r="S4" i="6"/>
  <c r="S3" i="6"/>
  <c r="G3" i="6"/>
  <c r="G4" i="6"/>
  <c r="B6" i="6"/>
  <c r="AA3" i="6"/>
  <c r="AA4" i="6"/>
  <c r="E6" i="7"/>
  <c r="AG3" i="6"/>
  <c r="AG4" i="6"/>
  <c r="M6" i="7"/>
  <c r="R3" i="6"/>
  <c r="R4" i="6"/>
  <c r="C4" i="6"/>
  <c r="C3" i="6"/>
  <c r="N4" i="6"/>
  <c r="N3" i="6"/>
  <c r="M3" i="6"/>
  <c r="M4" i="6"/>
  <c r="V3" i="6"/>
  <c r="V4" i="6"/>
  <c r="AB4" i="6"/>
  <c r="AB3" i="6"/>
  <c r="AC4" i="6"/>
  <c r="AC3" i="6"/>
  <c r="F3" i="6"/>
  <c r="F4" i="6"/>
  <c r="D3" i="6"/>
  <c r="D4" i="6"/>
  <c r="Z4" i="6"/>
  <c r="Z3" i="6"/>
  <c r="L3" i="6"/>
  <c r="L4" i="6"/>
  <c r="AH3" i="6"/>
  <c r="AH4" i="6"/>
  <c r="T3" i="6"/>
  <c r="T4" i="6"/>
  <c r="AD4" i="6"/>
  <c r="AD3" i="6"/>
  <c r="H4" i="6"/>
  <c r="H3" i="6"/>
  <c r="E3" i="6"/>
  <c r="E4" i="6"/>
  <c r="P3" i="6"/>
  <c r="P4" i="6"/>
  <c r="X3" i="6"/>
  <c r="X4" i="6"/>
  <c r="U3" i="6"/>
  <c r="U4" i="6"/>
  <c r="AF3" i="6"/>
  <c r="AF4" i="6"/>
  <c r="AC6" i="6" l="1"/>
  <c r="Y6" i="6"/>
  <c r="I6" i="6"/>
  <c r="F6" i="6"/>
  <c r="P6" i="6"/>
  <c r="AI6" i="6"/>
  <c r="N6" i="6"/>
  <c r="X6" i="6"/>
  <c r="AB6" i="6"/>
  <c r="AA6" i="6"/>
  <c r="T6" i="6"/>
  <c r="Q6" i="6"/>
  <c r="M6" i="6"/>
  <c r="AD6" i="6"/>
  <c r="AH6" i="6"/>
  <c r="L6" i="6"/>
  <c r="H6" i="6"/>
  <c r="S6" i="6"/>
  <c r="AF6" i="6"/>
  <c r="C6" i="6"/>
  <c r="E6" i="6"/>
  <c r="V6" i="6"/>
  <c r="G6" i="6"/>
  <c r="Z6" i="6"/>
  <c r="D6" i="6"/>
  <c r="R6" i="6"/>
  <c r="U6" i="6"/>
  <c r="AG6" i="6"/>
</calcChain>
</file>

<file path=xl/sharedStrings.xml><?xml version="1.0" encoding="utf-8"?>
<sst xmlns="http://schemas.openxmlformats.org/spreadsheetml/2006/main" count="2202" uniqueCount="1206">
  <si>
    <t>BNVFE BAU New Vehicle Fuel Economy</t>
  </si>
  <si>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</si>
  <si>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</si>
  <si>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</si>
  <si>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</si>
  <si>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</si>
  <si>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</si>
  <si>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</si>
  <si>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</si>
  <si>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</si>
  <si>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</si>
  <si>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</si>
  <si>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</si>
  <si>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</si>
  <si>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</si>
  <si>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</si>
  <si>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</si>
  <si>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</si>
  <si>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</si>
  <si>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</si>
  <si>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</si>
  <si>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</si>
  <si>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</si>
  <si>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</si>
  <si>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</si>
  <si>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</si>
  <si>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</si>
  <si>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</si>
  <si>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</si>
  <si>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</si>
  <si>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</si>
  <si>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</si>
  <si>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</si>
  <si>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</si>
  <si>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</si>
  <si>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</si>
  <si>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</si>
  <si>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</si>
  <si>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</si>
  <si>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</si>
  <si>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</si>
  <si>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</si>
  <si>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</si>
  <si>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</si>
  <si>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</si>
  <si>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</si>
  <si>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</si>
  <si>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</si>
  <si>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</si>
  <si>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</si>
  <si>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</si>
  <si>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</si>
  <si>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</si>
  <si>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</si>
  <si>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</si>
  <si>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</si>
  <si>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</si>
  <si>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</si>
  <si>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</si>
  <si>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</si>
  <si>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</si>
  <si>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</si>
  <si>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</si>
  <si>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</si>
  <si>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</si>
  <si>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</si>
  <si>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</si>
  <si>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</si>
  <si>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</si>
  <si>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</si>
  <si>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</si>
  <si>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</si>
  <si>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</si>
  <si>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</si>
  <si>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</si>
  <si>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</si>
  <si>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</si>
  <si>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</si>
  <si>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</si>
  <si>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</si>
  <si>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</si>
  <si>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</si>
  <si>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</si>
  <si>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</si>
  <si>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</si>
  <si>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</si>
  <si>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</si>
  <si>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</si>
  <si>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</si>
  <si>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</si>
  <si>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</si>
  <si>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</si>
  <si>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</si>
  <si>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</si>
  <si>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</si>
  <si>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</si>
  <si>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</si>
  <si>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</si>
  <si>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</si>
  <si>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</si>
  <si>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</si>
  <si>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</si>
  <si>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</si>
  <si>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</si>
  <si>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</si>
  <si>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</si>
  <si>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</si>
  <si>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</si>
  <si>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</si>
  <si>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</si>
  <si>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</si>
  <si>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</si>
  <si>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</si>
  <si>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</si>
  <si>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</si>
  <si>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</si>
  <si>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</si>
  <si>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</si>
  <si>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</si>
  <si>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</si>
  <si>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</si>
  <si>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</si>
  <si>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</si>
  <si>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This variable gives fuel economy in units of cargo distance per BTU.</t>
  </si>
  <si>
    <t>battery electric vehicle</t>
  </si>
  <si>
    <t>natural gas vehicle</t>
  </si>
  <si>
    <t>gasoline vehicle</t>
  </si>
  <si>
    <t>diesel vehicle</t>
  </si>
  <si>
    <t>plugin hybrid vehicle</t>
  </si>
  <si>
    <t>nonroad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</si>
  <si>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</si>
  <si>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</si>
  <si>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</si>
  <si>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</si>
  <si>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</si>
  <si>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</si>
  <si>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</si>
  <si>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</si>
  <si>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</si>
  <si>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</si>
  <si>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</si>
  <si>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</si>
  <si>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</si>
  <si>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</si>
  <si>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</si>
  <si>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</si>
  <si>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</si>
  <si>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</si>
  <si>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</si>
  <si>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</si>
  <si>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</si>
  <si>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</si>
  <si>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</si>
  <si>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</si>
  <si>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</si>
  <si>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</si>
  <si>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</si>
  <si>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</si>
  <si>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</si>
  <si>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</si>
  <si>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</si>
  <si>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</si>
  <si>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</si>
  <si>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</si>
  <si>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</si>
  <si>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</si>
  <si>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</si>
  <si>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</si>
  <si>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</si>
  <si>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</si>
  <si>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</si>
  <si>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</si>
  <si>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</si>
  <si>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</si>
  <si>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</si>
  <si>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</si>
  <si>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</si>
  <si>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</si>
  <si>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</si>
  <si>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</si>
  <si>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</si>
  <si>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</si>
  <si>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</si>
  <si>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</si>
  <si>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</si>
  <si>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</si>
  <si>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</si>
  <si>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</si>
  <si>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</si>
  <si>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</si>
  <si>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</si>
  <si>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</si>
  <si>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</si>
  <si>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</si>
  <si>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</si>
  <si>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</si>
  <si>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</si>
  <si>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</si>
  <si>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</si>
  <si>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</si>
  <si>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</si>
  <si>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</si>
  <si>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</si>
  <si>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</si>
  <si>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</si>
  <si>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</si>
  <si>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</si>
  <si>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</si>
  <si>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</si>
  <si>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</si>
  <si>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</si>
  <si>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</si>
  <si>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</si>
  <si>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</si>
  <si>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</si>
  <si>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</si>
  <si>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</si>
  <si>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</si>
  <si>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</si>
  <si>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</si>
  <si>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</si>
  <si>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</si>
  <si>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</si>
  <si>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</si>
  <si>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</si>
  <si>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</si>
  <si>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</si>
  <si>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</si>
  <si>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</si>
  <si>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</si>
  <si>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</si>
  <si>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</si>
  <si>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</si>
  <si>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</si>
  <si>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</si>
  <si>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</si>
  <si>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</si>
  <si>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</si>
  <si>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</si>
  <si>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</si>
  <si>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</si>
  <si>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</si>
  <si>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</si>
  <si>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</si>
  <si>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</si>
  <si>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</si>
  <si>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</si>
  <si>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</si>
  <si>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</si>
  <si>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</si>
  <si>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</si>
  <si>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</si>
  <si>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</si>
  <si>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</si>
  <si>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</si>
  <si>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</si>
  <si>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</si>
  <si>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</si>
  <si>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</si>
  <si>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</si>
  <si>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</si>
  <si>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</si>
  <si>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</si>
  <si>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</si>
  <si>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</si>
  <si>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</si>
  <si>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</si>
  <si>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</si>
  <si>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</si>
  <si>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</si>
  <si>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</si>
  <si>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</si>
  <si>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</si>
  <si>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</si>
  <si>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</si>
  <si>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</si>
  <si>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</si>
  <si>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</si>
  <si>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</si>
  <si>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</si>
  <si>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</si>
  <si>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</si>
  <si>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</si>
  <si>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</si>
  <si>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</si>
  <si>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</si>
  <si>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</si>
  <si>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</si>
  <si>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</si>
  <si>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</si>
  <si>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</si>
  <si>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</si>
  <si>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</si>
  <si>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</si>
  <si>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</si>
  <si>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</si>
  <si>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</si>
  <si>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</si>
  <si>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</si>
  <si>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</si>
  <si>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</si>
  <si>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</si>
  <si>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</si>
  <si>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</si>
  <si>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</si>
  <si>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</si>
  <si>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</si>
  <si>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</si>
  <si>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</si>
  <si>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</si>
  <si>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</si>
  <si>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</si>
  <si>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</si>
  <si>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</si>
  <si>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</si>
  <si>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</si>
  <si>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</si>
  <si>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</si>
  <si>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</si>
  <si>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</si>
  <si>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</si>
  <si>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</si>
  <si>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</si>
  <si>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</si>
  <si>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</si>
  <si>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</si>
  <si>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</si>
  <si>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</si>
  <si>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</si>
  <si>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</si>
  <si>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</si>
  <si>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</si>
  <si>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</si>
  <si>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</si>
  <si>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</si>
  <si>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</si>
  <si>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</si>
  <si>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</si>
  <si>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</si>
  <si>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</si>
  <si>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</si>
  <si>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</si>
  <si>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</si>
  <si>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</si>
  <si>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</si>
  <si>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</si>
  <si>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</si>
  <si>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</si>
  <si>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</si>
  <si>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</si>
  <si>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</si>
  <si>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</si>
  <si>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</si>
  <si>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</si>
  <si>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</si>
  <si>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</si>
  <si>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</si>
  <si>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</si>
  <si>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</si>
  <si>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</si>
  <si>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</si>
  <si>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</si>
  <si>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</si>
  <si>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</si>
  <si>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</si>
  <si>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</si>
  <si>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</si>
  <si>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</si>
  <si>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</si>
  <si>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</si>
  <si>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</si>
  <si>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</si>
  <si>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</si>
  <si>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</si>
  <si>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</si>
  <si>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</si>
  <si>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</si>
  <si>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</si>
  <si>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</si>
  <si>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</si>
  <si>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</si>
  <si>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</si>
  <si>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</si>
  <si>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</si>
  <si>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</si>
  <si>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</si>
  <si>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</si>
  <si>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</si>
  <si>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</si>
  <si>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</si>
  <si>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</si>
  <si>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</si>
  <si>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</si>
  <si>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</si>
  <si>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</si>
  <si>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</si>
  <si>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</si>
  <si>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</si>
  <si>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</si>
  <si>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</si>
  <si>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</si>
  <si>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</si>
  <si>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</si>
  <si>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</si>
  <si>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</si>
  <si>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</si>
  <si>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</si>
  <si>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</si>
  <si>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</si>
  <si>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</si>
  <si>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</si>
  <si>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</si>
  <si>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</si>
  <si>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</si>
  <si>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</si>
  <si>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</si>
  <si>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</si>
  <si>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</si>
  <si>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</si>
  <si>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</si>
  <si>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</si>
  <si>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</si>
  <si>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</si>
  <si>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</si>
  <si>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</si>
  <si>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</si>
  <si>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</si>
  <si>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</si>
  <si>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</si>
  <si>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</si>
  <si>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</si>
  <si>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</si>
  <si>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</si>
  <si>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</si>
  <si>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</si>
  <si>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</si>
  <si>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</si>
  <si>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</si>
  <si>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</si>
  <si>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</si>
  <si>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</si>
  <si>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</si>
  <si>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</si>
  <si>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</si>
  <si>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</si>
  <si>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</si>
  <si>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</si>
  <si>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</si>
  <si>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</si>
  <si>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</si>
  <si>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</si>
  <si>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</si>
  <si>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</si>
  <si>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</si>
  <si>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</si>
  <si>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</si>
  <si>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</si>
  <si>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</si>
  <si>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</si>
  <si>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</si>
  <si>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</si>
  <si>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</si>
  <si>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</si>
  <si>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</si>
  <si>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</si>
  <si>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</si>
  <si>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</si>
  <si>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</si>
  <si>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</si>
  <si>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</si>
  <si>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</si>
  <si>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</si>
  <si>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</si>
  <si>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</si>
  <si>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</si>
  <si>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</si>
  <si>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</si>
  <si>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</si>
  <si>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</si>
  <si>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</si>
  <si>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</si>
  <si>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</si>
  <si>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</si>
  <si>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</si>
  <si>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</si>
  <si>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</si>
  <si>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</si>
  <si>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</si>
  <si>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</si>
  <si>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</si>
  <si>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</si>
  <si>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</si>
  <si>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</si>
  <si>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</si>
  <si>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</si>
  <si>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</si>
  <si>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</si>
  <si>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</si>
  <si>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</si>
  <si>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</si>
  <si>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</si>
  <si>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</si>
  <si>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</si>
  <si>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</si>
  <si>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</si>
  <si>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</si>
  <si>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</si>
  <si>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</si>
  <si>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</si>
  <si>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</si>
  <si>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</si>
  <si>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</si>
  <si>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</si>
  <si>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</si>
  <si>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</si>
  <si>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</si>
  <si>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</si>
  <si>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</si>
  <si>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</si>
  <si>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</si>
  <si>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</si>
  <si>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</si>
  <si>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</si>
  <si>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</si>
  <si>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</si>
  <si>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</si>
  <si>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</si>
  <si>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</si>
  <si>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</si>
  <si>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</si>
  <si>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</si>
  <si>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</si>
  <si>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</si>
  <si>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</si>
  <si>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</si>
  <si>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</si>
  <si>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</si>
  <si>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</si>
  <si>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</si>
  <si>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</si>
  <si>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</si>
  <si>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</si>
  <si>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</si>
  <si>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</si>
  <si>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</si>
  <si>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</si>
  <si>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</si>
  <si>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</si>
  <si>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</si>
  <si>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</si>
  <si>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</si>
  <si>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</si>
  <si>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</si>
  <si>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</si>
  <si>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</si>
  <si>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</si>
  <si>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</si>
  <si>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</si>
  <si>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</si>
  <si>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</si>
  <si>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</si>
  <si>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</si>
  <si>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</si>
  <si>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</si>
  <si>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</si>
  <si>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</si>
  <si>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</si>
  <si>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</si>
  <si>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</si>
  <si>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</si>
  <si>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</si>
  <si>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</si>
  <si>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</si>
  <si>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</si>
  <si>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</si>
  <si>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</si>
  <si>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</si>
  <si>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</si>
  <si>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</si>
  <si>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</si>
  <si>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</si>
  <si>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</si>
  <si>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</si>
  <si>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</si>
  <si>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</si>
  <si>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</si>
  <si>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</si>
  <si>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</si>
  <si>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</si>
  <si>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</si>
  <si>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</si>
  <si>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</si>
  <si>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</si>
  <si>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</si>
  <si>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</si>
  <si>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</si>
  <si>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</si>
  <si>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</si>
  <si>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</si>
  <si>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</si>
  <si>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</si>
  <si>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</si>
  <si>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</si>
  <si>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</si>
  <si>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</si>
  <si>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</si>
  <si>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</si>
  <si>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</si>
  <si>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</si>
  <si>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</si>
  <si>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</si>
  <si>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</si>
  <si>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</si>
  <si>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</si>
  <si>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</si>
  <si>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</si>
  <si>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</si>
  <si>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</si>
  <si>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</si>
  <si>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</si>
  <si>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</si>
  <si>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</si>
  <si>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</si>
  <si>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</si>
  <si>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</si>
  <si>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</si>
  <si>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</si>
  <si>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</si>
  <si>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</si>
  <si>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</si>
  <si>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</si>
  <si>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</si>
  <si>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</si>
  <si>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</si>
  <si>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</si>
  <si>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</si>
  <si>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</si>
  <si>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</si>
  <si>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</si>
  <si>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</si>
  <si>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</si>
  <si>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</si>
  <si>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</si>
  <si>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</si>
  <si>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</si>
  <si>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</si>
  <si>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</si>
  <si>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</si>
  <si>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</si>
  <si>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</si>
  <si>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</si>
  <si>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</si>
  <si>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</si>
  <si>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</si>
  <si>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</si>
  <si>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</si>
  <si>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</si>
  <si>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</si>
  <si>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</si>
  <si>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</si>
  <si>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</si>
  <si>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</si>
  <si>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</si>
  <si>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</si>
  <si>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</si>
  <si>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</si>
  <si>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</si>
  <si>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</si>
  <si>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</si>
  <si>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</si>
  <si>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</si>
  <si>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</si>
  <si>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</si>
  <si>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</si>
  <si>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</si>
  <si>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</si>
  <si>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</si>
  <si>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</si>
  <si>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</si>
  <si>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</si>
  <si>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</si>
  <si>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</si>
  <si>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</si>
  <si>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</si>
  <si>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</si>
  <si>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</si>
  <si>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</si>
  <si>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</si>
  <si>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</si>
  <si>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</si>
  <si>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</si>
  <si>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</si>
  <si>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</si>
  <si>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</si>
  <si>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</si>
  <si>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</si>
  <si>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</si>
  <si>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</si>
  <si>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</si>
  <si>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</si>
  <si>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</si>
  <si>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</si>
  <si>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</si>
  <si>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</si>
  <si>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</si>
  <si>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</si>
  <si>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</si>
  <si>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</si>
  <si>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</si>
  <si>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</si>
  <si>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</si>
  <si>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</si>
  <si>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</si>
  <si>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</si>
  <si>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</si>
  <si>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</si>
  <si>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</si>
  <si>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</si>
  <si>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</si>
  <si>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</si>
  <si>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</si>
  <si>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</si>
  <si>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</si>
  <si>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</si>
  <si>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</si>
  <si>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</si>
  <si>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</si>
  <si>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</si>
  <si>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</si>
  <si>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</si>
  <si>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</si>
  <si>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</si>
  <si>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</si>
  <si>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</si>
  <si>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</si>
  <si>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</si>
  <si>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</si>
  <si>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</si>
  <si>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</si>
  <si>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</si>
  <si>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</si>
  <si>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</si>
  <si>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</si>
  <si>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</si>
  <si>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</si>
  <si>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</si>
  <si>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</si>
  <si>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</si>
  <si>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</si>
  <si>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</si>
  <si>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</si>
  <si>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</si>
  <si>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</si>
  <si>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</si>
  <si>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</si>
  <si>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</si>
  <si>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</si>
  <si>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</si>
  <si>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</si>
  <si>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</si>
  <si>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</si>
  <si>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</si>
  <si>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</si>
  <si>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</si>
  <si>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</si>
  <si>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</si>
  <si>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</si>
  <si>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</si>
  <si>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</si>
  <si>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</si>
  <si>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</si>
  <si>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</si>
  <si>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</si>
  <si>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</si>
  <si>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</si>
  <si>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</si>
  <si>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</si>
  <si>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</si>
  <si>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</si>
  <si>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</si>
  <si>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</si>
  <si>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</si>
  <si>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</si>
  <si>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</si>
  <si>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</si>
  <si>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</si>
  <si>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</si>
  <si>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</si>
  <si>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</si>
  <si>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</si>
  <si>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</si>
  <si>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</si>
  <si>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</si>
  <si>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</si>
  <si>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</si>
  <si>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</si>
  <si>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</si>
  <si>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</si>
  <si>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</si>
  <si>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</si>
  <si>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</si>
  <si>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</si>
  <si>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</si>
  <si>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</si>
  <si>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</si>
  <si>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</si>
  <si>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</si>
  <si>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</si>
  <si>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</si>
  <si>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</si>
  <si>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</si>
  <si>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</si>
  <si>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</si>
  <si>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</si>
  <si>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</si>
  <si>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</si>
  <si>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</si>
  <si>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</si>
  <si>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</si>
  <si>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</si>
  <si>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</si>
  <si>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</si>
  <si>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</si>
  <si>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</si>
  <si>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</si>
  <si>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</si>
  <si>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</si>
  <si>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</si>
  <si>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</si>
  <si>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</si>
  <si>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</si>
  <si>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</si>
  <si>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</si>
  <si>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</si>
  <si>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</si>
  <si>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</si>
  <si>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</si>
  <si>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</si>
  <si>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</si>
  <si>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</si>
  <si>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</si>
  <si>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</si>
  <si>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</si>
  <si>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</si>
  <si>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</si>
  <si>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</si>
  <si>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</si>
  <si>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</si>
  <si>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</si>
  <si>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</si>
  <si>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</si>
  <si>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</si>
  <si>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</si>
  <si>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</si>
  <si>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</si>
  <si>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</si>
  <si>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</si>
  <si>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</si>
  <si>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</si>
  <si>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</si>
  <si>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</si>
  <si>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</si>
  <si>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</si>
  <si>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</si>
  <si>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</si>
  <si>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</si>
  <si>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</si>
  <si>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</si>
  <si>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</si>
  <si>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</si>
  <si>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</si>
  <si>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</si>
  <si>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</si>
  <si>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</si>
  <si>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</si>
  <si>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</si>
  <si>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</si>
  <si>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</si>
  <si>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</si>
  <si>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</si>
  <si>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</si>
  <si>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</si>
  <si>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</si>
  <si>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</si>
  <si>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</si>
  <si>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</si>
  <si>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</si>
  <si>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</si>
  <si>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</si>
  <si>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</si>
  <si>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</si>
  <si>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</si>
  <si>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</si>
  <si>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</si>
  <si>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</si>
  <si>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</si>
  <si>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</si>
  <si>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</si>
  <si>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</si>
  <si>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</si>
  <si>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</si>
  <si>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</si>
  <si>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</si>
  <si>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</si>
  <si>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</si>
  <si>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</si>
  <si>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</si>
  <si>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</si>
  <si>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</si>
  <si>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</si>
  <si>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</si>
  <si>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</si>
  <si>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</si>
  <si>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</si>
  <si>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</si>
  <si>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</si>
  <si>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</si>
  <si>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</si>
  <si>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</si>
  <si>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</si>
  <si>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</si>
  <si>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</si>
  <si>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</si>
  <si>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</si>
  <si>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</si>
  <si>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</si>
  <si>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</si>
  <si>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</si>
  <si>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</si>
  <si>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</si>
  <si>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</si>
  <si>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</si>
  <si>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</si>
  <si>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</si>
  <si>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</si>
  <si>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</si>
  <si>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</si>
  <si>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</si>
  <si>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</si>
  <si>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</si>
  <si>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</si>
  <si>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</si>
  <si>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</si>
  <si>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</si>
  <si>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</si>
  <si>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</si>
  <si>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</si>
  <si>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</si>
  <si>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</si>
  <si>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</si>
  <si>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</si>
  <si>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</si>
  <si>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</si>
  <si>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</si>
  <si>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</si>
  <si>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</si>
  <si>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</si>
  <si>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</si>
  <si>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</si>
  <si>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</si>
  <si>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</si>
  <si>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</si>
  <si>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</si>
  <si>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</si>
  <si>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</si>
  <si>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</si>
  <si>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</si>
  <si>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</si>
  <si>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</si>
  <si>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</si>
  <si>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</si>
  <si>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</si>
  <si>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</si>
  <si>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</si>
  <si>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</si>
  <si>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</si>
  <si>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</si>
  <si>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</si>
  <si>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</si>
  <si>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</si>
  <si>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</si>
  <si>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</si>
  <si>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</si>
  <si>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</si>
  <si>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</si>
  <si>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</si>
  <si>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</si>
  <si>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</si>
  <si>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</si>
  <si>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</si>
  <si>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</si>
  <si>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</si>
  <si>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</si>
  <si>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</si>
  <si>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</si>
  <si>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</si>
  <si>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</si>
  <si>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</si>
  <si>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</si>
  <si>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</si>
  <si>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</si>
  <si>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</si>
  <si>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</si>
  <si>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</si>
  <si>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</si>
  <si>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</si>
  <si>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</si>
  <si>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</si>
  <si>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</si>
  <si>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</si>
  <si>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</si>
  <si>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</si>
  <si>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</si>
  <si>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</si>
  <si>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</si>
  <si>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</si>
  <si>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</si>
  <si>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</si>
  <si>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</si>
  <si>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</si>
  <si>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</si>
  <si>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</si>
  <si>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</si>
  <si>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</si>
  <si>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</si>
  <si>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</si>
  <si>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</si>
  <si>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</si>
  <si>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</si>
  <si>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</si>
  <si>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</si>
  <si>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</si>
  <si>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</si>
  <si>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</si>
  <si>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</si>
  <si>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</si>
  <si>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</si>
  <si>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</si>
  <si>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</si>
  <si>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</si>
  <si>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</si>
  <si>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</si>
  <si>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</si>
  <si>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</si>
  <si>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</si>
  <si>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</si>
  <si>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</si>
  <si>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</si>
  <si>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</si>
  <si>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</si>
  <si>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</si>
  <si>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</si>
  <si>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</si>
  <si>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</si>
  <si>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</si>
  <si>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</si>
  <si>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</si>
  <si>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</si>
  <si>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</si>
  <si>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</si>
  <si>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</si>
  <si>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</si>
  <si>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</si>
  <si>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</si>
  <si>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</si>
  <si>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</si>
  <si>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</si>
  <si>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</si>
  <si>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</si>
  <si>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</si>
  <si>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</si>
  <si>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</si>
  <si>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</si>
  <si>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</si>
  <si>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</si>
  <si>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</si>
  <si>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</si>
  <si>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</si>
  <si>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</si>
  <si>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</si>
  <si>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</si>
  <si>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</si>
  <si>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</si>
  <si>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</si>
  <si>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</si>
  <si>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</si>
  <si>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</si>
  <si>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</si>
  <si>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</si>
  <si>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</si>
  <si>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</si>
  <si>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</si>
  <si>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</si>
  <si>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</si>
  <si>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</si>
  <si>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</si>
  <si>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</si>
  <si>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</si>
  <si>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</si>
  <si>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</si>
  <si>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</si>
  <si>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</si>
  <si>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</si>
  <si>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</si>
  <si>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</si>
  <si>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</si>
  <si>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</si>
  <si>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</si>
  <si>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</si>
  <si>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</si>
  <si>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</si>
  <si>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</si>
  <si>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</si>
  <si>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</si>
  <si>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</si>
  <si>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</si>
  <si>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</si>
  <si>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</si>
  <si>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</si>
  <si>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</si>
  <si>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</si>
  <si>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</si>
  <si>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</si>
  <si>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</si>
  <si>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</si>
  <si>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</si>
  <si>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</si>
  <si>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</si>
  <si>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</si>
  <si>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</si>
  <si>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</si>
  <si>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</si>
  <si>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</si>
  <si>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</si>
  <si>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</si>
  <si>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</si>
  <si>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</si>
  <si>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</si>
  <si>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</si>
  <si>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</si>
  <si>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</si>
  <si>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</si>
  <si>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</si>
  <si>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</si>
  <si>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</si>
  <si>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</si>
  <si>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</si>
  <si>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</si>
  <si>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</si>
  <si>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</si>
  <si>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</si>
  <si>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</si>
  <si>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</si>
  <si>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</si>
  <si>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</si>
  <si>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7, NTS 1-40, NAP F28, others as noted on "Calculations Etc" tab</t>
  </si>
  <si>
    <t>Sources: AEO 50, NAP F28, others as noted on "Calculations Etc" tab</t>
  </si>
  <si>
    <t>Annual Energy Outlook 2018</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</si>
  <si>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</si>
  <si>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</si>
  <si>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</si>
  <si>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</si>
  <si>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</si>
  <si>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</si>
  <si>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</si>
  <si>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</si>
  <si>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</si>
  <si>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</si>
  <si>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</si>
  <si>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</si>
  <si>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</si>
  <si>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</si>
  <si>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</si>
  <si>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</si>
  <si>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</si>
  <si>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</si>
  <si>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</si>
  <si>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</si>
  <si>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</si>
  <si>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</si>
  <si>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</si>
  <si>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</si>
  <si>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</si>
  <si>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</si>
  <si>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</si>
  <si>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</si>
  <si>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</si>
  <si>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</si>
  <si>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</si>
  <si>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</si>
  <si>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</si>
  <si>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</si>
  <si>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</si>
  <si>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</si>
  <si>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</si>
  <si>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</si>
  <si>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</si>
  <si>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</si>
  <si>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</si>
  <si>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</si>
  <si>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</si>
  <si>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</si>
  <si>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</si>
  <si>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</si>
  <si>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</si>
  <si>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 Improvement, 2017-2050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</si>
</sst>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s>
  <fonts count="5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cellStyleXfs>
  <cellXfs count="85">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17" fontId="0" fillId="0" borderId="0" xfId="0" applyNumberFormat="1"/>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3"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7"/>
  <sheetViews>
    <sheetView workbookViewId="0">
      <selection activeCell="B13" sqref="B13"/>
    </sheetView>
  </sheetViews>
  <sheetFormatPr defaultRowHeight="14.25"/>
  <cols>
    <col min="1" max="1" width="13.3984375" customWidth="1"/>
    <col min="2" max="2" width="107.3984375" customWidth="1"/>
  </cols>
  <sheetData>
    <row r="1" spans="1:2">
      <c r="A1" s="1" t="s">
        <v>0</v>
      </c>
    </row>
    <row r="3" spans="1:2">
      <c r="A3" s="1" t="s">
        <v>1</v>
      </c>
      <c r="B3" s="15" t="s">
        <v>609</v>
      </c>
    </row>
    <row r="4" spans="1:2">
      <c r="B4" t="s">
        <v>563</v>
      </c>
    </row>
    <row r="5" spans="1:2">
      <c r="B5" s="18">
        <v>2018</v>
      </c>
    </row>
    <row r="6" spans="1:2">
      <c r="B6" t="s">
        <v>1157</v>
      </c>
    </row>
    <row r="7" spans="1:2">
      <c r="B7" t="s">
        <v>564</v>
      </c>
    </row>
    <row r="8" spans="1:2">
      <c r="B8" t="s">
        <v>1119</v>
      </c>
    </row>
    <row r="10" spans="1:2">
      <c r="B10" s="21" t="s">
        <v>699</v>
      </c>
    </row>
    <row r="11" spans="1:2">
      <c r="B11" s="18">
        <v>2017</v>
      </c>
    </row>
    <row r="12" spans="1:2">
      <c r="B12" t="s">
        <v>700</v>
      </c>
    </row>
    <row r="13" spans="1:2">
      <c r="B13" t="s">
        <v>702</v>
      </c>
    </row>
    <row r="14" spans="1:2">
      <c r="B14" t="s">
        <v>701</v>
      </c>
    </row>
    <row r="16" spans="1:2">
      <c r="B16" t="s">
        <v>593</v>
      </c>
    </row>
    <row r="17" spans="1:2">
      <c r="B17" s="18">
        <v>2013</v>
      </c>
    </row>
    <row r="18" spans="1:2">
      <c r="B18" t="s">
        <v>594</v>
      </c>
    </row>
    <row r="19" spans="1:2">
      <c r="B19" t="s">
        <v>595</v>
      </c>
    </row>
    <row r="20" spans="1:2">
      <c r="B20" t="s">
        <v>596</v>
      </c>
    </row>
    <row r="22" spans="1:2">
      <c r="B22" t="s">
        <v>1118</v>
      </c>
    </row>
    <row r="24" spans="1:2">
      <c r="B24" s="15" t="s">
        <v>1151</v>
      </c>
    </row>
    <row r="25" spans="1:2">
      <c r="B25" t="s">
        <v>1147</v>
      </c>
    </row>
    <row r="26" spans="1:2">
      <c r="B26" s="18">
        <v>2013</v>
      </c>
    </row>
    <row r="27" spans="1:2">
      <c r="B27" t="s">
        <v>1150</v>
      </c>
    </row>
    <row r="28" spans="1:2">
      <c r="B28" t="s">
        <v>1149</v>
      </c>
    </row>
    <row r="29" spans="1:2">
      <c r="B29" t="s">
        <v>1148</v>
      </c>
    </row>
    <row r="31" spans="1:2">
      <c r="A31" s="1" t="s">
        <v>122</v>
      </c>
    </row>
    <row r="32" spans="1:2">
      <c r="A32" t="s">
        <v>123</v>
      </c>
    </row>
    <row r="34" spans="1:1">
      <c r="A34" s="1" t="s">
        <v>843</v>
      </c>
    </row>
    <row r="35" spans="1:1">
      <c r="A35" s="22" t="s">
        <v>1154</v>
      </c>
    </row>
    <row r="36" spans="1:1">
      <c r="A36" t="s">
        <v>844</v>
      </c>
    </row>
    <row r="37" spans="1:1">
      <c r="A37" t="s">
        <v>845</v>
      </c>
    </row>
    <row r="38" spans="1:1">
      <c r="A38" t="s">
        <v>846</v>
      </c>
    </row>
    <row r="39" spans="1:1">
      <c r="A39" t="s">
        <v>847</v>
      </c>
    </row>
    <row r="40" spans="1:1">
      <c r="A40" t="s">
        <v>833</v>
      </c>
    </row>
    <row r="41" spans="1:1">
      <c r="A41" t="s">
        <v>834</v>
      </c>
    </row>
    <row r="42" spans="1:1">
      <c r="A42" t="s">
        <v>1120</v>
      </c>
    </row>
    <row r="43" spans="1:1">
      <c r="A43" t="s">
        <v>1121</v>
      </c>
    </row>
    <row r="44" spans="1:1">
      <c r="A44" t="s">
        <v>1152</v>
      </c>
    </row>
    <row r="45" spans="1:1">
      <c r="A45" t="s">
        <v>1153</v>
      </c>
    </row>
    <row r="46" spans="1:1">
      <c r="A46" t="s">
        <v>1122</v>
      </c>
    </row>
    <row r="48" spans="1:1">
      <c r="A48" s="1" t="s">
        <v>818</v>
      </c>
    </row>
    <row r="49" spans="1:1">
      <c r="A49" s="22" t="s">
        <v>1155</v>
      </c>
    </row>
    <row r="50" spans="1:1">
      <c r="A50" t="s">
        <v>820</v>
      </c>
    </row>
    <row r="51" spans="1:1">
      <c r="A51" t="s">
        <v>1114</v>
      </c>
    </row>
    <row r="52" spans="1:1">
      <c r="A52" t="s">
        <v>1115</v>
      </c>
    </row>
    <row r="53" spans="1:1">
      <c r="A53" t="s">
        <v>1116</v>
      </c>
    </row>
    <row r="54" spans="1:1">
      <c r="A54" t="s">
        <v>1117</v>
      </c>
    </row>
    <row r="55" spans="1:1">
      <c r="A55" t="s">
        <v>833</v>
      </c>
    </row>
    <row r="56" spans="1:1">
      <c r="A56" t="s">
        <v>834</v>
      </c>
    </row>
    <row r="57" spans="1:1">
      <c r="A57" t="s">
        <v>1123</v>
      </c>
    </row>
    <row r="58" spans="1:1">
      <c r="A58" t="s">
        <v>1121</v>
      </c>
    </row>
    <row r="59" spans="1:1">
      <c r="A59" t="s">
        <v>1152</v>
      </c>
    </row>
    <row r="60" spans="1:1">
      <c r="A60" t="s">
        <v>1153</v>
      </c>
    </row>
    <row r="61" spans="1:1">
      <c r="A61" t="s">
        <v>1124</v>
      </c>
    </row>
    <row r="63" spans="1:1">
      <c r="A63" s="1" t="s">
        <v>819</v>
      </c>
    </row>
    <row r="64" spans="1:1">
      <c r="A64" s="22" t="s">
        <v>1156</v>
      </c>
    </row>
    <row r="65" spans="1:1">
      <c r="A65" t="s">
        <v>1111</v>
      </c>
    </row>
    <row r="66" spans="1:1">
      <c r="A66" t="s">
        <v>1112</v>
      </c>
    </row>
    <row r="67" spans="1:1">
      <c r="A67" t="s">
        <v>1113</v>
      </c>
    </row>
    <row r="68" spans="1:1">
      <c r="A68" t="s">
        <v>833</v>
      </c>
    </row>
    <row r="69" spans="1:1">
      <c r="A69" t="s">
        <v>834</v>
      </c>
    </row>
    <row r="70" spans="1:1">
      <c r="A70" t="s">
        <v>1123</v>
      </c>
    </row>
    <row r="71" spans="1:1">
      <c r="A71" t="s">
        <v>1121</v>
      </c>
    </row>
    <row r="72" spans="1:1">
      <c r="A72" t="s">
        <v>1152</v>
      </c>
    </row>
    <row r="73" spans="1:1">
      <c r="A73" t="s">
        <v>1153</v>
      </c>
    </row>
    <row r="74" spans="1:1">
      <c r="A74" t="s">
        <v>1124</v>
      </c>
    </row>
    <row r="76" spans="1:1">
      <c r="A76" s="1" t="s">
        <v>615</v>
      </c>
    </row>
    <row r="77" spans="1:1">
      <c r="A77" s="22" t="s">
        <v>597</v>
      </c>
    </row>
    <row r="78" spans="1:1">
      <c r="A78" t="s">
        <v>566</v>
      </c>
    </row>
    <row r="79" spans="1:1">
      <c r="A79" t="s">
        <v>567</v>
      </c>
    </row>
    <row r="80" spans="1:1">
      <c r="A80" t="s">
        <v>568</v>
      </c>
    </row>
    <row r="81" spans="1:1">
      <c r="A81" t="s">
        <v>570</v>
      </c>
    </row>
    <row r="82" spans="1:1">
      <c r="A82" t="s">
        <v>571</v>
      </c>
    </row>
    <row r="84" spans="1:1">
      <c r="A84" s="1" t="s">
        <v>610</v>
      </c>
    </row>
    <row r="85" spans="1:1">
      <c r="A85" s="22" t="s">
        <v>598</v>
      </c>
    </row>
    <row r="86" spans="1:1">
      <c r="A86" t="s">
        <v>611</v>
      </c>
    </row>
    <row r="87" spans="1:1">
      <c r="A87" t="s">
        <v>612</v>
      </c>
    </row>
    <row r="88" spans="1:1">
      <c r="A88" t="s">
        <v>613</v>
      </c>
    </row>
    <row r="90" spans="1:1">
      <c r="A90" s="1" t="s">
        <v>614</v>
      </c>
    </row>
    <row r="91" spans="1:1">
      <c r="A91" s="22" t="s">
        <v>695</v>
      </c>
    </row>
    <row r="92" spans="1:1">
      <c r="A92" t="s">
        <v>820</v>
      </c>
    </row>
    <row r="93" spans="1:1">
      <c r="A93" t="s">
        <v>696</v>
      </c>
    </row>
    <row r="94" spans="1:1">
      <c r="A94" t="s">
        <v>697</v>
      </c>
    </row>
    <row r="95" spans="1:1">
      <c r="A95" t="s">
        <v>698</v>
      </c>
    </row>
    <row r="97" spans="1:1">
      <c r="A97" s="1" t="s">
        <v>572</v>
      </c>
    </row>
    <row r="98" spans="1:1">
      <c r="A98" s="22" t="s">
        <v>598</v>
      </c>
    </row>
    <row r="99" spans="1:1">
      <c r="A99" t="s">
        <v>573</v>
      </c>
    </row>
    <row r="100" spans="1:1">
      <c r="A100" t="s">
        <v>574</v>
      </c>
    </row>
    <row r="101" spans="1:1">
      <c r="A101" t="s">
        <v>576</v>
      </c>
    </row>
    <row r="102" spans="1:1">
      <c r="A102" t="s">
        <v>575</v>
      </c>
    </row>
    <row r="104" spans="1:1">
      <c r="A104" s="1" t="s">
        <v>599</v>
      </c>
    </row>
    <row r="105" spans="1:1">
      <c r="A105" s="22" t="s">
        <v>600</v>
      </c>
    </row>
    <row r="106" spans="1:1">
      <c r="A106" t="s">
        <v>601</v>
      </c>
    </row>
    <row r="107" spans="1:1">
      <c r="A107" t="s">
        <v>602</v>
      </c>
    </row>
    <row r="108" spans="1:1">
      <c r="A108" t="s">
        <v>603</v>
      </c>
    </row>
    <row r="109" spans="1:1">
      <c r="A109" t="s">
        <v>604</v>
      </c>
    </row>
    <row r="110" spans="1:1">
      <c r="A110" t="s">
        <v>605</v>
      </c>
    </row>
    <row r="111" spans="1:1">
      <c r="A111" t="s">
        <v>606</v>
      </c>
    </row>
    <row r="112" spans="1:1">
      <c r="A112" t="s">
        <v>607</v>
      </c>
    </row>
    <row r="113" spans="1:1">
      <c r="A113" t="s">
        <v>608</v>
      </c>
    </row>
    <row r="115" spans="1:1">
      <c r="A115" s="1" t="s">
        <v>703</v>
      </c>
    </row>
    <row r="116" spans="1:1">
      <c r="A116" s="22" t="s">
        <v>821</v>
      </c>
    </row>
    <row r="117" spans="1:1">
      <c r="A117" t="s">
        <v>820</v>
      </c>
    </row>
    <row r="118" spans="1:1">
      <c r="A118" t="s">
        <v>822</v>
      </c>
    </row>
    <row r="119" spans="1:1">
      <c r="A119" t="s">
        <v>823</v>
      </c>
    </row>
    <row r="120" spans="1:1">
      <c r="A120" t="s">
        <v>824</v>
      </c>
    </row>
    <row r="121" spans="1:1">
      <c r="A121" t="s">
        <v>825</v>
      </c>
    </row>
    <row r="122" spans="1:1">
      <c r="A122" t="s">
        <v>826</v>
      </c>
    </row>
    <row r="123" spans="1:1">
      <c r="A123" t="s">
        <v>833</v>
      </c>
    </row>
    <row r="124" spans="1:1">
      <c r="A124" t="s">
        <v>834</v>
      </c>
    </row>
    <row r="126" spans="1:1">
      <c r="A126" s="1" t="s">
        <v>704</v>
      </c>
    </row>
    <row r="127" spans="1:1">
      <c r="A127" t="s">
        <v>705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topLeftCell="A5" workbookViewId="0">
      <selection activeCell="B8" sqref="B8"/>
    </sheetView>
  </sheetViews>
  <sheetFormatPr defaultRowHeight="14.25"/>
  <cols>
    <col min="1" max="1" width="50.3984375" customWidth="1"/>
  </cols>
  <sheetData>
    <row r="1" spans="1:36">
      <c r="A1" s="15" t="s">
        <v>561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6">
      <c r="A3" t="s">
        <v>559</v>
      </c>
      <c r="B3">
        <f>(INDEX('AEO 49'!$C$72:$AJ$72,MATCH('Calculations Etc'!B$2,'AEO 49'!$C$1:$AJ$1,0))-INDEX('AEO 49'!$C$184:$AJ$184,MATCH('Calculations Etc'!B$2,'AEO 49'!$C$1:$AJ$1,0)))/INDEX('AEO 49'!$C$72:$AJ$72,MATCH('Calculations Etc'!B$2,'AEO 49'!$C$1:$AJ$1,0))</f>
        <v>0.85778616844846411</v>
      </c>
      <c r="C3">
        <f>(INDEX('AEO 49'!$C$72:$AJ$72,MATCH('Calculations Etc'!C$2,'AEO 49'!$C$1:$AJ$1,0))-INDEX('AEO 49'!$C$184:$AJ$184,MATCH('Calculations Etc'!C$2,'AEO 49'!$C$1:$AJ$1,0)))/INDEX('AEO 49'!$C$72:$AJ$72,MATCH('Calculations Etc'!C$2,'AEO 49'!$C$1:$AJ$1,0))</f>
        <v>0.86739916238040293</v>
      </c>
      <c r="D3">
        <f>(INDEX('AEO 49'!$C$72:$AJ$72,MATCH('Calculations Etc'!D$2,'AEO 49'!$C$1:$AJ$1,0))-INDEX('AEO 49'!$C$184:$AJ$184,MATCH('Calculations Etc'!D$2,'AEO 49'!$C$1:$AJ$1,0)))/INDEX('AEO 49'!$C$72:$AJ$72,MATCH('Calculations Etc'!D$2,'AEO 49'!$C$1:$AJ$1,0))</f>
        <v>0.87477439830857417</v>
      </c>
      <c r="E3">
        <f>(INDEX('AEO 49'!$C$72:$AJ$72,MATCH('Calculations Etc'!E$2,'AEO 49'!$C$1:$AJ$1,0))-INDEX('AEO 49'!$C$184:$AJ$184,MATCH('Calculations Etc'!E$2,'AEO 49'!$C$1:$AJ$1,0)))/INDEX('AEO 49'!$C$72:$AJ$72,MATCH('Calculations Etc'!E$2,'AEO 49'!$C$1:$AJ$1,0))</f>
        <v>0.88064509532061697</v>
      </c>
      <c r="F3">
        <f>(INDEX('AEO 49'!$C$72:$AJ$72,MATCH('Calculations Etc'!F$2,'AEO 49'!$C$1:$AJ$1,0))-INDEX('AEO 49'!$C$184:$AJ$184,MATCH('Calculations Etc'!F$2,'AEO 49'!$C$1:$AJ$1,0)))/INDEX('AEO 49'!$C$72:$AJ$72,MATCH('Calculations Etc'!F$2,'AEO 49'!$C$1:$AJ$1,0))</f>
        <v>0.88597100561079367</v>
      </c>
      <c r="G3">
        <f>(INDEX('AEO 49'!$C$72:$AJ$72,MATCH('Calculations Etc'!G$2,'AEO 49'!$C$1:$AJ$1,0))-INDEX('AEO 49'!$C$184:$AJ$184,MATCH('Calculations Etc'!G$2,'AEO 49'!$C$1:$AJ$1,0)))/INDEX('AEO 49'!$C$72:$AJ$72,MATCH('Calculations Etc'!G$2,'AEO 49'!$C$1:$AJ$1,0))</f>
        <v>0.89000589893688509</v>
      </c>
      <c r="H3">
        <f>(INDEX('AEO 49'!$C$72:$AJ$72,MATCH('Calculations Etc'!H$2,'AEO 49'!$C$1:$AJ$1,0))-INDEX('AEO 49'!$C$184:$AJ$184,MATCH('Calculations Etc'!H$2,'AEO 49'!$C$1:$AJ$1,0)))/INDEX('AEO 49'!$C$72:$AJ$72,MATCH('Calculations Etc'!H$2,'AEO 49'!$C$1:$AJ$1,0))</f>
        <v>0.89327476363808866</v>
      </c>
      <c r="I3">
        <f>(INDEX('AEO 49'!$C$72:$AJ$72,MATCH('Calculations Etc'!I$2,'AEO 49'!$C$1:$AJ$1,0))-INDEX('AEO 49'!$C$184:$AJ$184,MATCH('Calculations Etc'!I$2,'AEO 49'!$C$1:$AJ$1,0)))/INDEX('AEO 49'!$C$72:$AJ$72,MATCH('Calculations Etc'!I$2,'AEO 49'!$C$1:$AJ$1,0))</f>
        <v>0.89623687432239052</v>
      </c>
      <c r="J3">
        <f>(INDEX('AEO 49'!$C$72:$AJ$72,MATCH('Calculations Etc'!J$2,'AEO 49'!$C$1:$AJ$1,0))-INDEX('AEO 49'!$C$184:$AJ$184,MATCH('Calculations Etc'!J$2,'AEO 49'!$C$1:$AJ$1,0)))/INDEX('AEO 49'!$C$72:$AJ$72,MATCH('Calculations Etc'!J$2,'AEO 49'!$C$1:$AJ$1,0))</f>
        <v>0.89904207774279288</v>
      </c>
      <c r="K3">
        <f>(INDEX('AEO 49'!$C$72:$AJ$72,MATCH('Calculations Etc'!K$2,'AEO 49'!$C$1:$AJ$1,0))-INDEX('AEO 49'!$C$184:$AJ$184,MATCH('Calculations Etc'!K$2,'AEO 49'!$C$1:$AJ$1,0)))/INDEX('AEO 49'!$C$72:$AJ$72,MATCH('Calculations Etc'!K$2,'AEO 49'!$C$1:$AJ$1,0))</f>
        <v>0.90158011866070431</v>
      </c>
      <c r="L3">
        <f>(INDEX('AEO 49'!$C$72:$AJ$72,MATCH('Calculations Etc'!L$2,'AEO 49'!$C$1:$AJ$1,0))-INDEX('AEO 49'!$C$184:$AJ$184,MATCH('Calculations Etc'!L$2,'AEO 49'!$C$1:$AJ$1,0)))/INDEX('AEO 49'!$C$72:$AJ$72,MATCH('Calculations Etc'!L$2,'AEO 49'!$C$1:$AJ$1,0))</f>
        <v>0.90434790821824995</v>
      </c>
      <c r="M3">
        <f>(INDEX('AEO 49'!$C$72:$AJ$72,MATCH('Calculations Etc'!M$2,'AEO 49'!$C$1:$AJ$1,0))-INDEX('AEO 49'!$C$184:$AJ$184,MATCH('Calculations Etc'!M$2,'AEO 49'!$C$1:$AJ$1,0)))/INDEX('AEO 49'!$C$72:$AJ$72,MATCH('Calculations Etc'!M$2,'AEO 49'!$C$1:$AJ$1,0))</f>
        <v>0.90751332715387056</v>
      </c>
      <c r="N3">
        <f>(INDEX('AEO 49'!$C$72:$AJ$72,MATCH('Calculations Etc'!N$2,'AEO 49'!$C$1:$AJ$1,0))-INDEX('AEO 49'!$C$184:$AJ$184,MATCH('Calculations Etc'!N$2,'AEO 49'!$C$1:$AJ$1,0)))/INDEX('AEO 49'!$C$72:$AJ$72,MATCH('Calculations Etc'!N$2,'AEO 49'!$C$1:$AJ$1,0))</f>
        <v>0.90968077994418384</v>
      </c>
      <c r="O3">
        <f>(INDEX('AEO 49'!$C$72:$AJ$72,MATCH('Calculations Etc'!O$2,'AEO 49'!$C$1:$AJ$1,0))-INDEX('AEO 49'!$C$184:$AJ$184,MATCH('Calculations Etc'!O$2,'AEO 49'!$C$1:$AJ$1,0)))/INDEX('AEO 49'!$C$72:$AJ$72,MATCH('Calculations Etc'!O$2,'AEO 49'!$C$1:$AJ$1,0))</f>
        <v>0.9113783068102943</v>
      </c>
      <c r="P3">
        <f>(INDEX('AEO 49'!$C$72:$AJ$72,MATCH('Calculations Etc'!P$2,'AEO 49'!$C$1:$AJ$1,0))-INDEX('AEO 49'!$C$184:$AJ$184,MATCH('Calculations Etc'!P$2,'AEO 49'!$C$1:$AJ$1,0)))/INDEX('AEO 49'!$C$72:$AJ$72,MATCH('Calculations Etc'!P$2,'AEO 49'!$C$1:$AJ$1,0))</f>
        <v>0.91277945385928916</v>
      </c>
      <c r="Q3">
        <f>(INDEX('AEO 49'!$C$72:$AJ$72,MATCH('Calculations Etc'!Q$2,'AEO 49'!$C$1:$AJ$1,0))-INDEX('AEO 49'!$C$184:$AJ$184,MATCH('Calculations Etc'!Q$2,'AEO 49'!$C$1:$AJ$1,0)))/INDEX('AEO 49'!$C$72:$AJ$72,MATCH('Calculations Etc'!Q$2,'AEO 49'!$C$1:$AJ$1,0))</f>
        <v>0.91393718863777174</v>
      </c>
      <c r="R3">
        <f>(INDEX('AEO 49'!$C$72:$AJ$72,MATCH('Calculations Etc'!R$2,'AEO 49'!$C$1:$AJ$1,0))-INDEX('AEO 49'!$C$184:$AJ$184,MATCH('Calculations Etc'!R$2,'AEO 49'!$C$1:$AJ$1,0)))/INDEX('AEO 49'!$C$72:$AJ$72,MATCH('Calculations Etc'!R$2,'AEO 49'!$C$1:$AJ$1,0))</f>
        <v>0.91503338302945347</v>
      </c>
      <c r="S3">
        <f>(INDEX('AEO 49'!$C$72:$AJ$72,MATCH('Calculations Etc'!S$2,'AEO 49'!$C$1:$AJ$1,0))-INDEX('AEO 49'!$C$184:$AJ$184,MATCH('Calculations Etc'!S$2,'AEO 49'!$C$1:$AJ$1,0)))/INDEX('AEO 49'!$C$72:$AJ$72,MATCH('Calculations Etc'!S$2,'AEO 49'!$C$1:$AJ$1,0))</f>
        <v>0.91622051532006665</v>
      </c>
      <c r="T3">
        <f>(INDEX('AEO 49'!$C$72:$AJ$72,MATCH('Calculations Etc'!T$2,'AEO 49'!$C$1:$AJ$1,0))-INDEX('AEO 49'!$C$184:$AJ$184,MATCH('Calculations Etc'!T$2,'AEO 49'!$C$1:$AJ$1,0)))/INDEX('AEO 49'!$C$72:$AJ$72,MATCH('Calculations Etc'!T$2,'AEO 49'!$C$1:$AJ$1,0))</f>
        <v>0.91731848685457318</v>
      </c>
      <c r="U3">
        <f>(INDEX('AEO 49'!$C$72:$AJ$72,MATCH('Calculations Etc'!U$2,'AEO 49'!$C$1:$AJ$1,0))-INDEX('AEO 49'!$C$184:$AJ$184,MATCH('Calculations Etc'!U$2,'AEO 49'!$C$1:$AJ$1,0)))/INDEX('AEO 49'!$C$72:$AJ$72,MATCH('Calculations Etc'!U$2,'AEO 49'!$C$1:$AJ$1,0))</f>
        <v>0.91828848845206668</v>
      </c>
      <c r="V3">
        <f>(INDEX('AEO 49'!$C$72:$AJ$72,MATCH('Calculations Etc'!V$2,'AEO 49'!$C$1:$AJ$1,0))-INDEX('AEO 49'!$C$184:$AJ$184,MATCH('Calculations Etc'!V$2,'AEO 49'!$C$1:$AJ$1,0)))/INDEX('AEO 49'!$C$72:$AJ$72,MATCH('Calculations Etc'!V$2,'AEO 49'!$C$1:$AJ$1,0))</f>
        <v>0.91902643180271237</v>
      </c>
      <c r="W3">
        <f>(INDEX('AEO 49'!$C$72:$AJ$72,MATCH('Calculations Etc'!W$2,'AEO 49'!$C$1:$AJ$1,0))-INDEX('AEO 49'!$C$184:$AJ$184,MATCH('Calculations Etc'!W$2,'AEO 49'!$C$1:$AJ$1,0)))/INDEX('AEO 49'!$C$72:$AJ$72,MATCH('Calculations Etc'!W$2,'AEO 49'!$C$1:$AJ$1,0))</f>
        <v>0.91982828903262559</v>
      </c>
      <c r="X3">
        <f>(INDEX('AEO 49'!$C$72:$AJ$72,MATCH('Calculations Etc'!X$2,'AEO 49'!$C$1:$AJ$1,0))-INDEX('AEO 49'!$C$184:$AJ$184,MATCH('Calculations Etc'!X$2,'AEO 49'!$C$1:$AJ$1,0)))/INDEX('AEO 49'!$C$72:$AJ$72,MATCH('Calculations Etc'!X$2,'AEO 49'!$C$1:$AJ$1,0))</f>
        <v>0.92050246479810338</v>
      </c>
      <c r="Y3">
        <f>(INDEX('AEO 49'!$C$72:$AJ$72,MATCH('Calculations Etc'!Y$2,'AEO 49'!$C$1:$AJ$1,0))-INDEX('AEO 49'!$C$184:$AJ$184,MATCH('Calculations Etc'!Y$2,'AEO 49'!$C$1:$AJ$1,0)))/INDEX('AEO 49'!$C$72:$AJ$72,MATCH('Calculations Etc'!Y$2,'AEO 49'!$C$1:$AJ$1,0))</f>
        <v>0.92116649107790505</v>
      </c>
      <c r="Z3">
        <f>(INDEX('AEO 49'!$C$72:$AJ$72,MATCH('Calculations Etc'!Z$2,'AEO 49'!$C$1:$AJ$1,0))-INDEX('AEO 49'!$C$184:$AJ$184,MATCH('Calculations Etc'!Z$2,'AEO 49'!$C$1:$AJ$1,0)))/INDEX('AEO 49'!$C$72:$AJ$72,MATCH('Calculations Etc'!Z$2,'AEO 49'!$C$1:$AJ$1,0))</f>
        <v>0.92181007818059557</v>
      </c>
      <c r="AA3">
        <f>(INDEX('AEO 49'!$C$72:$AJ$72,MATCH('Calculations Etc'!AA$2,'AEO 49'!$C$1:$AJ$1,0))-INDEX('AEO 49'!$C$184:$AJ$184,MATCH('Calculations Etc'!AA$2,'AEO 49'!$C$1:$AJ$1,0)))/INDEX('AEO 49'!$C$72:$AJ$72,MATCH('Calculations Etc'!AA$2,'AEO 49'!$C$1:$AJ$1,0))</f>
        <v>0.92257220252626426</v>
      </c>
      <c r="AB3">
        <f>(INDEX('AEO 49'!$C$72:$AJ$72,MATCH('Calculations Etc'!AB$2,'AEO 49'!$C$1:$AJ$1,0))-INDEX('AEO 49'!$C$184:$AJ$184,MATCH('Calculations Etc'!AB$2,'AEO 49'!$C$1:$AJ$1,0)))/INDEX('AEO 49'!$C$72:$AJ$72,MATCH('Calculations Etc'!AB$2,'AEO 49'!$C$1:$AJ$1,0))</f>
        <v>0.92338559888775917</v>
      </c>
      <c r="AC3">
        <f>(INDEX('AEO 49'!$C$72:$AJ$72,MATCH('Calculations Etc'!AC$2,'AEO 49'!$C$1:$AJ$1,0))-INDEX('AEO 49'!$C$184:$AJ$184,MATCH('Calculations Etc'!AC$2,'AEO 49'!$C$1:$AJ$1,0)))/INDEX('AEO 49'!$C$72:$AJ$72,MATCH('Calculations Etc'!AC$2,'AEO 49'!$C$1:$AJ$1,0))</f>
        <v>0.92422503160983205</v>
      </c>
      <c r="AD3">
        <f>(INDEX('AEO 49'!$C$72:$AJ$72,MATCH('Calculations Etc'!AD$2,'AEO 49'!$C$1:$AJ$1,0))-INDEX('AEO 49'!$C$184:$AJ$184,MATCH('Calculations Etc'!AD$2,'AEO 49'!$C$1:$AJ$1,0)))/INDEX('AEO 49'!$C$72:$AJ$72,MATCH('Calculations Etc'!AD$2,'AEO 49'!$C$1:$AJ$1,0))</f>
        <v>0.92504798979585345</v>
      </c>
      <c r="AE3">
        <f>(INDEX('AEO 49'!$C$72:$AJ$72,MATCH('Calculations Etc'!AE$2,'AEO 49'!$C$1:$AJ$1,0))-INDEX('AEO 49'!$C$184:$AJ$184,MATCH('Calculations Etc'!AE$2,'AEO 49'!$C$1:$AJ$1,0)))/INDEX('AEO 49'!$C$72:$AJ$72,MATCH('Calculations Etc'!AE$2,'AEO 49'!$C$1:$AJ$1,0))</f>
        <v>0.92593116867023562</v>
      </c>
      <c r="AF3">
        <f>(INDEX('AEO 49'!$C$72:$AJ$72,MATCH('Calculations Etc'!AF$2,'AEO 49'!$C$1:$AJ$1,0))-INDEX('AEO 49'!$C$184:$AJ$184,MATCH('Calculations Etc'!AF$2,'AEO 49'!$C$1:$AJ$1,0)))/INDEX('AEO 49'!$C$72:$AJ$72,MATCH('Calculations Etc'!AF$2,'AEO 49'!$C$1:$AJ$1,0))</f>
        <v>0.92675894641861178</v>
      </c>
      <c r="AG3">
        <f>(INDEX('AEO 49'!$C$72:$AJ$72,MATCH('Calculations Etc'!AG$2,'AEO 49'!$C$1:$AJ$1,0))-INDEX('AEO 49'!$C$184:$AJ$184,MATCH('Calculations Etc'!AG$2,'AEO 49'!$C$1:$AJ$1,0)))/INDEX('AEO 49'!$C$72:$AJ$72,MATCH('Calculations Etc'!AG$2,'AEO 49'!$C$1:$AJ$1,0))</f>
        <v>0.92750543670618546</v>
      </c>
      <c r="AH3">
        <f>(INDEX('AEO 49'!$C$72:$AJ$72,MATCH('Calculations Etc'!AH$2,'AEO 49'!$C$1:$AJ$1,0))-INDEX('AEO 49'!$C$184:$AJ$184,MATCH('Calculations Etc'!AH$2,'AEO 49'!$C$1:$AJ$1,0)))/INDEX('AEO 49'!$C$72:$AJ$72,MATCH('Calculations Etc'!AH$2,'AEO 49'!$C$1:$AJ$1,0))</f>
        <v>0.92819277661750921</v>
      </c>
      <c r="AI3">
        <f>(INDEX('AEO 49'!$C$72:$AJ$72,MATCH('Calculations Etc'!AI$2,'AEO 49'!$C$1:$AJ$1,0))-INDEX('AEO 49'!$C$184:$AJ$184,MATCH('Calculations Etc'!AI$2,'AEO 49'!$C$1:$AJ$1,0)))/INDEX('AEO 49'!$C$72:$AJ$72,MATCH('Calculations Etc'!AI$2,'AEO 49'!$C$1:$AJ$1,0))</f>
        <v>0.92881664459461777</v>
      </c>
    </row>
    <row r="4" spans="1:36">
      <c r="A4" t="s">
        <v>560</v>
      </c>
      <c r="B4">
        <f>INDEX('AEO 49'!$C$184:$AJ$184,MATCH('Calculations Etc'!B$2,'AEO 49'!$C$1:$AJ$1,0))/INDEX('AEO 49'!$C$72:$AJ$72,MATCH('Calculations Etc'!B$2,'AEO 49'!$C$1:$AJ$1,0))</f>
        <v>0.14221383155153577</v>
      </c>
      <c r="C4">
        <f>INDEX('AEO 49'!$C$184:$AJ$184,MATCH('Calculations Etc'!C$2,'AEO 49'!$C$1:$AJ$1,0))/INDEX('AEO 49'!$C$72:$AJ$72,MATCH('Calculations Etc'!C$2,'AEO 49'!$C$1:$AJ$1,0))</f>
        <v>0.13260083761959704</v>
      </c>
      <c r="D4">
        <f>INDEX('AEO 49'!$C$184:$AJ$184,MATCH('Calculations Etc'!D$2,'AEO 49'!$C$1:$AJ$1,0))/INDEX('AEO 49'!$C$72:$AJ$72,MATCH('Calculations Etc'!D$2,'AEO 49'!$C$1:$AJ$1,0))</f>
        <v>0.12522560169142585</v>
      </c>
      <c r="E4">
        <f>INDEX('AEO 49'!$C$184:$AJ$184,MATCH('Calculations Etc'!E$2,'AEO 49'!$C$1:$AJ$1,0))/INDEX('AEO 49'!$C$72:$AJ$72,MATCH('Calculations Etc'!E$2,'AEO 49'!$C$1:$AJ$1,0))</f>
        <v>0.11935490467938299</v>
      </c>
      <c r="F4">
        <f>INDEX('AEO 49'!$C$184:$AJ$184,MATCH('Calculations Etc'!F$2,'AEO 49'!$C$1:$AJ$1,0))/INDEX('AEO 49'!$C$72:$AJ$72,MATCH('Calculations Etc'!F$2,'AEO 49'!$C$1:$AJ$1,0))</f>
        <v>0.11402899438920634</v>
      </c>
      <c r="G4">
        <f>INDEX('AEO 49'!$C$184:$AJ$184,MATCH('Calculations Etc'!G$2,'AEO 49'!$C$1:$AJ$1,0))/INDEX('AEO 49'!$C$72:$AJ$72,MATCH('Calculations Etc'!G$2,'AEO 49'!$C$1:$AJ$1,0))</f>
        <v>0.10999410106311497</v>
      </c>
      <c r="H4">
        <f>INDEX('AEO 49'!$C$184:$AJ$184,MATCH('Calculations Etc'!H$2,'AEO 49'!$C$1:$AJ$1,0))/INDEX('AEO 49'!$C$72:$AJ$72,MATCH('Calculations Etc'!H$2,'AEO 49'!$C$1:$AJ$1,0))</f>
        <v>0.10672523636191129</v>
      </c>
      <c r="I4">
        <f>INDEX('AEO 49'!$C$184:$AJ$184,MATCH('Calculations Etc'!I$2,'AEO 49'!$C$1:$AJ$1,0))/INDEX('AEO 49'!$C$72:$AJ$72,MATCH('Calculations Etc'!I$2,'AEO 49'!$C$1:$AJ$1,0))</f>
        <v>0.10376312567760954</v>
      </c>
      <c r="J4">
        <f>INDEX('AEO 49'!$C$184:$AJ$184,MATCH('Calculations Etc'!J$2,'AEO 49'!$C$1:$AJ$1,0))/INDEX('AEO 49'!$C$72:$AJ$72,MATCH('Calculations Etc'!J$2,'AEO 49'!$C$1:$AJ$1,0))</f>
        <v>0.10095792225720719</v>
      </c>
      <c r="K4">
        <f>INDEX('AEO 49'!$C$184:$AJ$184,MATCH('Calculations Etc'!K$2,'AEO 49'!$C$1:$AJ$1,0))/INDEX('AEO 49'!$C$72:$AJ$72,MATCH('Calculations Etc'!K$2,'AEO 49'!$C$1:$AJ$1,0))</f>
        <v>9.8419881339295676E-2</v>
      </c>
      <c r="L4">
        <f>INDEX('AEO 49'!$C$184:$AJ$184,MATCH('Calculations Etc'!L$2,'AEO 49'!$C$1:$AJ$1,0))/INDEX('AEO 49'!$C$72:$AJ$72,MATCH('Calculations Etc'!L$2,'AEO 49'!$C$1:$AJ$1,0))</f>
        <v>9.5652091781750131E-2</v>
      </c>
      <c r="M4">
        <f>INDEX('AEO 49'!$C$184:$AJ$184,MATCH('Calculations Etc'!M$2,'AEO 49'!$C$1:$AJ$1,0))/INDEX('AEO 49'!$C$72:$AJ$72,MATCH('Calculations Etc'!M$2,'AEO 49'!$C$1:$AJ$1,0))</f>
        <v>9.2486672846129367E-2</v>
      </c>
      <c r="N4">
        <f>INDEX('AEO 49'!$C$184:$AJ$184,MATCH('Calculations Etc'!N$2,'AEO 49'!$C$1:$AJ$1,0))/INDEX('AEO 49'!$C$72:$AJ$72,MATCH('Calculations Etc'!N$2,'AEO 49'!$C$1:$AJ$1,0))</f>
        <v>9.0319220055816135E-2</v>
      </c>
      <c r="O4">
        <f>INDEX('AEO 49'!$C$184:$AJ$184,MATCH('Calculations Etc'!O$2,'AEO 49'!$C$1:$AJ$1,0))/INDEX('AEO 49'!$C$72:$AJ$72,MATCH('Calculations Etc'!O$2,'AEO 49'!$C$1:$AJ$1,0))</f>
        <v>8.8621693189705669E-2</v>
      </c>
      <c r="P4">
        <f>INDEX('AEO 49'!$C$184:$AJ$184,MATCH('Calculations Etc'!P$2,'AEO 49'!$C$1:$AJ$1,0))/INDEX('AEO 49'!$C$72:$AJ$72,MATCH('Calculations Etc'!P$2,'AEO 49'!$C$1:$AJ$1,0))</f>
        <v>8.7220546140710814E-2</v>
      </c>
      <c r="Q4">
        <f>INDEX('AEO 49'!$C$184:$AJ$184,MATCH('Calculations Etc'!Q$2,'AEO 49'!$C$1:$AJ$1,0))/INDEX('AEO 49'!$C$72:$AJ$72,MATCH('Calculations Etc'!Q$2,'AEO 49'!$C$1:$AJ$1,0))</f>
        <v>8.6062811362228264E-2</v>
      </c>
      <c r="R4">
        <f>INDEX('AEO 49'!$C$184:$AJ$184,MATCH('Calculations Etc'!R$2,'AEO 49'!$C$1:$AJ$1,0))/INDEX('AEO 49'!$C$72:$AJ$72,MATCH('Calculations Etc'!R$2,'AEO 49'!$C$1:$AJ$1,0))</f>
        <v>8.4966616970546582E-2</v>
      </c>
      <c r="S4">
        <f>INDEX('AEO 49'!$C$184:$AJ$184,MATCH('Calculations Etc'!S$2,'AEO 49'!$C$1:$AJ$1,0))/INDEX('AEO 49'!$C$72:$AJ$72,MATCH('Calculations Etc'!S$2,'AEO 49'!$C$1:$AJ$1,0))</f>
        <v>8.3779484679933333E-2</v>
      </c>
      <c r="T4">
        <f>INDEX('AEO 49'!$C$184:$AJ$184,MATCH('Calculations Etc'!T$2,'AEO 49'!$C$1:$AJ$1,0))/INDEX('AEO 49'!$C$72:$AJ$72,MATCH('Calculations Etc'!T$2,'AEO 49'!$C$1:$AJ$1,0))</f>
        <v>8.2681513145426808E-2</v>
      </c>
      <c r="U4">
        <f>INDEX('AEO 49'!$C$184:$AJ$184,MATCH('Calculations Etc'!U$2,'AEO 49'!$C$1:$AJ$1,0))/INDEX('AEO 49'!$C$72:$AJ$72,MATCH('Calculations Etc'!U$2,'AEO 49'!$C$1:$AJ$1,0))</f>
        <v>8.171151154793331E-2</v>
      </c>
      <c r="V4">
        <f>INDEX('AEO 49'!$C$184:$AJ$184,MATCH('Calculations Etc'!V$2,'AEO 49'!$C$1:$AJ$1,0))/INDEX('AEO 49'!$C$72:$AJ$72,MATCH('Calculations Etc'!V$2,'AEO 49'!$C$1:$AJ$1,0))</f>
        <v>8.0973568197287543E-2</v>
      </c>
      <c r="W4">
        <f>INDEX('AEO 49'!$C$184:$AJ$184,MATCH('Calculations Etc'!W$2,'AEO 49'!$C$1:$AJ$1,0))/INDEX('AEO 49'!$C$72:$AJ$72,MATCH('Calculations Etc'!W$2,'AEO 49'!$C$1:$AJ$1,0))</f>
        <v>8.0171710967374452E-2</v>
      </c>
      <c r="X4">
        <f>INDEX('AEO 49'!$C$184:$AJ$184,MATCH('Calculations Etc'!X$2,'AEO 49'!$C$1:$AJ$1,0))/INDEX('AEO 49'!$C$72:$AJ$72,MATCH('Calculations Etc'!X$2,'AEO 49'!$C$1:$AJ$1,0))</f>
        <v>7.9497535201896563E-2</v>
      </c>
      <c r="Y4">
        <f>INDEX('AEO 49'!$C$184:$AJ$184,MATCH('Calculations Etc'!Y$2,'AEO 49'!$C$1:$AJ$1,0))/INDEX('AEO 49'!$C$72:$AJ$72,MATCH('Calculations Etc'!Y$2,'AEO 49'!$C$1:$AJ$1,0))</f>
        <v>7.8833508922094911E-2</v>
      </c>
      <c r="Z4">
        <f>INDEX('AEO 49'!$C$184:$AJ$184,MATCH('Calculations Etc'!Z$2,'AEO 49'!$C$1:$AJ$1,0))/INDEX('AEO 49'!$C$72:$AJ$72,MATCH('Calculations Etc'!Z$2,'AEO 49'!$C$1:$AJ$1,0))</f>
        <v>7.8189921819404415E-2</v>
      </c>
      <c r="AA4">
        <f>INDEX('AEO 49'!$C$184:$AJ$184,MATCH('Calculations Etc'!AA$2,'AEO 49'!$C$1:$AJ$1,0))/INDEX('AEO 49'!$C$72:$AJ$72,MATCH('Calculations Etc'!AA$2,'AEO 49'!$C$1:$AJ$1,0))</f>
        <v>7.7427797473735752E-2</v>
      </c>
      <c r="AB4">
        <f>INDEX('AEO 49'!$C$184:$AJ$184,MATCH('Calculations Etc'!AB$2,'AEO 49'!$C$1:$AJ$1,0))/INDEX('AEO 49'!$C$72:$AJ$72,MATCH('Calculations Etc'!AB$2,'AEO 49'!$C$1:$AJ$1,0))</f>
        <v>7.6614401112240813E-2</v>
      </c>
      <c r="AC4">
        <f>INDEX('AEO 49'!$C$184:$AJ$184,MATCH('Calculations Etc'!AC$2,'AEO 49'!$C$1:$AJ$1,0))/INDEX('AEO 49'!$C$72:$AJ$72,MATCH('Calculations Etc'!AC$2,'AEO 49'!$C$1:$AJ$1,0))</f>
        <v>7.5774968390167938E-2</v>
      </c>
      <c r="AD4">
        <f>INDEX('AEO 49'!$C$184:$AJ$184,MATCH('Calculations Etc'!AD$2,'AEO 49'!$C$1:$AJ$1,0))/INDEX('AEO 49'!$C$72:$AJ$72,MATCH('Calculations Etc'!AD$2,'AEO 49'!$C$1:$AJ$1,0))</f>
        <v>7.4952010204146477E-2</v>
      </c>
      <c r="AE4">
        <f>INDEX('AEO 49'!$C$184:$AJ$184,MATCH('Calculations Etc'!AE$2,'AEO 49'!$C$1:$AJ$1,0))/INDEX('AEO 49'!$C$72:$AJ$72,MATCH('Calculations Etc'!AE$2,'AEO 49'!$C$1:$AJ$1,0))</f>
        <v>7.4068831329764384E-2</v>
      </c>
      <c r="AF4">
        <f>INDEX('AEO 49'!$C$184:$AJ$184,MATCH('Calculations Etc'!AF$2,'AEO 49'!$C$1:$AJ$1,0))/INDEX('AEO 49'!$C$72:$AJ$72,MATCH('Calculations Etc'!AF$2,'AEO 49'!$C$1:$AJ$1,0))</f>
        <v>7.3241053581388146E-2</v>
      </c>
      <c r="AG4">
        <f>INDEX('AEO 49'!$C$184:$AJ$184,MATCH('Calculations Etc'!AG$2,'AEO 49'!$C$1:$AJ$1,0))/INDEX('AEO 49'!$C$72:$AJ$72,MATCH('Calculations Etc'!AG$2,'AEO 49'!$C$1:$AJ$1,0))</f>
        <v>7.2494563293814429E-2</v>
      </c>
      <c r="AH4">
        <f>INDEX('AEO 49'!$C$184:$AJ$184,MATCH('Calculations Etc'!AH$2,'AEO 49'!$C$1:$AJ$1,0))/INDEX('AEO 49'!$C$72:$AJ$72,MATCH('Calculations Etc'!AH$2,'AEO 49'!$C$1:$AJ$1,0))</f>
        <v>7.1807223382490876E-2</v>
      </c>
      <c r="AI4">
        <f>INDEX('AEO 49'!$C$184:$AJ$184,MATCH('Calculations Etc'!AI$2,'AEO 49'!$C$1:$AJ$1,0))/INDEX('AEO 49'!$C$72:$AJ$72,MATCH('Calculations Etc'!AI$2,'AEO 49'!$C$1:$AJ$1,0))</f>
        <v>7.1183355405382259E-2</v>
      </c>
    </row>
    <row r="6" spans="1:36">
      <c r="A6" s="15" t="s">
        <v>569</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6">
      <c r="A8" t="s">
        <v>562</v>
      </c>
      <c r="B8">
        <f>INDEX('AEO 48'!$C$179:$AJ$179,MATCH('Calculations Etc'!B$2,'AEO 48'!$C$1:$AJ$1,0))/INDEX('AEO 48'!$C$184:$AJ$184,MATCH('Calculations Etc'!B$2,'AEO 48'!$C$1:$AJ$1,0))</f>
        <v>1.0624278289526496</v>
      </c>
      <c r="C8">
        <f>INDEX('AEO 48'!$C$179:$AJ$179,MATCH('Calculations Etc'!C$2,'AEO 48'!$C$1:$AJ$1,0))/INDEX('AEO 48'!$C$184:$AJ$184,MATCH('Calculations Etc'!C$2,'AEO 48'!$C$1:$AJ$1,0))</f>
        <v>1.0713394958895028</v>
      </c>
      <c r="D8">
        <f>INDEX('AEO 48'!$C$179:$AJ$179,MATCH('Calculations Etc'!D$2,'AEO 48'!$C$1:$AJ$1,0))/INDEX('AEO 48'!$C$184:$AJ$184,MATCH('Calculations Etc'!D$2,'AEO 48'!$C$1:$AJ$1,0))</f>
        <v>1.0692204441882756</v>
      </c>
      <c r="E8">
        <f>INDEX('AEO 48'!$C$179:$AJ$179,MATCH('Calculations Etc'!E$2,'AEO 48'!$C$1:$AJ$1,0))/INDEX('AEO 48'!$C$184:$AJ$184,MATCH('Calculations Etc'!E$2,'AEO 48'!$C$1:$AJ$1,0))</f>
        <v>1.0654125000556678</v>
      </c>
      <c r="F8">
        <f>INDEX('AEO 48'!$C$179:$AJ$179,MATCH('Calculations Etc'!F$2,'AEO 48'!$C$1:$AJ$1,0))/INDEX('AEO 48'!$C$184:$AJ$184,MATCH('Calculations Etc'!F$2,'AEO 48'!$C$1:$AJ$1,0))</f>
        <v>1.0706248782817172</v>
      </c>
      <c r="G8">
        <f>INDEX('AEO 48'!$C$179:$AJ$179,MATCH('Calculations Etc'!G$2,'AEO 48'!$C$1:$AJ$1,0))/INDEX('AEO 48'!$C$184:$AJ$184,MATCH('Calculations Etc'!G$2,'AEO 48'!$C$1:$AJ$1,0))</f>
        <v>1.0755981799417369</v>
      </c>
      <c r="H8">
        <f>INDEX('AEO 48'!$C$179:$AJ$179,MATCH('Calculations Etc'!H$2,'AEO 48'!$C$1:$AJ$1,0))/INDEX('AEO 48'!$C$184:$AJ$184,MATCH('Calculations Etc'!H$2,'AEO 48'!$C$1:$AJ$1,0))</f>
        <v>1.0805194154190942</v>
      </c>
      <c r="I8">
        <f>INDEX('AEO 48'!$C$179:$AJ$179,MATCH('Calculations Etc'!I$2,'AEO 48'!$C$1:$AJ$1,0))/INDEX('AEO 48'!$C$184:$AJ$184,MATCH('Calculations Etc'!I$2,'AEO 48'!$C$1:$AJ$1,0))</f>
        <v>1.0851364037703437</v>
      </c>
      <c r="J8">
        <f>INDEX('AEO 48'!$C$179:$AJ$179,MATCH('Calculations Etc'!J$2,'AEO 48'!$C$1:$AJ$1,0))/INDEX('AEO 48'!$C$184:$AJ$184,MATCH('Calculations Etc'!J$2,'AEO 48'!$C$1:$AJ$1,0))</f>
        <v>1.0809244924678965</v>
      </c>
      <c r="K8">
        <f>INDEX('AEO 48'!$C$179:$AJ$179,MATCH('Calculations Etc'!K$2,'AEO 48'!$C$1:$AJ$1,0))/INDEX('AEO 48'!$C$184:$AJ$184,MATCH('Calculations Etc'!K$2,'AEO 48'!$C$1:$AJ$1,0))</f>
        <v>1.0912886500822077</v>
      </c>
      <c r="L8">
        <f>INDEX('AEO 48'!$C$179:$AJ$179,MATCH('Calculations Etc'!L$2,'AEO 48'!$C$1:$AJ$1,0))/INDEX('AEO 48'!$C$184:$AJ$184,MATCH('Calculations Etc'!L$2,'AEO 48'!$C$1:$AJ$1,0))</f>
        <v>1.1012083610943313</v>
      </c>
      <c r="M8">
        <f>INDEX('AEO 48'!$C$179:$AJ$179,MATCH('Calculations Etc'!M$2,'AEO 48'!$C$1:$AJ$1,0))/INDEX('AEO 48'!$C$184:$AJ$184,MATCH('Calculations Etc'!M$2,'AEO 48'!$C$1:$AJ$1,0))</f>
        <v>1.1104534944330438</v>
      </c>
      <c r="N8">
        <f>INDEX('AEO 48'!$C$179:$AJ$179,MATCH('Calculations Etc'!N$2,'AEO 48'!$C$1:$AJ$1,0))/INDEX('AEO 48'!$C$184:$AJ$184,MATCH('Calculations Etc'!N$2,'AEO 48'!$C$1:$AJ$1,0))</f>
        <v>1.1191971640932477</v>
      </c>
      <c r="O8">
        <f>INDEX('AEO 48'!$C$179:$AJ$179,MATCH('Calculations Etc'!O$2,'AEO 48'!$C$1:$AJ$1,0))/INDEX('AEO 48'!$C$184:$AJ$184,MATCH('Calculations Etc'!O$2,'AEO 48'!$C$1:$AJ$1,0))</f>
        <v>1.1131215758037982</v>
      </c>
      <c r="P8">
        <f>INDEX('AEO 48'!$C$179:$AJ$179,MATCH('Calculations Etc'!P$2,'AEO 48'!$C$1:$AJ$1,0))/INDEX('AEO 48'!$C$184:$AJ$184,MATCH('Calculations Etc'!P$2,'AEO 48'!$C$1:$AJ$1,0))</f>
        <v>1.1122583960044059</v>
      </c>
      <c r="Q8">
        <f>INDEX('AEO 48'!$C$179:$AJ$179,MATCH('Calculations Etc'!Q$2,'AEO 48'!$C$1:$AJ$1,0))/INDEX('AEO 48'!$C$184:$AJ$184,MATCH('Calculations Etc'!Q$2,'AEO 48'!$C$1:$AJ$1,0))</f>
        <v>1.1112897746052572</v>
      </c>
      <c r="R8">
        <f>INDEX('AEO 48'!$C$179:$AJ$179,MATCH('Calculations Etc'!R$2,'AEO 48'!$C$1:$AJ$1,0))/INDEX('AEO 48'!$C$184:$AJ$184,MATCH('Calculations Etc'!R$2,'AEO 48'!$C$1:$AJ$1,0))</f>
        <v>1.1100637159137166</v>
      </c>
      <c r="S8">
        <f>INDEX('AEO 48'!$C$179:$AJ$179,MATCH('Calculations Etc'!S$2,'AEO 48'!$C$1:$AJ$1,0))/INDEX('AEO 48'!$C$184:$AJ$184,MATCH('Calculations Etc'!S$2,'AEO 48'!$C$1:$AJ$1,0))</f>
        <v>1.1092193352118962</v>
      </c>
      <c r="T8">
        <f>INDEX('AEO 48'!$C$179:$AJ$179,MATCH('Calculations Etc'!T$2,'AEO 48'!$C$1:$AJ$1,0))/INDEX('AEO 48'!$C$184:$AJ$184,MATCH('Calculations Etc'!T$2,'AEO 48'!$C$1:$AJ$1,0))</f>
        <v>1.1035768852790073</v>
      </c>
      <c r="U8">
        <f>INDEX('AEO 48'!$C$179:$AJ$179,MATCH('Calculations Etc'!U$2,'AEO 48'!$C$1:$AJ$1,0))/INDEX('AEO 48'!$C$184:$AJ$184,MATCH('Calculations Etc'!U$2,'AEO 48'!$C$1:$AJ$1,0))</f>
        <v>1.1037579933729482</v>
      </c>
      <c r="V8">
        <f>INDEX('AEO 48'!$C$179:$AJ$179,MATCH('Calculations Etc'!V$2,'AEO 48'!$C$1:$AJ$1,0))/INDEX('AEO 48'!$C$184:$AJ$184,MATCH('Calculations Etc'!V$2,'AEO 48'!$C$1:$AJ$1,0))</f>
        <v>1.1039392404328134</v>
      </c>
      <c r="W8">
        <f>INDEX('AEO 48'!$C$179:$AJ$179,MATCH('Calculations Etc'!W$2,'AEO 48'!$C$1:$AJ$1,0))/INDEX('AEO 48'!$C$184:$AJ$184,MATCH('Calculations Etc'!W$2,'AEO 48'!$C$1:$AJ$1,0))</f>
        <v>1.1044166480548472</v>
      </c>
      <c r="X8">
        <f>INDEX('AEO 48'!$C$179:$AJ$179,MATCH('Calculations Etc'!X$2,'AEO 48'!$C$1:$AJ$1,0))/INDEX('AEO 48'!$C$184:$AJ$184,MATCH('Calculations Etc'!X$2,'AEO 48'!$C$1:$AJ$1,0))</f>
        <v>1.1051164241685154</v>
      </c>
      <c r="Y8">
        <f>INDEX('AEO 48'!$C$179:$AJ$179,MATCH('Calculations Etc'!Y$2,'AEO 48'!$C$1:$AJ$1,0))/INDEX('AEO 48'!$C$184:$AJ$184,MATCH('Calculations Etc'!Y$2,'AEO 48'!$C$1:$AJ$1,0))</f>
        <v>1.1057639808209176</v>
      </c>
      <c r="Z8">
        <f>INDEX('AEO 48'!$C$179:$AJ$179,MATCH('Calculations Etc'!Z$2,'AEO 48'!$C$1:$AJ$1,0))/INDEX('AEO 48'!$C$184:$AJ$184,MATCH('Calculations Etc'!Z$2,'AEO 48'!$C$1:$AJ$1,0))</f>
        <v>1.1012713131639611</v>
      </c>
      <c r="AA8">
        <f>INDEX('AEO 48'!$C$179:$AJ$179,MATCH('Calculations Etc'!AA$2,'AEO 48'!$C$1:$AJ$1,0))/INDEX('AEO 48'!$C$184:$AJ$184,MATCH('Calculations Etc'!AA$2,'AEO 48'!$C$1:$AJ$1,0))</f>
        <v>1.0972655469597647</v>
      </c>
      <c r="AB8">
        <f>INDEX('AEO 48'!$C$179:$AJ$179,MATCH('Calculations Etc'!AB$2,'AEO 48'!$C$1:$AJ$1,0))/INDEX('AEO 48'!$C$184:$AJ$184,MATCH('Calculations Etc'!AB$2,'AEO 48'!$C$1:$AJ$1,0))</f>
        <v>1.0935317281728738</v>
      </c>
      <c r="AC8">
        <f>INDEX('AEO 48'!$C$179:$AJ$179,MATCH('Calculations Etc'!AC$2,'AEO 48'!$C$1:$AJ$1,0))/INDEX('AEO 48'!$C$184:$AJ$184,MATCH('Calculations Etc'!AC$2,'AEO 48'!$C$1:$AJ$1,0))</f>
        <v>1.08987854406811</v>
      </c>
      <c r="AD8">
        <f>INDEX('AEO 48'!$C$179:$AJ$179,MATCH('Calculations Etc'!AD$2,'AEO 48'!$C$1:$AJ$1,0))/INDEX('AEO 48'!$C$184:$AJ$184,MATCH('Calculations Etc'!AD$2,'AEO 48'!$C$1:$AJ$1,0))</f>
        <v>1.0868312184214524</v>
      </c>
      <c r="AE8">
        <f>INDEX('AEO 48'!$C$179:$AJ$179,MATCH('Calculations Etc'!AE$2,'AEO 48'!$C$1:$AJ$1,0))/INDEX('AEO 48'!$C$184:$AJ$184,MATCH('Calculations Etc'!AE$2,'AEO 48'!$C$1:$AJ$1,0))</f>
        <v>1.0835794127822982</v>
      </c>
      <c r="AF8">
        <f>INDEX('AEO 48'!$C$179:$AJ$179,MATCH('Calculations Etc'!AF$2,'AEO 48'!$C$1:$AJ$1,0))/INDEX('AEO 48'!$C$184:$AJ$184,MATCH('Calculations Etc'!AF$2,'AEO 48'!$C$1:$AJ$1,0))</f>
        <v>1.0807349584947561</v>
      </c>
      <c r="AG8">
        <f>INDEX('AEO 48'!$C$179:$AJ$179,MATCH('Calculations Etc'!AG$2,'AEO 48'!$C$1:$AJ$1,0))/INDEX('AEO 48'!$C$184:$AJ$184,MATCH('Calculations Etc'!AG$2,'AEO 48'!$C$1:$AJ$1,0))</f>
        <v>1.0784416640326486</v>
      </c>
      <c r="AH8">
        <f>INDEX('AEO 48'!$C$179:$AJ$179,MATCH('Calculations Etc'!AH$2,'AEO 48'!$C$1:$AJ$1,0))/INDEX('AEO 48'!$C$184:$AJ$184,MATCH('Calculations Etc'!AH$2,'AEO 48'!$C$1:$AJ$1,0))</f>
        <v>1.0761362270851158</v>
      </c>
      <c r="AI8">
        <f>INDEX('AEO 48'!$C$179:$AJ$179,MATCH('Calculations Etc'!AI$2,'AEO 48'!$C$1:$AJ$1,0))/INDEX('AEO 48'!$C$184:$AJ$184,MATCH('Calculations Etc'!AI$2,'AEO 48'!$C$1:$AJ$1,0))</f>
        <v>1.0743053100094389</v>
      </c>
    </row>
    <row r="9" spans="1:36">
      <c r="A9" t="s">
        <v>819</v>
      </c>
      <c r="B9">
        <f>INDEX('AEO 50'!$C$207:$AJ$207,MATCH('Calculations Etc'!B$2,'AEO 50'!$C$1:$AJ$1,0))/INDEX('AEO 50'!$C$133:$AJ$133,MATCH('Calculations Etc'!B$2,'AEO 50'!$C$1:$AJ$1,0))</f>
        <v>1.0633951944878304</v>
      </c>
    </row>
    <row r="11" spans="1:36">
      <c r="A11" s="15" t="s">
        <v>827</v>
      </c>
      <c r="B11" s="16"/>
      <c r="D11" s="15" t="s">
        <v>840</v>
      </c>
    </row>
    <row r="12" spans="1:36">
      <c r="A12" t="s">
        <v>832</v>
      </c>
      <c r="B12" s="50">
        <v>0.68595041322314043</v>
      </c>
      <c r="D12" s="22" t="s">
        <v>828</v>
      </c>
    </row>
    <row r="13" spans="1:36">
      <c r="A13" t="s">
        <v>565</v>
      </c>
      <c r="B13" s="50">
        <v>0.68881036513545346</v>
      </c>
    </row>
    <row r="15" spans="1:36">
      <c r="A15" s="15" t="s">
        <v>829</v>
      </c>
      <c r="B15" s="16"/>
      <c r="D15" s="15" t="s">
        <v>840</v>
      </c>
    </row>
    <row r="16" spans="1:36">
      <c r="A16" t="s">
        <v>830</v>
      </c>
      <c r="B16">
        <v>0.55000000000000004</v>
      </c>
      <c r="D16" s="22" t="s">
        <v>831</v>
      </c>
    </row>
    <row r="18" spans="1:4">
      <c r="A18" s="15" t="s">
        <v>842</v>
      </c>
      <c r="B18" s="16"/>
      <c r="C18" s="21"/>
      <c r="D18" s="15" t="s">
        <v>840</v>
      </c>
    </row>
    <row r="19" spans="1:4">
      <c r="A19" t="s">
        <v>816</v>
      </c>
      <c r="B19">
        <v>1.67</v>
      </c>
      <c r="C19" s="21"/>
      <c r="D19" s="22" t="s">
        <v>835</v>
      </c>
    </row>
    <row r="20" spans="1:4">
      <c r="A20" t="s">
        <v>817</v>
      </c>
      <c r="B20">
        <v>1</v>
      </c>
      <c r="C20" s="21"/>
    </row>
    <row r="21" spans="1:4">
      <c r="A21" t="s">
        <v>818</v>
      </c>
      <c r="B21">
        <v>21.2</v>
      </c>
      <c r="C21" s="21"/>
    </row>
    <row r="22" spans="1:4">
      <c r="A22" t="s">
        <v>819</v>
      </c>
      <c r="B22">
        <v>16</v>
      </c>
      <c r="C22" s="21"/>
    </row>
    <row r="24" spans="1:4">
      <c r="A24" s="15" t="s">
        <v>836</v>
      </c>
      <c r="B24" s="16"/>
      <c r="D24" s="15" t="s">
        <v>840</v>
      </c>
    </row>
    <row r="25" spans="1:4">
      <c r="A25" t="s">
        <v>837</v>
      </c>
      <c r="B25">
        <v>120476</v>
      </c>
      <c r="D25" t="s">
        <v>563</v>
      </c>
    </row>
    <row r="26" spans="1:4">
      <c r="A26" t="s">
        <v>838</v>
      </c>
      <c r="B26">
        <v>137452</v>
      </c>
      <c r="D26" s="18">
        <v>2017</v>
      </c>
    </row>
    <row r="27" spans="1:4">
      <c r="D27" t="s">
        <v>841</v>
      </c>
    </row>
    <row r="28" spans="1:4">
      <c r="D28" t="s">
        <v>839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workbookViewId="0">
      <selection activeCell="B4" sqref="B4"/>
    </sheetView>
  </sheetViews>
  <sheetFormatPr defaultRowHeight="14.25"/>
  <cols>
    <col min="1" max="1" width="31.132812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124</v>
      </c>
      <c r="B2" s="52">
        <f>B$4/(1-'Calculations Etc'!$B$12)</f>
        <v>1.1855796787763797E-3</v>
      </c>
      <c r="C2" s="17">
        <f>$B2+$B2*(C$1-$B$1)/($AI$1-$B$1)*'NAP F28'!$B$24</f>
        <v>1.2034193447001188E-3</v>
      </c>
      <c r="D2" s="17">
        <f>$B2+$B2*(D$1-$B$1)/($AI$1-$B$1)*'NAP F28'!$B$24</f>
        <v>1.2212590106238578E-3</v>
      </c>
      <c r="E2" s="17">
        <f>$B2+$B2*(E$1-$B$1)/($AI$1-$B$1)*'NAP F28'!$B$24</f>
        <v>1.2390986765475969E-3</v>
      </c>
      <c r="F2" s="17">
        <f>$B2+$B2*(F$1-$B$1)/($AI$1-$B$1)*'NAP F28'!$B$24</f>
        <v>1.256938342471336E-3</v>
      </c>
      <c r="G2" s="17">
        <f>$B2+$B2*(G$1-$B$1)/($AI$1-$B$1)*'NAP F28'!$B$24</f>
        <v>1.2747780083950753E-3</v>
      </c>
      <c r="H2" s="17">
        <f>$B2+$B2*(H$1-$B$1)/($AI$1-$B$1)*'NAP F28'!$B$24</f>
        <v>1.2926176743188144E-3</v>
      </c>
      <c r="I2" s="17">
        <f>$B2+$B2*(I$1-$B$1)/($AI$1-$B$1)*'NAP F28'!$B$24</f>
        <v>1.3104573402425534E-3</v>
      </c>
      <c r="J2" s="17">
        <f>$B2+$B2*(J$1-$B$1)/($AI$1-$B$1)*'NAP F28'!$B$24</f>
        <v>1.3282970061662925E-3</v>
      </c>
      <c r="K2" s="17">
        <f>$B2+$B2*(K$1-$B$1)/($AI$1-$B$1)*'NAP F28'!$B$24</f>
        <v>1.3461366720900316E-3</v>
      </c>
      <c r="L2" s="17">
        <f>$B2+$B2*(L$1-$B$1)/($AI$1-$B$1)*'NAP F28'!$B$24</f>
        <v>1.3639763380137707E-3</v>
      </c>
      <c r="M2" s="17">
        <f>$B2+$B2*(M$1-$B$1)/($AI$1-$B$1)*'NAP F28'!$B$24</f>
        <v>1.3818160039375097E-3</v>
      </c>
      <c r="N2" s="17">
        <f>$B2+$B2*(N$1-$B$1)/($AI$1-$B$1)*'NAP F28'!$B$24</f>
        <v>1.399655669861249E-3</v>
      </c>
      <c r="O2" s="17">
        <f>$B2+$B2*(O$1-$B$1)/($AI$1-$B$1)*'NAP F28'!$B$24</f>
        <v>1.4174953357849881E-3</v>
      </c>
      <c r="P2" s="17">
        <f>$B2+$B2*(P$1-$B$1)/($AI$1-$B$1)*'NAP F28'!$B$24</f>
        <v>1.4353350017087272E-3</v>
      </c>
      <c r="Q2" s="17">
        <f>$B2+$B2*(Q$1-$B$1)/($AI$1-$B$1)*'NAP F28'!$B$24</f>
        <v>1.4531746676324662E-3</v>
      </c>
      <c r="R2" s="17">
        <f>$B2+$B2*(R$1-$B$1)/($AI$1-$B$1)*'NAP F28'!$B$24</f>
        <v>1.4710143335562053E-3</v>
      </c>
      <c r="S2" s="17">
        <f>$B2+$B2*(S$1-$B$1)/($AI$1-$B$1)*'NAP F28'!$B$24</f>
        <v>1.4888539994799444E-3</v>
      </c>
      <c r="T2" s="17">
        <f>$B2+$B2*(T$1-$B$1)/($AI$1-$B$1)*'NAP F28'!$B$24</f>
        <v>1.5066936654036835E-3</v>
      </c>
      <c r="U2" s="17">
        <f>$B2+$B2*(U$1-$B$1)/($AI$1-$B$1)*'NAP F28'!$B$24</f>
        <v>1.5245333313274228E-3</v>
      </c>
      <c r="V2" s="17">
        <f>$B2+$B2*(V$1-$B$1)/($AI$1-$B$1)*'NAP F28'!$B$24</f>
        <v>1.5423729972511618E-3</v>
      </c>
      <c r="W2" s="17">
        <f>$B2+$B2*(W$1-$B$1)/($AI$1-$B$1)*'NAP F28'!$B$24</f>
        <v>1.5602126631749009E-3</v>
      </c>
      <c r="X2" s="17">
        <f>$B2+$B2*(X$1-$B$1)/($AI$1-$B$1)*'NAP F28'!$B$24</f>
        <v>1.57805232909864E-3</v>
      </c>
      <c r="Y2" s="17">
        <f>$B2+$B2*(Y$1-$B$1)/($AI$1-$B$1)*'NAP F28'!$B$24</f>
        <v>1.5958919950223791E-3</v>
      </c>
      <c r="Z2" s="17">
        <f>$B2+$B2*(Z$1-$B$1)/($AI$1-$B$1)*'NAP F28'!$B$24</f>
        <v>1.6137316609461181E-3</v>
      </c>
      <c r="AA2" s="17">
        <f>$B2+$B2*(AA$1-$B$1)/($AI$1-$B$1)*'NAP F28'!$B$24</f>
        <v>1.6315713268698572E-3</v>
      </c>
      <c r="AB2" s="17">
        <f>$B2+$B2*(AB$1-$B$1)/($AI$1-$B$1)*'NAP F28'!$B$24</f>
        <v>1.6494109927935965E-3</v>
      </c>
      <c r="AC2" s="17">
        <f>$B2+$B2*(AC$1-$B$1)/($AI$1-$B$1)*'NAP F28'!$B$24</f>
        <v>1.6672506587173353E-3</v>
      </c>
      <c r="AD2" s="17">
        <f>$B2+$B2*(AD$1-$B$1)/($AI$1-$B$1)*'NAP F28'!$B$24</f>
        <v>1.6850903246410746E-3</v>
      </c>
      <c r="AE2" s="17">
        <f>$B2+$B2*(AE$1-$B$1)/($AI$1-$B$1)*'NAP F28'!$B$24</f>
        <v>1.7029299905648137E-3</v>
      </c>
      <c r="AF2" s="17">
        <f>$B2+$B2*(AF$1-$B$1)/($AI$1-$B$1)*'NAP F28'!$B$24</f>
        <v>1.7207696564885528E-3</v>
      </c>
      <c r="AG2" s="17">
        <f>$B2+$B2*(AG$1-$B$1)/($AI$1-$B$1)*'NAP F28'!$B$24</f>
        <v>1.7386093224122919E-3</v>
      </c>
      <c r="AH2" s="17">
        <f>$B2+$B2*(AH$1-$B$1)/($AI$1-$B$1)*'NAP F28'!$B$24</f>
        <v>1.7564489883360309E-3</v>
      </c>
      <c r="AI2" s="17">
        <f>$B2+$B2*(AI$1-$B$1)/($AI$1-$B$1)*'NAP F28'!$B$24</f>
        <v>1.7742886542597702E-3</v>
      </c>
    </row>
    <row r="3" spans="1:35">
      <c r="A3" t="s">
        <v>125</v>
      </c>
      <c r="B3" s="17">
        <f>B$4</f>
        <v>3.7233080821076392E-4</v>
      </c>
      <c r="C3" s="17">
        <f t="shared" ref="C3:AI5" si="0">C$4</f>
        <v>3.7998999742687342E-4</v>
      </c>
      <c r="D3" s="17">
        <f t="shared" si="0"/>
        <v>3.9180651299843954E-4</v>
      </c>
      <c r="E3" s="17">
        <f t="shared" si="0"/>
        <v>4.1044623360669342E-4</v>
      </c>
      <c r="F3" s="17">
        <f t="shared" si="0"/>
        <v>4.3388023871974502E-4</v>
      </c>
      <c r="G3" s="17">
        <f t="shared" si="0"/>
        <v>4.5642896751220164E-4</v>
      </c>
      <c r="H3" s="17">
        <f t="shared" si="0"/>
        <v>4.788705455028387E-4</v>
      </c>
      <c r="I3" s="17">
        <f t="shared" si="0"/>
        <v>4.9738365350775258E-4</v>
      </c>
      <c r="J3" s="17">
        <f t="shared" si="0"/>
        <v>5.2296070238055708E-4</v>
      </c>
      <c r="K3" s="17">
        <f t="shared" si="0"/>
        <v>5.2440199848932569E-4</v>
      </c>
      <c r="L3" s="17">
        <f t="shared" si="0"/>
        <v>5.2660188900693905E-4</v>
      </c>
      <c r="M3" s="17">
        <f t="shared" si="0"/>
        <v>5.2808406321591022E-4</v>
      </c>
      <c r="N3" s="17">
        <f t="shared" si="0"/>
        <v>5.3021318984694044E-4</v>
      </c>
      <c r="O3" s="17">
        <f t="shared" si="0"/>
        <v>5.3182925404229896E-4</v>
      </c>
      <c r="P3" s="17">
        <f t="shared" si="0"/>
        <v>5.337739509943889E-4</v>
      </c>
      <c r="Q3" s="17">
        <f t="shared" si="0"/>
        <v>5.3605708091238079E-4</v>
      </c>
      <c r="R3" s="17">
        <f t="shared" si="0"/>
        <v>5.3870335917527131E-4</v>
      </c>
      <c r="S3" s="17">
        <f t="shared" si="0"/>
        <v>5.4030926275772768E-4</v>
      </c>
      <c r="T3" s="17">
        <f t="shared" si="0"/>
        <v>5.4173618430226759E-4</v>
      </c>
      <c r="U3" s="17">
        <f t="shared" si="0"/>
        <v>5.4313290124174106E-4</v>
      </c>
      <c r="V3" s="17">
        <f t="shared" si="0"/>
        <v>5.4411120331020277E-4</v>
      </c>
      <c r="W3" s="17">
        <f t="shared" si="0"/>
        <v>5.4547461062784289E-4</v>
      </c>
      <c r="X3" s="17">
        <f t="shared" si="0"/>
        <v>5.46605197134699E-4</v>
      </c>
      <c r="Y3" s="17">
        <f t="shared" si="0"/>
        <v>5.4759343802915101E-4</v>
      </c>
      <c r="Z3" s="17">
        <f t="shared" si="0"/>
        <v>5.4886976626049994E-4</v>
      </c>
      <c r="AA3" s="17">
        <f t="shared" si="0"/>
        <v>5.4955590565755835E-4</v>
      </c>
      <c r="AB3" s="17">
        <f t="shared" si="0"/>
        <v>5.4992129959493998E-4</v>
      </c>
      <c r="AC3" s="17">
        <f t="shared" si="0"/>
        <v>5.4999563979547794E-4</v>
      </c>
      <c r="AD3" s="17">
        <f t="shared" si="0"/>
        <v>5.5094882449616524E-4</v>
      </c>
      <c r="AE3" s="17">
        <f t="shared" si="0"/>
        <v>5.511649419801454E-4</v>
      </c>
      <c r="AF3" s="17">
        <f t="shared" si="0"/>
        <v>5.5131870961851322E-4</v>
      </c>
      <c r="AG3" s="17">
        <f t="shared" si="0"/>
        <v>5.516406749062053E-4</v>
      </c>
      <c r="AH3" s="17">
        <f t="shared" si="0"/>
        <v>5.5170445250506323E-4</v>
      </c>
      <c r="AI3" s="17">
        <f t="shared" si="0"/>
        <v>5.5173279964474255E-4</v>
      </c>
    </row>
    <row r="4" spans="1:35">
      <c r="A4" t="s">
        <v>126</v>
      </c>
      <c r="B4" s="17">
        <f>INDEX('AEO 7'!$C$41:$AJ$41,MATCH(B$1,'AEO 7'!$C$1:$AJ$1,0))*'Calculations Etc'!$B$19/'Calculations Etc'!$B$25</f>
        <v>3.7233080821076392E-4</v>
      </c>
      <c r="C4" s="17">
        <f>INDEX('AEO 7'!$C$41:$AJ$41,MATCH(C$1,'AEO 7'!$C$1:$AJ$1,0))*'Calculations Etc'!$B$19/'Calculations Etc'!$B$25</f>
        <v>3.7998999742687342E-4</v>
      </c>
      <c r="D4" s="17">
        <f>INDEX('AEO 7'!$C$41:$AJ$41,MATCH(D$1,'AEO 7'!$C$1:$AJ$1,0))*'Calculations Etc'!$B$19/'Calculations Etc'!$B$25</f>
        <v>3.9180651299843954E-4</v>
      </c>
      <c r="E4" s="17">
        <f>INDEX('AEO 7'!$C$41:$AJ$41,MATCH(E$1,'AEO 7'!$C$1:$AJ$1,0))*'Calculations Etc'!$B$19/'Calculations Etc'!$B$25</f>
        <v>4.1044623360669342E-4</v>
      </c>
      <c r="F4" s="17">
        <f>INDEX('AEO 7'!$C$41:$AJ$41,MATCH(F$1,'AEO 7'!$C$1:$AJ$1,0))*'Calculations Etc'!$B$19/'Calculations Etc'!$B$25</f>
        <v>4.3388023871974502E-4</v>
      </c>
      <c r="G4" s="17">
        <f>INDEX('AEO 7'!$C$41:$AJ$41,MATCH(G$1,'AEO 7'!$C$1:$AJ$1,0))*'Calculations Etc'!$B$19/'Calculations Etc'!$B$25</f>
        <v>4.5642896751220164E-4</v>
      </c>
      <c r="H4" s="17">
        <f>INDEX('AEO 7'!$C$41:$AJ$41,MATCH(H$1,'AEO 7'!$C$1:$AJ$1,0))*'Calculations Etc'!$B$19/'Calculations Etc'!$B$25</f>
        <v>4.788705455028387E-4</v>
      </c>
      <c r="I4" s="17">
        <f>INDEX('AEO 7'!$C$41:$AJ$41,MATCH(I$1,'AEO 7'!$C$1:$AJ$1,0))*'Calculations Etc'!$B$19/'Calculations Etc'!$B$25</f>
        <v>4.9738365350775258E-4</v>
      </c>
      <c r="J4" s="17">
        <f>INDEX('AEO 7'!$C$41:$AJ$41,MATCH(J$1,'AEO 7'!$C$1:$AJ$1,0))*'Calculations Etc'!$B$19/'Calculations Etc'!$B$25</f>
        <v>5.2296070238055708E-4</v>
      </c>
      <c r="K4" s="17">
        <f>INDEX('AEO 7'!$C$41:$AJ$41,MATCH(K$1,'AEO 7'!$C$1:$AJ$1,0))*'Calculations Etc'!$B$19/'Calculations Etc'!$B$25</f>
        <v>5.2440199848932569E-4</v>
      </c>
      <c r="L4" s="17">
        <f>INDEX('AEO 7'!$C$41:$AJ$41,MATCH(L$1,'AEO 7'!$C$1:$AJ$1,0))*'Calculations Etc'!$B$19/'Calculations Etc'!$B$25</f>
        <v>5.2660188900693905E-4</v>
      </c>
      <c r="M4" s="17">
        <f>INDEX('AEO 7'!$C$41:$AJ$41,MATCH(M$1,'AEO 7'!$C$1:$AJ$1,0))*'Calculations Etc'!$B$19/'Calculations Etc'!$B$25</f>
        <v>5.2808406321591022E-4</v>
      </c>
      <c r="N4" s="17">
        <f>INDEX('AEO 7'!$C$41:$AJ$41,MATCH(N$1,'AEO 7'!$C$1:$AJ$1,0))*'Calculations Etc'!$B$19/'Calculations Etc'!$B$25</f>
        <v>5.3021318984694044E-4</v>
      </c>
      <c r="O4" s="17">
        <f>INDEX('AEO 7'!$C$41:$AJ$41,MATCH(O$1,'AEO 7'!$C$1:$AJ$1,0))*'Calculations Etc'!$B$19/'Calculations Etc'!$B$25</f>
        <v>5.3182925404229896E-4</v>
      </c>
      <c r="P4" s="17">
        <f>INDEX('AEO 7'!$C$41:$AJ$41,MATCH(P$1,'AEO 7'!$C$1:$AJ$1,0))*'Calculations Etc'!$B$19/'Calculations Etc'!$B$25</f>
        <v>5.337739509943889E-4</v>
      </c>
      <c r="Q4" s="17">
        <f>INDEX('AEO 7'!$C$41:$AJ$41,MATCH(Q$1,'AEO 7'!$C$1:$AJ$1,0))*'Calculations Etc'!$B$19/'Calculations Etc'!$B$25</f>
        <v>5.3605708091238079E-4</v>
      </c>
      <c r="R4" s="17">
        <f>INDEX('AEO 7'!$C$41:$AJ$41,MATCH(R$1,'AEO 7'!$C$1:$AJ$1,0))*'Calculations Etc'!$B$19/'Calculations Etc'!$B$25</f>
        <v>5.3870335917527131E-4</v>
      </c>
      <c r="S4" s="17">
        <f>INDEX('AEO 7'!$C$41:$AJ$41,MATCH(S$1,'AEO 7'!$C$1:$AJ$1,0))*'Calculations Etc'!$B$19/'Calculations Etc'!$B$25</f>
        <v>5.4030926275772768E-4</v>
      </c>
      <c r="T4" s="17">
        <f>INDEX('AEO 7'!$C$41:$AJ$41,MATCH(T$1,'AEO 7'!$C$1:$AJ$1,0))*'Calculations Etc'!$B$19/'Calculations Etc'!$B$25</f>
        <v>5.4173618430226759E-4</v>
      </c>
      <c r="U4" s="17">
        <f>INDEX('AEO 7'!$C$41:$AJ$41,MATCH(U$1,'AEO 7'!$C$1:$AJ$1,0))*'Calculations Etc'!$B$19/'Calculations Etc'!$B$25</f>
        <v>5.4313290124174106E-4</v>
      </c>
      <c r="V4" s="17">
        <f>INDEX('AEO 7'!$C$41:$AJ$41,MATCH(V$1,'AEO 7'!$C$1:$AJ$1,0))*'Calculations Etc'!$B$19/'Calculations Etc'!$B$25</f>
        <v>5.4411120331020277E-4</v>
      </c>
      <c r="W4" s="17">
        <f>INDEX('AEO 7'!$C$41:$AJ$41,MATCH(W$1,'AEO 7'!$C$1:$AJ$1,0))*'Calculations Etc'!$B$19/'Calculations Etc'!$B$25</f>
        <v>5.4547461062784289E-4</v>
      </c>
      <c r="X4" s="17">
        <f>INDEX('AEO 7'!$C$41:$AJ$41,MATCH(X$1,'AEO 7'!$C$1:$AJ$1,0))*'Calculations Etc'!$B$19/'Calculations Etc'!$B$25</f>
        <v>5.46605197134699E-4</v>
      </c>
      <c r="Y4" s="17">
        <f>INDEX('AEO 7'!$C$41:$AJ$41,MATCH(Y$1,'AEO 7'!$C$1:$AJ$1,0))*'Calculations Etc'!$B$19/'Calculations Etc'!$B$25</f>
        <v>5.4759343802915101E-4</v>
      </c>
      <c r="Z4" s="17">
        <f>INDEX('AEO 7'!$C$41:$AJ$41,MATCH(Z$1,'AEO 7'!$C$1:$AJ$1,0))*'Calculations Etc'!$B$19/'Calculations Etc'!$B$25</f>
        <v>5.4886976626049994E-4</v>
      </c>
      <c r="AA4" s="17">
        <f>INDEX('AEO 7'!$C$41:$AJ$41,MATCH(AA$1,'AEO 7'!$C$1:$AJ$1,0))*'Calculations Etc'!$B$19/'Calculations Etc'!$B$25</f>
        <v>5.4955590565755835E-4</v>
      </c>
      <c r="AB4" s="17">
        <f>INDEX('AEO 7'!$C$41:$AJ$41,MATCH(AB$1,'AEO 7'!$C$1:$AJ$1,0))*'Calculations Etc'!$B$19/'Calculations Etc'!$B$25</f>
        <v>5.4992129959493998E-4</v>
      </c>
      <c r="AC4" s="17">
        <f>INDEX('AEO 7'!$C$41:$AJ$41,MATCH(AC$1,'AEO 7'!$C$1:$AJ$1,0))*'Calculations Etc'!$B$19/'Calculations Etc'!$B$25</f>
        <v>5.4999563979547794E-4</v>
      </c>
      <c r="AD4" s="17">
        <f>INDEX('AEO 7'!$C$41:$AJ$41,MATCH(AD$1,'AEO 7'!$C$1:$AJ$1,0))*'Calculations Etc'!$B$19/'Calculations Etc'!$B$25</f>
        <v>5.5094882449616524E-4</v>
      </c>
      <c r="AE4" s="17">
        <f>INDEX('AEO 7'!$C$41:$AJ$41,MATCH(AE$1,'AEO 7'!$C$1:$AJ$1,0))*'Calculations Etc'!$B$19/'Calculations Etc'!$B$25</f>
        <v>5.511649419801454E-4</v>
      </c>
      <c r="AF4" s="17">
        <f>INDEX('AEO 7'!$C$41:$AJ$41,MATCH(AF$1,'AEO 7'!$C$1:$AJ$1,0))*'Calculations Etc'!$B$19/'Calculations Etc'!$B$25</f>
        <v>5.5131870961851322E-4</v>
      </c>
      <c r="AG4" s="17">
        <f>INDEX('AEO 7'!$C$41:$AJ$41,MATCH(AG$1,'AEO 7'!$C$1:$AJ$1,0))*'Calculations Etc'!$B$19/'Calculations Etc'!$B$25</f>
        <v>5.516406749062053E-4</v>
      </c>
      <c r="AH4" s="17">
        <f>INDEX('AEO 7'!$C$41:$AJ$41,MATCH(AH$1,'AEO 7'!$C$1:$AJ$1,0))*'Calculations Etc'!$B$19/'Calculations Etc'!$B$25</f>
        <v>5.5170445250506323E-4</v>
      </c>
      <c r="AI4" s="17">
        <f>INDEX('AEO 7'!$C$41:$AJ$41,MATCH(AI$1,'AEO 7'!$C$1:$AJ$1,0))*'Calculations Etc'!$B$19/'Calculations Etc'!$B$25</f>
        <v>5.5173279964474255E-4</v>
      </c>
    </row>
    <row r="5" spans="1:35">
      <c r="A5" t="s">
        <v>127</v>
      </c>
      <c r="B5" s="17">
        <f>B$4</f>
        <v>3.7233080821076392E-4</v>
      </c>
      <c r="C5" s="17">
        <f t="shared" si="0"/>
        <v>3.7998999742687342E-4</v>
      </c>
      <c r="D5" s="17">
        <f t="shared" si="0"/>
        <v>3.9180651299843954E-4</v>
      </c>
      <c r="E5" s="17">
        <f t="shared" si="0"/>
        <v>4.1044623360669342E-4</v>
      </c>
      <c r="F5" s="17">
        <f t="shared" si="0"/>
        <v>4.3388023871974502E-4</v>
      </c>
      <c r="G5" s="17">
        <f t="shared" si="0"/>
        <v>4.5642896751220164E-4</v>
      </c>
      <c r="H5" s="17">
        <f t="shared" si="0"/>
        <v>4.788705455028387E-4</v>
      </c>
      <c r="I5" s="17">
        <f t="shared" si="0"/>
        <v>4.9738365350775258E-4</v>
      </c>
      <c r="J5" s="17">
        <f t="shared" si="0"/>
        <v>5.2296070238055708E-4</v>
      </c>
      <c r="K5" s="17">
        <f t="shared" si="0"/>
        <v>5.2440199848932569E-4</v>
      </c>
      <c r="L5" s="17">
        <f t="shared" si="0"/>
        <v>5.2660188900693905E-4</v>
      </c>
      <c r="M5" s="17">
        <f t="shared" si="0"/>
        <v>5.2808406321591022E-4</v>
      </c>
      <c r="N5" s="17">
        <f t="shared" si="0"/>
        <v>5.3021318984694044E-4</v>
      </c>
      <c r="O5" s="17">
        <f t="shared" si="0"/>
        <v>5.3182925404229896E-4</v>
      </c>
      <c r="P5" s="17">
        <f t="shared" si="0"/>
        <v>5.337739509943889E-4</v>
      </c>
      <c r="Q5" s="17">
        <f t="shared" si="0"/>
        <v>5.3605708091238079E-4</v>
      </c>
      <c r="R5" s="17">
        <f t="shared" si="0"/>
        <v>5.3870335917527131E-4</v>
      </c>
      <c r="S5" s="17">
        <f t="shared" si="0"/>
        <v>5.4030926275772768E-4</v>
      </c>
      <c r="T5" s="17">
        <f t="shared" si="0"/>
        <v>5.4173618430226759E-4</v>
      </c>
      <c r="U5" s="17">
        <f t="shared" si="0"/>
        <v>5.4313290124174106E-4</v>
      </c>
      <c r="V5" s="17">
        <f t="shared" si="0"/>
        <v>5.4411120331020277E-4</v>
      </c>
      <c r="W5" s="17">
        <f t="shared" si="0"/>
        <v>5.4547461062784289E-4</v>
      </c>
      <c r="X5" s="17">
        <f t="shared" si="0"/>
        <v>5.46605197134699E-4</v>
      </c>
      <c r="Y5" s="17">
        <f t="shared" si="0"/>
        <v>5.4759343802915101E-4</v>
      </c>
      <c r="Z5" s="17">
        <f t="shared" si="0"/>
        <v>5.4886976626049994E-4</v>
      </c>
      <c r="AA5" s="17">
        <f t="shared" si="0"/>
        <v>5.4955590565755835E-4</v>
      </c>
      <c r="AB5" s="17">
        <f t="shared" si="0"/>
        <v>5.4992129959493998E-4</v>
      </c>
      <c r="AC5" s="17">
        <f t="shared" si="0"/>
        <v>5.4999563979547794E-4</v>
      </c>
      <c r="AD5" s="17">
        <f t="shared" si="0"/>
        <v>5.5094882449616524E-4</v>
      </c>
      <c r="AE5" s="17">
        <f t="shared" si="0"/>
        <v>5.511649419801454E-4</v>
      </c>
      <c r="AF5" s="17">
        <f t="shared" si="0"/>
        <v>5.5131870961851322E-4</v>
      </c>
      <c r="AG5" s="17">
        <f t="shared" si="0"/>
        <v>5.516406749062053E-4</v>
      </c>
      <c r="AH5" s="17">
        <f t="shared" si="0"/>
        <v>5.5170445250506323E-4</v>
      </c>
      <c r="AI5" s="17">
        <f t="shared" si="0"/>
        <v>5.5173279964474255E-4</v>
      </c>
    </row>
    <row r="6" spans="1:35">
      <c r="A6" t="s">
        <v>128</v>
      </c>
      <c r="B6" s="17">
        <f>B4*(1-'Calculations Etc'!$B$16)+B2*'Calculations Etc'!$B$16</f>
        <v>8.1961768702185263E-4</v>
      </c>
      <c r="C6" s="17">
        <f>C4*(1-'Calculations Etc'!$B$16)+C2*'Calculations Etc'!$B$16</f>
        <v>8.3287613842715838E-4</v>
      </c>
      <c r="D6" s="17">
        <f>D4*(1-'Calculations Etc'!$B$16)+D2*'Calculations Etc'!$B$16</f>
        <v>8.4800538669241971E-4</v>
      </c>
      <c r="E6" s="17">
        <f>E4*(1-'Calculations Etc'!$B$16)+E2*'Calculations Etc'!$B$16</f>
        <v>8.6620507722419047E-4</v>
      </c>
      <c r="F6" s="17">
        <f>F4*(1-'Calculations Etc'!$B$16)+F2*'Calculations Etc'!$B$16</f>
        <v>8.865621957831201E-4</v>
      </c>
      <c r="G6" s="17">
        <f>G4*(1-'Calculations Etc'!$B$16)+G2*'Calculations Etc'!$B$16</f>
        <v>9.0652093999778226E-4</v>
      </c>
      <c r="H6" s="17">
        <f>H4*(1-'Calculations Etc'!$B$16)+H2*'Calculations Etc'!$B$16</f>
        <v>9.2643146635162541E-4</v>
      </c>
      <c r="I6" s="17">
        <f>I4*(1-'Calculations Etc'!$B$16)+I2*'Calculations Etc'!$B$16</f>
        <v>9.4457418121189304E-4</v>
      </c>
      <c r="J6" s="17">
        <f>J4*(1-'Calculations Etc'!$B$16)+J2*'Calculations Etc'!$B$16</f>
        <v>9.6589566946271154E-4</v>
      </c>
      <c r="K6" s="17">
        <f>K4*(1-'Calculations Etc'!$B$16)+K2*'Calculations Etc'!$B$16</f>
        <v>9.76356068969714E-4</v>
      </c>
      <c r="L6" s="17">
        <f>L4*(1-'Calculations Etc'!$B$16)+L2*'Calculations Etc'!$B$16</f>
        <v>9.8715783596069651E-4</v>
      </c>
      <c r="M6" s="17">
        <f>M4*(1-'Calculations Etc'!$B$16)+M2*'Calculations Etc'!$B$16</f>
        <v>9.9763663061278995E-4</v>
      </c>
      <c r="N6" s="17">
        <f>N4*(1-'Calculations Etc'!$B$16)+N2*'Calculations Etc'!$B$16</f>
        <v>1.0084065538548102E-3</v>
      </c>
      <c r="O6" s="17">
        <f>O4*(1-'Calculations Etc'!$B$16)+O2*'Calculations Etc'!$B$16</f>
        <v>1.0189455990007781E-3</v>
      </c>
      <c r="P6" s="17">
        <f>P4*(1-'Calculations Etc'!$B$16)+P2*'Calculations Etc'!$B$16</f>
        <v>1.0296325288872751E-3</v>
      </c>
      <c r="Q6" s="17">
        <f>Q4*(1-'Calculations Etc'!$B$16)+Q2*'Calculations Etc'!$B$16</f>
        <v>1.0404717536084279E-3</v>
      </c>
      <c r="R6" s="17">
        <f>R4*(1-'Calculations Etc'!$B$16)+R2*'Calculations Etc'!$B$16</f>
        <v>1.0514743950847851E-3</v>
      </c>
      <c r="S6" s="17">
        <f>S4*(1-'Calculations Etc'!$B$16)+S2*'Calculations Etc'!$B$16</f>
        <v>1.0620088679549468E-3</v>
      </c>
      <c r="T6" s="17">
        <f>T4*(1-'Calculations Etc'!$B$16)+T2*'Calculations Etc'!$B$16</f>
        <v>1.0724627989080464E-3</v>
      </c>
      <c r="U6" s="17">
        <f>U4*(1-'Calculations Etc'!$B$16)+U2*'Calculations Etc'!$B$16</f>
        <v>1.0829031377888659E-3</v>
      </c>
      <c r="V6" s="17">
        <f>V4*(1-'Calculations Etc'!$B$16)+V2*'Calculations Etc'!$B$16</f>
        <v>1.0931551899777303E-3</v>
      </c>
      <c r="W6" s="17">
        <f>W4*(1-'Calculations Etc'!$B$16)+W2*'Calculations Etc'!$B$16</f>
        <v>1.1035805395287249E-3</v>
      </c>
      <c r="X6" s="17">
        <f>X4*(1-'Calculations Etc'!$B$16)+X2*'Calculations Etc'!$B$16</f>
        <v>1.1139011197148665E-3</v>
      </c>
      <c r="Y6" s="17">
        <f>Y4*(1-'Calculations Etc'!$B$16)+Y2*'Calculations Etc'!$B$16</f>
        <v>1.1241576443754265E-3</v>
      </c>
      <c r="Z6" s="17">
        <f>Z4*(1-'Calculations Etc'!$B$16)+Z2*'Calculations Etc'!$B$16</f>
        <v>1.13454380833759E-3</v>
      </c>
      <c r="AA6" s="17">
        <f>AA4*(1-'Calculations Etc'!$B$16)+AA2*'Calculations Etc'!$B$16</f>
        <v>1.1446643873243229E-3</v>
      </c>
      <c r="AB6" s="17">
        <f>AB4*(1-'Calculations Etc'!$B$16)+AB2*'Calculations Etc'!$B$16</f>
        <v>1.1546406308542011E-3</v>
      </c>
      <c r="AC6" s="17">
        <f>AC4*(1-'Calculations Etc'!$B$16)+AC2*'Calculations Etc'!$B$16</f>
        <v>1.1644859002024996E-3</v>
      </c>
      <c r="AD6" s="17">
        <f>AD4*(1-'Calculations Etc'!$B$16)+AD2*'Calculations Etc'!$B$16</f>
        <v>1.1747266495758654E-3</v>
      </c>
      <c r="AE6" s="17">
        <f>AE4*(1-'Calculations Etc'!$B$16)+AE2*'Calculations Etc'!$B$16</f>
        <v>1.184635718701713E-3</v>
      </c>
      <c r="AF6" s="17">
        <f>AF4*(1-'Calculations Etc'!$B$16)+AF2*'Calculations Etc'!$B$16</f>
        <v>1.194516730397035E-3</v>
      </c>
      <c r="AG6" s="17">
        <f>AG4*(1-'Calculations Etc'!$B$16)+AG2*'Calculations Etc'!$B$16</f>
        <v>1.2044734310345531E-3</v>
      </c>
      <c r="AH6" s="17">
        <f>AH4*(1-'Calculations Etc'!$B$16)+AH2*'Calculations Etc'!$B$16</f>
        <v>1.2143139472120955E-3</v>
      </c>
      <c r="AI6" s="17">
        <f>AI4*(1-'Calculations Etc'!$B$16)+AI2*'Calculations Etc'!$B$16</f>
        <v>1.2241385196830078E-3</v>
      </c>
    </row>
    <row r="7" spans="1:35">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10" spans="1:35">
      <c r="B10" s="53"/>
    </row>
    <row r="11" spans="1:35">
      <c r="B11" s="53"/>
    </row>
    <row r="12" spans="1:35">
      <c r="B12" s="53"/>
    </row>
    <row r="13" spans="1:35">
      <c r="B13" s="53"/>
    </row>
    <row r="14" spans="1:35">
      <c r="B14" s="5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4" sqref="B4:AI4"/>
    </sheetView>
  </sheetViews>
  <sheetFormatPr defaultRowHeight="14.25"/>
  <cols>
    <col min="1" max="1" width="31.132812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124</v>
      </c>
      <c r="B2" s="52">
        <f>B$4/(1-'Calculations Etc'!$B$12)</f>
        <v>6.0720769216319114E-4</v>
      </c>
      <c r="C2" s="17">
        <f>$B2+$B2*(C$1-$B$1)/($AI$1-$B$1)*'NAP F28'!$B$24</f>
        <v>6.163444735777443E-4</v>
      </c>
      <c r="D2" s="17">
        <f>$B2+$B2*(D$1-$B$1)/($AI$1-$B$1)*'NAP F28'!$B$24</f>
        <v>6.2548125499229746E-4</v>
      </c>
      <c r="E2" s="17">
        <f>$B2+$B2*(E$1-$B$1)/($AI$1-$B$1)*'NAP F28'!$B$24</f>
        <v>6.3461803640685061E-4</v>
      </c>
      <c r="F2" s="17">
        <f>$B2+$B2*(F$1-$B$1)/($AI$1-$B$1)*'NAP F28'!$B$24</f>
        <v>6.4375481782140388E-4</v>
      </c>
      <c r="G2" s="17">
        <f>$B2+$B2*(G$1-$B$1)/($AI$1-$B$1)*'NAP F28'!$B$24</f>
        <v>6.5289159923595703E-4</v>
      </c>
      <c r="H2" s="17">
        <f>$B2+$B2*(H$1-$B$1)/($AI$1-$B$1)*'NAP F28'!$B$24</f>
        <v>6.6202838065051019E-4</v>
      </c>
      <c r="I2" s="17">
        <f>$B2+$B2*(I$1-$B$1)/($AI$1-$B$1)*'NAP F28'!$B$24</f>
        <v>6.7116516206506334E-4</v>
      </c>
      <c r="J2" s="17">
        <f>$B2+$B2*(J$1-$B$1)/($AI$1-$B$1)*'NAP F28'!$B$24</f>
        <v>6.803019434796165E-4</v>
      </c>
      <c r="K2" s="17">
        <f>$B2+$B2*(K$1-$B$1)/($AI$1-$B$1)*'NAP F28'!$B$24</f>
        <v>6.8943872489416966E-4</v>
      </c>
      <c r="L2" s="17">
        <f>$B2+$B2*(L$1-$B$1)/($AI$1-$B$1)*'NAP F28'!$B$24</f>
        <v>6.9857550630872281E-4</v>
      </c>
      <c r="M2" s="17">
        <f>$B2+$B2*(M$1-$B$1)/($AI$1-$B$1)*'NAP F28'!$B$24</f>
        <v>7.0771228772327608E-4</v>
      </c>
      <c r="N2" s="17">
        <f>$B2+$B2*(N$1-$B$1)/($AI$1-$B$1)*'NAP F28'!$B$24</f>
        <v>7.1684906913782923E-4</v>
      </c>
      <c r="O2" s="17">
        <f>$B2+$B2*(O$1-$B$1)/($AI$1-$B$1)*'NAP F28'!$B$24</f>
        <v>7.2598585055238239E-4</v>
      </c>
      <c r="P2" s="17">
        <f>$B2+$B2*(P$1-$B$1)/($AI$1-$B$1)*'NAP F28'!$B$24</f>
        <v>7.3512263196693554E-4</v>
      </c>
      <c r="Q2" s="17">
        <f>$B2+$B2*(Q$1-$B$1)/($AI$1-$B$1)*'NAP F28'!$B$24</f>
        <v>7.442594133814887E-4</v>
      </c>
      <c r="R2" s="17">
        <f>$B2+$B2*(R$1-$B$1)/($AI$1-$B$1)*'NAP F28'!$B$24</f>
        <v>7.5339619479604185E-4</v>
      </c>
      <c r="S2" s="17">
        <f>$B2+$B2*(S$1-$B$1)/($AI$1-$B$1)*'NAP F28'!$B$24</f>
        <v>7.6253297621059501E-4</v>
      </c>
      <c r="T2" s="17">
        <f>$B2+$B2*(T$1-$B$1)/($AI$1-$B$1)*'NAP F28'!$B$24</f>
        <v>7.7166975762514827E-4</v>
      </c>
      <c r="U2" s="17">
        <f>$B2+$B2*(U$1-$B$1)/($AI$1-$B$1)*'NAP F28'!$B$24</f>
        <v>7.8080653903970132E-4</v>
      </c>
      <c r="V2" s="17">
        <f>$B2+$B2*(V$1-$B$1)/($AI$1-$B$1)*'NAP F28'!$B$24</f>
        <v>7.8994332045425459E-4</v>
      </c>
      <c r="W2" s="17">
        <f>$B2+$B2*(W$1-$B$1)/($AI$1-$B$1)*'NAP F28'!$B$24</f>
        <v>7.9908010186880774E-4</v>
      </c>
      <c r="X2" s="17">
        <f>$B2+$B2*(X$1-$B$1)/($AI$1-$B$1)*'NAP F28'!$B$24</f>
        <v>8.082168832833609E-4</v>
      </c>
      <c r="Y2" s="17">
        <f>$B2+$B2*(Y$1-$B$1)/($AI$1-$B$1)*'NAP F28'!$B$24</f>
        <v>8.1735366469791405E-4</v>
      </c>
      <c r="Z2" s="17">
        <f>$B2+$B2*(Z$1-$B$1)/($AI$1-$B$1)*'NAP F28'!$B$24</f>
        <v>8.2649044611246732E-4</v>
      </c>
      <c r="AA2" s="17">
        <f>$B2+$B2*(AA$1-$B$1)/($AI$1-$B$1)*'NAP F28'!$B$24</f>
        <v>8.3562722752702047E-4</v>
      </c>
      <c r="AB2" s="17">
        <f>$B2+$B2*(AB$1-$B$1)/($AI$1-$B$1)*'NAP F28'!$B$24</f>
        <v>8.4476400894157363E-4</v>
      </c>
      <c r="AC2" s="17">
        <f>$B2+$B2*(AC$1-$B$1)/($AI$1-$B$1)*'NAP F28'!$B$24</f>
        <v>8.5390079035612678E-4</v>
      </c>
      <c r="AD2" s="17">
        <f>$B2+$B2*(AD$1-$B$1)/($AI$1-$B$1)*'NAP F28'!$B$24</f>
        <v>8.6303757177067994E-4</v>
      </c>
      <c r="AE2" s="17">
        <f>$B2+$B2*(AE$1-$B$1)/($AI$1-$B$1)*'NAP F28'!$B$24</f>
        <v>8.721743531852331E-4</v>
      </c>
      <c r="AF2" s="17">
        <f>$B2+$B2*(AF$1-$B$1)/($AI$1-$B$1)*'NAP F28'!$B$24</f>
        <v>8.8131113459978625E-4</v>
      </c>
      <c r="AG2" s="17">
        <f>$B2+$B2*(AG$1-$B$1)/($AI$1-$B$1)*'NAP F28'!$B$24</f>
        <v>8.9044791601433941E-4</v>
      </c>
      <c r="AH2" s="17">
        <f>$B2+$B2*(AH$1-$B$1)/($AI$1-$B$1)*'NAP F28'!$B$24</f>
        <v>8.9958469742889256E-4</v>
      </c>
      <c r="AI2" s="17">
        <f>$B2+$B2*(AI$1-$B$1)/($AI$1-$B$1)*'NAP F28'!$B$24</f>
        <v>9.0872147884344572E-4</v>
      </c>
    </row>
    <row r="3" spans="1:35">
      <c r="A3" t="s">
        <v>125</v>
      </c>
      <c r="B3" s="17">
        <f>B$4</f>
        <v>1.9069332481158073E-4</v>
      </c>
      <c r="C3" s="17">
        <f t="shared" ref="C3:AI3" si="0">C$4</f>
        <v>1.9339821209203491E-4</v>
      </c>
      <c r="D3" s="17">
        <f t="shared" si="0"/>
        <v>1.9872042564494173E-4</v>
      </c>
      <c r="E3" s="17">
        <f t="shared" si="0"/>
        <v>2.0726875892293901E-4</v>
      </c>
      <c r="F3" s="17">
        <f t="shared" si="0"/>
        <v>2.2087960257644674E-4</v>
      </c>
      <c r="G3" s="17">
        <f t="shared" si="0"/>
        <v>2.3321557820644775E-4</v>
      </c>
      <c r="H3" s="17">
        <f t="shared" si="0"/>
        <v>2.4416861449583319E-4</v>
      </c>
      <c r="I3" s="17">
        <f t="shared" si="0"/>
        <v>2.5520702048540788E-4</v>
      </c>
      <c r="J3" s="17">
        <f t="shared" si="0"/>
        <v>2.6813250771937975E-4</v>
      </c>
      <c r="K3" s="17">
        <f t="shared" si="0"/>
        <v>2.6874611540887814E-4</v>
      </c>
      <c r="L3" s="17">
        <f t="shared" si="0"/>
        <v>2.6889765596467346E-4</v>
      </c>
      <c r="M3" s="17">
        <f t="shared" si="0"/>
        <v>2.6868478369135762E-4</v>
      </c>
      <c r="N3" s="17">
        <f t="shared" si="0"/>
        <v>2.6836317606826254E-4</v>
      </c>
      <c r="O3" s="17">
        <f t="shared" si="0"/>
        <v>2.6800857432185665E-4</v>
      </c>
      <c r="P3" s="17">
        <f t="shared" si="0"/>
        <v>2.6768538132076103E-4</v>
      </c>
      <c r="Q3" s="17">
        <f t="shared" si="0"/>
        <v>2.6758871476476639E-4</v>
      </c>
      <c r="R3" s="17">
        <f t="shared" si="0"/>
        <v>2.6838422590391448E-4</v>
      </c>
      <c r="S3" s="17">
        <f t="shared" si="0"/>
        <v>2.680896942129553E-4</v>
      </c>
      <c r="T3" s="17">
        <f t="shared" si="0"/>
        <v>2.6773623792290585E-4</v>
      </c>
      <c r="U3" s="17">
        <f t="shared" si="0"/>
        <v>2.6742241608287124E-4</v>
      </c>
      <c r="V3" s="17">
        <f t="shared" si="0"/>
        <v>2.6711860453534317E-4</v>
      </c>
      <c r="W3" s="17">
        <f t="shared" si="0"/>
        <v>2.6717307181513327E-4</v>
      </c>
      <c r="X3" s="17">
        <f t="shared" si="0"/>
        <v>2.6701430990404729E-4</v>
      </c>
      <c r="Y3" s="17">
        <f t="shared" si="0"/>
        <v>2.6682192303861346E-4</v>
      </c>
      <c r="Z3" s="17">
        <f t="shared" si="0"/>
        <v>2.675060426973007E-4</v>
      </c>
      <c r="AA3" s="17">
        <f t="shared" si="0"/>
        <v>2.6741032238786151E-4</v>
      </c>
      <c r="AB3" s="17">
        <f t="shared" si="0"/>
        <v>2.6720086988279822E-4</v>
      </c>
      <c r="AC3" s="17">
        <f t="shared" si="0"/>
        <v>2.6699761778279491E-4</v>
      </c>
      <c r="AD3" s="17">
        <f t="shared" si="0"/>
        <v>2.676996663235831E-4</v>
      </c>
      <c r="AE3" s="17">
        <f t="shared" si="0"/>
        <v>2.6766081211195594E-4</v>
      </c>
      <c r="AF3" s="17">
        <f t="shared" si="0"/>
        <v>2.6760846973671103E-4</v>
      </c>
      <c r="AG3" s="17">
        <f t="shared" si="0"/>
        <v>2.6757171552840403E-4</v>
      </c>
      <c r="AH3" s="17">
        <f t="shared" si="0"/>
        <v>2.6753893721571102E-4</v>
      </c>
      <c r="AI3" s="17">
        <f t="shared" si="0"/>
        <v>2.6756800524585809E-4</v>
      </c>
    </row>
    <row r="4" spans="1:35">
      <c r="A4" t="s">
        <v>126</v>
      </c>
      <c r="B4" s="17">
        <f>INDEX('AEO 7'!$C$43:$AJ$43,MATCH(B$1,'AEO 7'!$C$1:$AJ$1,0))*'Calculations Etc'!$B$20/'Calculations Etc'!$B$25</f>
        <v>1.9069332481158073E-4</v>
      </c>
      <c r="C4" s="17">
        <f>INDEX('AEO 7'!$C$43:$AJ$43,MATCH(C$1,'AEO 7'!$C$1:$AJ$1,0))*'Calculations Etc'!$B$20/'Calculations Etc'!$B$25</f>
        <v>1.9339821209203491E-4</v>
      </c>
      <c r="D4" s="17">
        <f>INDEX('AEO 7'!$C$43:$AJ$43,MATCH(D$1,'AEO 7'!$C$1:$AJ$1,0))*'Calculations Etc'!$B$20/'Calculations Etc'!$B$25</f>
        <v>1.9872042564494173E-4</v>
      </c>
      <c r="E4" s="17">
        <f>INDEX('AEO 7'!$C$43:$AJ$43,MATCH(E$1,'AEO 7'!$C$1:$AJ$1,0))*'Calculations Etc'!$B$20/'Calculations Etc'!$B$25</f>
        <v>2.0726875892293901E-4</v>
      </c>
      <c r="F4" s="17">
        <f>INDEX('AEO 7'!$C$43:$AJ$43,MATCH(F$1,'AEO 7'!$C$1:$AJ$1,0))*'Calculations Etc'!$B$20/'Calculations Etc'!$B$25</f>
        <v>2.2087960257644674E-4</v>
      </c>
      <c r="G4" s="17">
        <f>INDEX('AEO 7'!$C$43:$AJ$43,MATCH(G$1,'AEO 7'!$C$1:$AJ$1,0))*'Calculations Etc'!$B$20/'Calculations Etc'!$B$25</f>
        <v>2.3321557820644775E-4</v>
      </c>
      <c r="H4" s="17">
        <f>INDEX('AEO 7'!$C$43:$AJ$43,MATCH(H$1,'AEO 7'!$C$1:$AJ$1,0))*'Calculations Etc'!$B$20/'Calculations Etc'!$B$25</f>
        <v>2.4416861449583319E-4</v>
      </c>
      <c r="I4" s="17">
        <f>INDEX('AEO 7'!$C$43:$AJ$43,MATCH(I$1,'AEO 7'!$C$1:$AJ$1,0))*'Calculations Etc'!$B$20/'Calculations Etc'!$B$25</f>
        <v>2.5520702048540788E-4</v>
      </c>
      <c r="J4" s="17">
        <f>INDEX('AEO 7'!$C$43:$AJ$43,MATCH(J$1,'AEO 7'!$C$1:$AJ$1,0))*'Calculations Etc'!$B$20/'Calculations Etc'!$B$25</f>
        <v>2.6813250771937975E-4</v>
      </c>
      <c r="K4" s="17">
        <f>INDEX('AEO 7'!$C$43:$AJ$43,MATCH(K$1,'AEO 7'!$C$1:$AJ$1,0))*'Calculations Etc'!$B$20/'Calculations Etc'!$B$25</f>
        <v>2.6874611540887814E-4</v>
      </c>
      <c r="L4" s="17">
        <f>INDEX('AEO 7'!$C$43:$AJ$43,MATCH(L$1,'AEO 7'!$C$1:$AJ$1,0))*'Calculations Etc'!$B$20/'Calculations Etc'!$B$25</f>
        <v>2.6889765596467346E-4</v>
      </c>
      <c r="M4" s="17">
        <f>INDEX('AEO 7'!$C$43:$AJ$43,MATCH(M$1,'AEO 7'!$C$1:$AJ$1,0))*'Calculations Etc'!$B$20/'Calculations Etc'!$B$25</f>
        <v>2.6868478369135762E-4</v>
      </c>
      <c r="N4" s="17">
        <f>INDEX('AEO 7'!$C$43:$AJ$43,MATCH(N$1,'AEO 7'!$C$1:$AJ$1,0))*'Calculations Etc'!$B$20/'Calculations Etc'!$B$25</f>
        <v>2.6836317606826254E-4</v>
      </c>
      <c r="O4" s="17">
        <f>INDEX('AEO 7'!$C$43:$AJ$43,MATCH(O$1,'AEO 7'!$C$1:$AJ$1,0))*'Calculations Etc'!$B$20/'Calculations Etc'!$B$25</f>
        <v>2.6800857432185665E-4</v>
      </c>
      <c r="P4" s="17">
        <f>INDEX('AEO 7'!$C$43:$AJ$43,MATCH(P$1,'AEO 7'!$C$1:$AJ$1,0))*'Calculations Etc'!$B$20/'Calculations Etc'!$B$25</f>
        <v>2.6768538132076103E-4</v>
      </c>
      <c r="Q4" s="17">
        <f>INDEX('AEO 7'!$C$43:$AJ$43,MATCH(Q$1,'AEO 7'!$C$1:$AJ$1,0))*'Calculations Etc'!$B$20/'Calculations Etc'!$B$25</f>
        <v>2.6758871476476639E-4</v>
      </c>
      <c r="R4" s="17">
        <f>INDEX('AEO 7'!$C$43:$AJ$43,MATCH(R$1,'AEO 7'!$C$1:$AJ$1,0))*'Calculations Etc'!$B$20/'Calculations Etc'!$B$25</f>
        <v>2.6838422590391448E-4</v>
      </c>
      <c r="S4" s="17">
        <f>INDEX('AEO 7'!$C$43:$AJ$43,MATCH(S$1,'AEO 7'!$C$1:$AJ$1,0))*'Calculations Etc'!$B$20/'Calculations Etc'!$B$25</f>
        <v>2.680896942129553E-4</v>
      </c>
      <c r="T4" s="17">
        <f>INDEX('AEO 7'!$C$43:$AJ$43,MATCH(T$1,'AEO 7'!$C$1:$AJ$1,0))*'Calculations Etc'!$B$20/'Calculations Etc'!$B$25</f>
        <v>2.6773623792290585E-4</v>
      </c>
      <c r="U4" s="17">
        <f>INDEX('AEO 7'!$C$43:$AJ$43,MATCH(U$1,'AEO 7'!$C$1:$AJ$1,0))*'Calculations Etc'!$B$20/'Calculations Etc'!$B$25</f>
        <v>2.6742241608287124E-4</v>
      </c>
      <c r="V4" s="17">
        <f>INDEX('AEO 7'!$C$43:$AJ$43,MATCH(V$1,'AEO 7'!$C$1:$AJ$1,0))*'Calculations Etc'!$B$20/'Calculations Etc'!$B$25</f>
        <v>2.6711860453534317E-4</v>
      </c>
      <c r="W4" s="17">
        <f>INDEX('AEO 7'!$C$43:$AJ$43,MATCH(W$1,'AEO 7'!$C$1:$AJ$1,0))*'Calculations Etc'!$B$20/'Calculations Etc'!$B$25</f>
        <v>2.6717307181513327E-4</v>
      </c>
      <c r="X4" s="17">
        <f>INDEX('AEO 7'!$C$43:$AJ$43,MATCH(X$1,'AEO 7'!$C$1:$AJ$1,0))*'Calculations Etc'!$B$20/'Calculations Etc'!$B$25</f>
        <v>2.6701430990404729E-4</v>
      </c>
      <c r="Y4" s="17">
        <f>INDEX('AEO 7'!$C$43:$AJ$43,MATCH(Y$1,'AEO 7'!$C$1:$AJ$1,0))*'Calculations Etc'!$B$20/'Calculations Etc'!$B$25</f>
        <v>2.6682192303861346E-4</v>
      </c>
      <c r="Z4" s="17">
        <f>INDEX('AEO 7'!$C$43:$AJ$43,MATCH(Z$1,'AEO 7'!$C$1:$AJ$1,0))*'Calculations Etc'!$B$20/'Calculations Etc'!$B$25</f>
        <v>2.675060426973007E-4</v>
      </c>
      <c r="AA4" s="17">
        <f>INDEX('AEO 7'!$C$43:$AJ$43,MATCH(AA$1,'AEO 7'!$C$1:$AJ$1,0))*'Calculations Etc'!$B$20/'Calculations Etc'!$B$25</f>
        <v>2.6741032238786151E-4</v>
      </c>
      <c r="AB4" s="17">
        <f>INDEX('AEO 7'!$C$43:$AJ$43,MATCH(AB$1,'AEO 7'!$C$1:$AJ$1,0))*'Calculations Etc'!$B$20/'Calculations Etc'!$B$25</f>
        <v>2.6720086988279822E-4</v>
      </c>
      <c r="AC4" s="17">
        <f>INDEX('AEO 7'!$C$43:$AJ$43,MATCH(AC$1,'AEO 7'!$C$1:$AJ$1,0))*'Calculations Etc'!$B$20/'Calculations Etc'!$B$25</f>
        <v>2.6699761778279491E-4</v>
      </c>
      <c r="AD4" s="17">
        <f>INDEX('AEO 7'!$C$43:$AJ$43,MATCH(AD$1,'AEO 7'!$C$1:$AJ$1,0))*'Calculations Etc'!$B$20/'Calculations Etc'!$B$25</f>
        <v>2.676996663235831E-4</v>
      </c>
      <c r="AE4" s="17">
        <f>INDEX('AEO 7'!$C$43:$AJ$43,MATCH(AE$1,'AEO 7'!$C$1:$AJ$1,0))*'Calculations Etc'!$B$20/'Calculations Etc'!$B$25</f>
        <v>2.6766081211195594E-4</v>
      </c>
      <c r="AF4" s="17">
        <f>INDEX('AEO 7'!$C$43:$AJ$43,MATCH(AF$1,'AEO 7'!$C$1:$AJ$1,0))*'Calculations Etc'!$B$20/'Calculations Etc'!$B$25</f>
        <v>2.6760846973671103E-4</v>
      </c>
      <c r="AG4" s="17">
        <f>INDEX('AEO 7'!$C$43:$AJ$43,MATCH(AG$1,'AEO 7'!$C$1:$AJ$1,0))*'Calculations Etc'!$B$20/'Calculations Etc'!$B$25</f>
        <v>2.6757171552840403E-4</v>
      </c>
      <c r="AH4" s="17">
        <f>INDEX('AEO 7'!$C$43:$AJ$43,MATCH(AH$1,'AEO 7'!$C$1:$AJ$1,0))*'Calculations Etc'!$B$20/'Calculations Etc'!$B$25</f>
        <v>2.6753893721571102E-4</v>
      </c>
      <c r="AI4" s="17">
        <f>INDEX('AEO 7'!$C$43:$AJ$43,MATCH(AI$1,'AEO 7'!$C$1:$AJ$1,0))*'Calculations Etc'!$B$20/'Calculations Etc'!$B$25</f>
        <v>2.6756800524585809E-4</v>
      </c>
    </row>
    <row r="5" spans="1:35">
      <c r="A5" t="s">
        <v>127</v>
      </c>
      <c r="B5" s="17">
        <f>B$4</f>
        <v>1.9069332481158073E-4</v>
      </c>
      <c r="C5" s="17">
        <f t="shared" ref="C5:AI5" si="1">C$4</f>
        <v>1.9339821209203491E-4</v>
      </c>
      <c r="D5" s="17">
        <f t="shared" si="1"/>
        <v>1.9872042564494173E-4</v>
      </c>
      <c r="E5" s="17">
        <f t="shared" si="1"/>
        <v>2.0726875892293901E-4</v>
      </c>
      <c r="F5" s="17">
        <f t="shared" si="1"/>
        <v>2.2087960257644674E-4</v>
      </c>
      <c r="G5" s="17">
        <f t="shared" si="1"/>
        <v>2.3321557820644775E-4</v>
      </c>
      <c r="H5" s="17">
        <f t="shared" si="1"/>
        <v>2.4416861449583319E-4</v>
      </c>
      <c r="I5" s="17">
        <f t="shared" si="1"/>
        <v>2.5520702048540788E-4</v>
      </c>
      <c r="J5" s="17">
        <f t="shared" si="1"/>
        <v>2.6813250771937975E-4</v>
      </c>
      <c r="K5" s="17">
        <f t="shared" si="1"/>
        <v>2.6874611540887814E-4</v>
      </c>
      <c r="L5" s="17">
        <f t="shared" si="1"/>
        <v>2.6889765596467346E-4</v>
      </c>
      <c r="M5" s="17">
        <f t="shared" si="1"/>
        <v>2.6868478369135762E-4</v>
      </c>
      <c r="N5" s="17">
        <f t="shared" si="1"/>
        <v>2.6836317606826254E-4</v>
      </c>
      <c r="O5" s="17">
        <f t="shared" si="1"/>
        <v>2.6800857432185665E-4</v>
      </c>
      <c r="P5" s="17">
        <f t="shared" si="1"/>
        <v>2.6768538132076103E-4</v>
      </c>
      <c r="Q5" s="17">
        <f t="shared" si="1"/>
        <v>2.6758871476476639E-4</v>
      </c>
      <c r="R5" s="17">
        <f t="shared" si="1"/>
        <v>2.6838422590391448E-4</v>
      </c>
      <c r="S5" s="17">
        <f t="shared" si="1"/>
        <v>2.680896942129553E-4</v>
      </c>
      <c r="T5" s="17">
        <f t="shared" si="1"/>
        <v>2.6773623792290585E-4</v>
      </c>
      <c r="U5" s="17">
        <f t="shared" si="1"/>
        <v>2.6742241608287124E-4</v>
      </c>
      <c r="V5" s="17">
        <f t="shared" si="1"/>
        <v>2.6711860453534317E-4</v>
      </c>
      <c r="W5" s="17">
        <f t="shared" si="1"/>
        <v>2.6717307181513327E-4</v>
      </c>
      <c r="X5" s="17">
        <f t="shared" si="1"/>
        <v>2.6701430990404729E-4</v>
      </c>
      <c r="Y5" s="17">
        <f t="shared" si="1"/>
        <v>2.6682192303861346E-4</v>
      </c>
      <c r="Z5" s="17">
        <f t="shared" si="1"/>
        <v>2.675060426973007E-4</v>
      </c>
      <c r="AA5" s="17">
        <f t="shared" si="1"/>
        <v>2.6741032238786151E-4</v>
      </c>
      <c r="AB5" s="17">
        <f t="shared" si="1"/>
        <v>2.6720086988279822E-4</v>
      </c>
      <c r="AC5" s="17">
        <f t="shared" si="1"/>
        <v>2.6699761778279491E-4</v>
      </c>
      <c r="AD5" s="17">
        <f t="shared" si="1"/>
        <v>2.676996663235831E-4</v>
      </c>
      <c r="AE5" s="17">
        <f t="shared" si="1"/>
        <v>2.6766081211195594E-4</v>
      </c>
      <c r="AF5" s="17">
        <f t="shared" si="1"/>
        <v>2.6760846973671103E-4</v>
      </c>
      <c r="AG5" s="17">
        <f t="shared" si="1"/>
        <v>2.6757171552840403E-4</v>
      </c>
      <c r="AH5" s="17">
        <f t="shared" si="1"/>
        <v>2.6753893721571102E-4</v>
      </c>
      <c r="AI5" s="17">
        <f t="shared" si="1"/>
        <v>2.6756800524585809E-4</v>
      </c>
    </row>
    <row r="6" spans="1:35">
      <c r="A6" t="s">
        <v>128</v>
      </c>
      <c r="B6" s="17">
        <f>B4*(1-'Calculations Etc'!$B$16)+B2*'Calculations Etc'!$B$16</f>
        <v>4.1977622685496647E-4</v>
      </c>
      <c r="C6" s="17">
        <f>C4*(1-'Calculations Etc'!$B$16)+C2*'Calculations Etc'!$B$16</f>
        <v>4.2601865590917508E-4</v>
      </c>
      <c r="D6" s="17">
        <f>D4*(1-'Calculations Etc'!$B$16)+D2*'Calculations Etc'!$B$16</f>
        <v>4.334388817859874E-4</v>
      </c>
      <c r="E6" s="17">
        <f>E4*(1-'Calculations Etc'!$B$16)+E2*'Calculations Etc'!$B$16</f>
        <v>4.4231086153909041E-4</v>
      </c>
      <c r="F6" s="17">
        <f>F4*(1-'Calculations Etc'!$B$16)+F2*'Calculations Etc'!$B$16</f>
        <v>4.5346097096117316E-4</v>
      </c>
      <c r="G6" s="17">
        <f>G4*(1-'Calculations Etc'!$B$16)+G2*'Calculations Etc'!$B$16</f>
        <v>4.6403738977267788E-4</v>
      </c>
      <c r="H6" s="17">
        <f>H4*(1-'Calculations Etc'!$B$16)+H2*'Calculations Etc'!$B$16</f>
        <v>4.7399148588090555E-4</v>
      </c>
      <c r="I6" s="17">
        <f>I4*(1-'Calculations Etc'!$B$16)+I2*'Calculations Etc'!$B$16</f>
        <v>4.8398399835421836E-4</v>
      </c>
      <c r="J6" s="17">
        <f>J4*(1-'Calculations Etc'!$B$16)+J2*'Calculations Etc'!$B$16</f>
        <v>4.9482569738751E-4</v>
      </c>
      <c r="K6" s="17">
        <f>K4*(1-'Calculations Etc'!$B$16)+K2*'Calculations Etc'!$B$16</f>
        <v>5.0012705062578845E-4</v>
      </c>
      <c r="L6" s="17">
        <f>L4*(1-'Calculations Etc'!$B$16)+L2*'Calculations Etc'!$B$16</f>
        <v>5.0522047365390062E-4</v>
      </c>
      <c r="M6" s="17">
        <f>M4*(1-'Calculations Etc'!$B$16)+M2*'Calculations Etc'!$B$16</f>
        <v>5.1014991090891275E-4</v>
      </c>
      <c r="N6" s="17">
        <f>N4*(1-'Calculations Etc'!$B$16)+N2*'Calculations Etc'!$B$16</f>
        <v>5.1503041725652423E-4</v>
      </c>
      <c r="O6" s="17">
        <f>O4*(1-'Calculations Etc'!$B$16)+O2*'Calculations Etc'!$B$16</f>
        <v>5.198960762486458E-4</v>
      </c>
      <c r="P6" s="17">
        <f>P4*(1-'Calculations Etc'!$B$16)+P2*'Calculations Etc'!$B$16</f>
        <v>5.2477586917615705E-4</v>
      </c>
      <c r="Q6" s="17">
        <f>Q4*(1-'Calculations Etc'!$B$16)+Q2*'Calculations Etc'!$B$16</f>
        <v>5.2975759900396368E-4</v>
      </c>
      <c r="R6" s="17">
        <f>R4*(1-'Calculations Etc'!$B$16)+R2*'Calculations Etc'!$B$16</f>
        <v>5.351408087945845E-4</v>
      </c>
      <c r="S6" s="17">
        <f>S4*(1-'Calculations Etc'!$B$16)+S2*'Calculations Etc'!$B$16</f>
        <v>5.4003349931165722E-4</v>
      </c>
      <c r="T6" s="17">
        <f>T4*(1-'Calculations Etc'!$B$16)+T2*'Calculations Etc'!$B$16</f>
        <v>5.4489967375913914E-4</v>
      </c>
      <c r="U6" s="17">
        <f>U4*(1-'Calculations Etc'!$B$16)+U2*'Calculations Etc'!$B$16</f>
        <v>5.4978368370912781E-4</v>
      </c>
      <c r="V6" s="17">
        <f>V4*(1-'Calculations Etc'!$B$16)+V2*'Calculations Etc'!$B$16</f>
        <v>5.5467219829074448E-4</v>
      </c>
      <c r="W6" s="17">
        <f>W4*(1-'Calculations Etc'!$B$16)+W2*'Calculations Etc'!$B$16</f>
        <v>5.5972193834465426E-4</v>
      </c>
      <c r="X6" s="17">
        <f>X4*(1-'Calculations Etc'!$B$16)+X2*'Calculations Etc'!$B$16</f>
        <v>5.6467572526266985E-4</v>
      </c>
      <c r="Y6" s="17">
        <f>Y4*(1-'Calculations Etc'!$B$16)+Y2*'Calculations Etc'!$B$16</f>
        <v>5.6961438095122876E-4</v>
      </c>
      <c r="Z6" s="17">
        <f>Z4*(1-'Calculations Etc'!$B$16)+Z2*'Calculations Etc'!$B$16</f>
        <v>5.7494746457564241E-4</v>
      </c>
      <c r="AA6" s="17">
        <f>AA4*(1-'Calculations Etc'!$B$16)+AA2*'Calculations Etc'!$B$16</f>
        <v>5.7992962021439901E-4</v>
      </c>
      <c r="AB6" s="17">
        <f>AB4*(1-'Calculations Etc'!$B$16)+AB2*'Calculations Etc'!$B$16</f>
        <v>5.8486059636512469E-4</v>
      </c>
      <c r="AC6" s="17">
        <f>AC4*(1-'Calculations Etc'!$B$16)+AC2*'Calculations Etc'!$B$16</f>
        <v>5.8979436269812743E-4</v>
      </c>
      <c r="AD6" s="17">
        <f>AD4*(1-'Calculations Etc'!$B$16)+AD2*'Calculations Etc'!$B$16</f>
        <v>5.9513551431948641E-4</v>
      </c>
      <c r="AE6" s="17">
        <f>AE4*(1-'Calculations Etc'!$B$16)+AE2*'Calculations Etc'!$B$16</f>
        <v>6.0014325970225843E-4</v>
      </c>
      <c r="AF6" s="17">
        <f>AF4*(1-'Calculations Etc'!$B$16)+AF2*'Calculations Etc'!$B$16</f>
        <v>6.0514493541140237E-4</v>
      </c>
      <c r="AG6" s="17">
        <f>AG4*(1-'Calculations Etc'!$B$16)+AG2*'Calculations Etc'!$B$16</f>
        <v>6.1015362579566854E-4</v>
      </c>
      <c r="AH6" s="17">
        <f>AH4*(1-'Calculations Etc'!$B$16)+AH2*'Calculations Etc'!$B$16</f>
        <v>6.1516410533296085E-4</v>
      </c>
      <c r="AI6" s="17">
        <f>AI4*(1-'Calculations Etc'!$B$16)+AI2*'Calculations Etc'!$B$16</f>
        <v>6.2020241572453133E-4</v>
      </c>
    </row>
    <row r="7" spans="1:35">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5" sqref="B5"/>
    </sheetView>
  </sheetViews>
  <sheetFormatPr defaultRowHeight="14.25"/>
  <cols>
    <col min="1" max="1" width="31.132812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124</v>
      </c>
      <c r="B2" s="52">
        <f>B$4/(1-'Calculations Etc'!$B$13)</f>
        <v>5.1906780310398215E-3</v>
      </c>
      <c r="C2" s="17">
        <f>$B2+$B2*(C$1-$B$1)/($AI$1-$B$1)*'NAP F28'!$B$24</f>
        <v>5.2687832513376373E-3</v>
      </c>
      <c r="D2" s="17">
        <f>$B2+$B2*(D$1-$B$1)/($AI$1-$B$1)*'NAP F28'!$B$24</f>
        <v>5.3468884716354522E-3</v>
      </c>
      <c r="E2" s="17">
        <f>$B2+$B2*(E$1-$B$1)/($AI$1-$B$1)*'NAP F28'!$B$24</f>
        <v>5.424993691933268E-3</v>
      </c>
      <c r="F2" s="17">
        <f>$B2+$B2*(F$1-$B$1)/($AI$1-$B$1)*'NAP F28'!$B$24</f>
        <v>5.5030989122310829E-3</v>
      </c>
      <c r="G2" s="17">
        <f>$B2+$B2*(G$1-$B$1)/($AI$1-$B$1)*'NAP F28'!$B$24</f>
        <v>5.5812041325288986E-3</v>
      </c>
      <c r="H2" s="17">
        <f>$B2+$B2*(H$1-$B$1)/($AI$1-$B$1)*'NAP F28'!$B$24</f>
        <v>5.6593093528267135E-3</v>
      </c>
      <c r="I2" s="17">
        <f>$B2+$B2*(I$1-$B$1)/($AI$1-$B$1)*'NAP F28'!$B$24</f>
        <v>5.7374145731245293E-3</v>
      </c>
      <c r="J2" s="17">
        <f>$B2+$B2*(J$1-$B$1)/($AI$1-$B$1)*'NAP F28'!$B$24</f>
        <v>5.8155197934223442E-3</v>
      </c>
      <c r="K2" s="17">
        <f>$B2+$B2*(K$1-$B$1)/($AI$1-$B$1)*'NAP F28'!$B$24</f>
        <v>5.89362501372016E-3</v>
      </c>
      <c r="L2" s="17">
        <f>$B2+$B2*(L$1-$B$1)/($AI$1-$B$1)*'NAP F28'!$B$24</f>
        <v>5.9717302340179749E-3</v>
      </c>
      <c r="M2" s="17">
        <f>$B2+$B2*(M$1-$B$1)/($AI$1-$B$1)*'NAP F28'!$B$24</f>
        <v>6.0498354543157907E-3</v>
      </c>
      <c r="N2" s="17">
        <f>$B2+$B2*(N$1-$B$1)/($AI$1-$B$1)*'NAP F28'!$B$24</f>
        <v>6.1279406746136056E-3</v>
      </c>
      <c r="O2" s="17">
        <f>$B2+$B2*(O$1-$B$1)/($AI$1-$B$1)*'NAP F28'!$B$24</f>
        <v>6.2060458949114213E-3</v>
      </c>
      <c r="P2" s="17">
        <f>$B2+$B2*(P$1-$B$1)/($AI$1-$B$1)*'NAP F28'!$B$24</f>
        <v>6.2841511152092362E-3</v>
      </c>
      <c r="Q2" s="17">
        <f>$B2+$B2*(Q$1-$B$1)/($AI$1-$B$1)*'NAP F28'!$B$24</f>
        <v>6.3622563355070511E-3</v>
      </c>
      <c r="R2" s="17">
        <f>$B2+$B2*(R$1-$B$1)/($AI$1-$B$1)*'NAP F28'!$B$24</f>
        <v>6.4403615558048669E-3</v>
      </c>
      <c r="S2" s="17">
        <f>$B2+$B2*(S$1-$B$1)/($AI$1-$B$1)*'NAP F28'!$B$24</f>
        <v>6.5184667761026827E-3</v>
      </c>
      <c r="T2" s="17">
        <f>$B2+$B2*(T$1-$B$1)/($AI$1-$B$1)*'NAP F28'!$B$24</f>
        <v>6.5965719964004976E-3</v>
      </c>
      <c r="U2" s="17">
        <f>$B2+$B2*(U$1-$B$1)/($AI$1-$B$1)*'NAP F28'!$B$24</f>
        <v>6.6746772166983133E-3</v>
      </c>
      <c r="V2" s="17">
        <f>$B2+$B2*(V$1-$B$1)/($AI$1-$B$1)*'NAP F28'!$B$24</f>
        <v>6.7527824369961282E-3</v>
      </c>
      <c r="W2" s="17">
        <f>$B2+$B2*(W$1-$B$1)/($AI$1-$B$1)*'NAP F28'!$B$24</f>
        <v>6.830887657293944E-3</v>
      </c>
      <c r="X2" s="17">
        <f>$B2+$B2*(X$1-$B$1)/($AI$1-$B$1)*'NAP F28'!$B$24</f>
        <v>6.9089928775917589E-3</v>
      </c>
      <c r="Y2" s="17">
        <f>$B2+$B2*(Y$1-$B$1)/($AI$1-$B$1)*'NAP F28'!$B$24</f>
        <v>6.9870980978895747E-3</v>
      </c>
      <c r="Z2" s="17">
        <f>$B2+$B2*(Z$1-$B$1)/($AI$1-$B$1)*'NAP F28'!$B$24</f>
        <v>7.0652033181873896E-3</v>
      </c>
      <c r="AA2" s="17">
        <f>$B2+$B2*(AA$1-$B$1)/($AI$1-$B$1)*'NAP F28'!$B$24</f>
        <v>7.1433085384852053E-3</v>
      </c>
      <c r="AB2" s="17">
        <f>$B2+$B2*(AB$1-$B$1)/($AI$1-$B$1)*'NAP F28'!$B$24</f>
        <v>7.2214137587830202E-3</v>
      </c>
      <c r="AC2" s="17">
        <f>$B2+$B2*(AC$1-$B$1)/($AI$1-$B$1)*'NAP F28'!$B$24</f>
        <v>7.299518979080836E-3</v>
      </c>
      <c r="AD2" s="17">
        <f>$B2+$B2*(AD$1-$B$1)/($AI$1-$B$1)*'NAP F28'!$B$24</f>
        <v>7.3776241993786518E-3</v>
      </c>
      <c r="AE2" s="17">
        <f>$B2+$B2*(AE$1-$B$1)/($AI$1-$B$1)*'NAP F28'!$B$24</f>
        <v>7.4557294196764667E-3</v>
      </c>
      <c r="AF2" s="17">
        <f>$B2+$B2*(AF$1-$B$1)/($AI$1-$B$1)*'NAP F28'!$B$24</f>
        <v>7.5338346399742816E-3</v>
      </c>
      <c r="AG2" s="17">
        <f>$B2+$B2*(AG$1-$B$1)/($AI$1-$B$1)*'NAP F28'!$B$24</f>
        <v>7.6119398602720973E-3</v>
      </c>
      <c r="AH2" s="17">
        <f>$B2+$B2*(AH$1-$B$1)/($AI$1-$B$1)*'NAP F28'!$B$24</f>
        <v>7.6900450805699131E-3</v>
      </c>
      <c r="AI2" s="17">
        <f>$B2+$B2*(AI$1-$B$1)/($AI$1-$B$1)*'NAP F28'!$B$24</f>
        <v>7.768150300867728E-3</v>
      </c>
    </row>
    <row r="3" spans="1:35">
      <c r="A3" t="s">
        <v>125</v>
      </c>
      <c r="B3" s="17">
        <f>B$5</f>
        <v>1.6152852011787054E-3</v>
      </c>
      <c r="C3" s="17">
        <f t="shared" ref="C3:AI4" si="0">C$5</f>
        <v>1.6762341283324419E-3</v>
      </c>
      <c r="D3" s="17">
        <f t="shared" si="0"/>
        <v>1.6799999674987417E-3</v>
      </c>
      <c r="E3" s="17">
        <f t="shared" si="0"/>
        <v>1.7039108315062995E-3</v>
      </c>
      <c r="F3" s="17">
        <f t="shared" si="0"/>
        <v>1.7387163082568954E-3</v>
      </c>
      <c r="G3" s="17">
        <f t="shared" si="0"/>
        <v>1.7541105919784412E-3</v>
      </c>
      <c r="H3" s="17">
        <f t="shared" si="0"/>
        <v>1.7920867076878157E-3</v>
      </c>
      <c r="I3" s="17">
        <f t="shared" si="0"/>
        <v>1.8427692298309604E-3</v>
      </c>
      <c r="J3" s="17">
        <f t="shared" si="0"/>
        <v>1.8969995285241245E-3</v>
      </c>
      <c r="K3" s="17">
        <f t="shared" si="0"/>
        <v>1.9551027811257654E-3</v>
      </c>
      <c r="L3" s="17">
        <f t="shared" si="0"/>
        <v>2.0153794195298972E-3</v>
      </c>
      <c r="M3" s="17">
        <f t="shared" si="0"/>
        <v>2.0488437260096633E-3</v>
      </c>
      <c r="N3" s="17">
        <f t="shared" si="0"/>
        <v>2.092875125404502E-3</v>
      </c>
      <c r="O3" s="17">
        <f t="shared" si="0"/>
        <v>2.1307935311832013E-3</v>
      </c>
      <c r="P3" s="17">
        <f t="shared" si="0"/>
        <v>2.1649995486908019E-3</v>
      </c>
      <c r="Q3" s="17">
        <f t="shared" si="0"/>
        <v>2.1839411830588203E-3</v>
      </c>
      <c r="R3" s="17">
        <f t="shared" si="0"/>
        <v>2.1890275361739001E-3</v>
      </c>
      <c r="S3" s="17">
        <f t="shared" si="0"/>
        <v>2.1925757386274673E-3</v>
      </c>
      <c r="T3" s="17">
        <f t="shared" si="0"/>
        <v>2.1955470547260531E-3</v>
      </c>
      <c r="U3" s="17">
        <f t="shared" si="0"/>
        <v>2.2013981176605278E-3</v>
      </c>
      <c r="V3" s="17">
        <f t="shared" si="0"/>
        <v>2.2057180573420232E-3</v>
      </c>
      <c r="W3" s="17">
        <f t="shared" si="0"/>
        <v>2.208433192456834E-3</v>
      </c>
      <c r="X3" s="17">
        <f t="shared" si="0"/>
        <v>2.2116621802016094E-3</v>
      </c>
      <c r="Y3" s="17">
        <f t="shared" si="0"/>
        <v>2.215670997341713E-3</v>
      </c>
      <c r="Z3" s="17">
        <f t="shared" si="0"/>
        <v>2.2195678018488451E-3</v>
      </c>
      <c r="AA3" s="17">
        <f t="shared" si="0"/>
        <v>2.2219818231556296E-3</v>
      </c>
      <c r="AB3" s="17">
        <f t="shared" si="0"/>
        <v>2.2247695748252761E-3</v>
      </c>
      <c r="AC3" s="17">
        <f t="shared" si="0"/>
        <v>2.2291640476275695E-3</v>
      </c>
      <c r="AD3" s="17">
        <f t="shared" si="0"/>
        <v>2.233023372622529E-3</v>
      </c>
      <c r="AE3" s="17">
        <f t="shared" si="0"/>
        <v>2.2379800381074188E-3</v>
      </c>
      <c r="AF3" s="17">
        <f t="shared" si="0"/>
        <v>2.2415318607411391E-3</v>
      </c>
      <c r="AG3" s="17">
        <f t="shared" si="0"/>
        <v>2.2455247064982146E-3</v>
      </c>
      <c r="AH3" s="17">
        <f t="shared" si="0"/>
        <v>2.2501374548685622E-3</v>
      </c>
      <c r="AI3" s="17">
        <f t="shared" si="0"/>
        <v>2.25443631232446E-3</v>
      </c>
    </row>
    <row r="4" spans="1:35">
      <c r="A4" t="s">
        <v>126</v>
      </c>
      <c r="B4" s="17">
        <f>B$5</f>
        <v>1.6152852011787054E-3</v>
      </c>
      <c r="C4" s="17">
        <f t="shared" si="0"/>
        <v>1.6762341283324419E-3</v>
      </c>
      <c r="D4" s="17">
        <f t="shared" si="0"/>
        <v>1.6799999674987417E-3</v>
      </c>
      <c r="E4" s="17">
        <f t="shared" si="0"/>
        <v>1.7039108315062995E-3</v>
      </c>
      <c r="F4" s="17">
        <f t="shared" si="0"/>
        <v>1.7387163082568954E-3</v>
      </c>
      <c r="G4" s="17">
        <f t="shared" si="0"/>
        <v>1.7541105919784412E-3</v>
      </c>
      <c r="H4" s="17">
        <f t="shared" si="0"/>
        <v>1.7920867076878157E-3</v>
      </c>
      <c r="I4" s="17">
        <f t="shared" si="0"/>
        <v>1.8427692298309604E-3</v>
      </c>
      <c r="J4" s="17">
        <f t="shared" si="0"/>
        <v>1.8969995285241245E-3</v>
      </c>
      <c r="K4" s="17">
        <f t="shared" si="0"/>
        <v>1.9551027811257654E-3</v>
      </c>
      <c r="L4" s="17">
        <f t="shared" si="0"/>
        <v>2.0153794195298972E-3</v>
      </c>
      <c r="M4" s="17">
        <f t="shared" si="0"/>
        <v>2.0488437260096633E-3</v>
      </c>
      <c r="N4" s="17">
        <f t="shared" si="0"/>
        <v>2.092875125404502E-3</v>
      </c>
      <c r="O4" s="17">
        <f t="shared" si="0"/>
        <v>2.1307935311832013E-3</v>
      </c>
      <c r="P4" s="17">
        <f t="shared" si="0"/>
        <v>2.1649995486908019E-3</v>
      </c>
      <c r="Q4" s="17">
        <f t="shared" si="0"/>
        <v>2.1839411830588203E-3</v>
      </c>
      <c r="R4" s="17">
        <f t="shared" si="0"/>
        <v>2.1890275361739001E-3</v>
      </c>
      <c r="S4" s="17">
        <f t="shared" si="0"/>
        <v>2.1925757386274673E-3</v>
      </c>
      <c r="T4" s="17">
        <f t="shared" si="0"/>
        <v>2.1955470547260531E-3</v>
      </c>
      <c r="U4" s="17">
        <f t="shared" si="0"/>
        <v>2.2013981176605278E-3</v>
      </c>
      <c r="V4" s="17">
        <f t="shared" si="0"/>
        <v>2.2057180573420232E-3</v>
      </c>
      <c r="W4" s="17">
        <f t="shared" si="0"/>
        <v>2.208433192456834E-3</v>
      </c>
      <c r="X4" s="17">
        <f t="shared" si="0"/>
        <v>2.2116621802016094E-3</v>
      </c>
      <c r="Y4" s="17">
        <f t="shared" si="0"/>
        <v>2.215670997341713E-3</v>
      </c>
      <c r="Z4" s="17">
        <f t="shared" si="0"/>
        <v>2.2195678018488451E-3</v>
      </c>
      <c r="AA4" s="17">
        <f t="shared" si="0"/>
        <v>2.2219818231556296E-3</v>
      </c>
      <c r="AB4" s="17">
        <f t="shared" si="0"/>
        <v>2.2247695748252761E-3</v>
      </c>
      <c r="AC4" s="17">
        <f t="shared" si="0"/>
        <v>2.2291640476275695E-3</v>
      </c>
      <c r="AD4" s="17">
        <f t="shared" si="0"/>
        <v>2.233023372622529E-3</v>
      </c>
      <c r="AE4" s="17">
        <f t="shared" si="0"/>
        <v>2.2379800381074188E-3</v>
      </c>
      <c r="AF4" s="17">
        <f t="shared" si="0"/>
        <v>2.2415318607411391E-3</v>
      </c>
      <c r="AG4" s="17">
        <f t="shared" si="0"/>
        <v>2.2455247064982146E-3</v>
      </c>
      <c r="AH4" s="17">
        <f t="shared" si="0"/>
        <v>2.2501374548685622E-3</v>
      </c>
      <c r="AI4" s="17">
        <f t="shared" si="0"/>
        <v>2.25443631232446E-3</v>
      </c>
    </row>
    <row r="5" spans="1:35">
      <c r="A5" t="s">
        <v>127</v>
      </c>
      <c r="B5" s="17">
        <f>(INDEX('NTS 1-40'!13:13,MATCH(B$1,'NTS 1-40'!2:2,0))/(INDEX('AEO 7'!$C$58:$AJ$58,MATCH(B$1,'AEO 7'!$C$1:$AJ$1,0))*10^9)*'Calculations Etc'!B9)</f>
        <v>1.6152852011787054E-3</v>
      </c>
      <c r="C5" s="17">
        <f>$B5*((INDEX('AEO 50'!$C$207:$AJ$207,MATCH(C$1,'AEO 50'!$C$1:$AJ$1,0))/INDEX('AEO 50'!$C$207:$AJ$207,MATCH($B$1,'AEO 50'!$C$1:$AJ$1,0))))</f>
        <v>1.6762341283324419E-3</v>
      </c>
      <c r="D5" s="17">
        <f>$B5*((INDEX('AEO 50'!$C$207:$AJ$207,MATCH(D$1,'AEO 50'!$C$1:$AJ$1,0))/INDEX('AEO 50'!$C$207:$AJ$207,MATCH($B$1,'AEO 50'!$C$1:$AJ$1,0))))</f>
        <v>1.6799999674987417E-3</v>
      </c>
      <c r="E5" s="17">
        <f>$B5*((INDEX('AEO 50'!$C$207:$AJ$207,MATCH(E$1,'AEO 50'!$C$1:$AJ$1,0))/INDEX('AEO 50'!$C$207:$AJ$207,MATCH($B$1,'AEO 50'!$C$1:$AJ$1,0))))</f>
        <v>1.7039108315062995E-3</v>
      </c>
      <c r="F5" s="17">
        <f>$B5*((INDEX('AEO 50'!$C$207:$AJ$207,MATCH(F$1,'AEO 50'!$C$1:$AJ$1,0))/INDEX('AEO 50'!$C$207:$AJ$207,MATCH($B$1,'AEO 50'!$C$1:$AJ$1,0))))</f>
        <v>1.7387163082568954E-3</v>
      </c>
      <c r="G5" s="17">
        <f>$B5*((INDEX('AEO 50'!$C$207:$AJ$207,MATCH(G$1,'AEO 50'!$C$1:$AJ$1,0))/INDEX('AEO 50'!$C$207:$AJ$207,MATCH($B$1,'AEO 50'!$C$1:$AJ$1,0))))</f>
        <v>1.7541105919784412E-3</v>
      </c>
      <c r="H5" s="17">
        <f>$B5*((INDEX('AEO 50'!$C$207:$AJ$207,MATCH(H$1,'AEO 50'!$C$1:$AJ$1,0))/INDEX('AEO 50'!$C$207:$AJ$207,MATCH($B$1,'AEO 50'!$C$1:$AJ$1,0))))</f>
        <v>1.7920867076878157E-3</v>
      </c>
      <c r="I5" s="17">
        <f>$B5*((INDEX('AEO 50'!$C$207:$AJ$207,MATCH(I$1,'AEO 50'!$C$1:$AJ$1,0))/INDEX('AEO 50'!$C$207:$AJ$207,MATCH($B$1,'AEO 50'!$C$1:$AJ$1,0))))</f>
        <v>1.8427692298309604E-3</v>
      </c>
      <c r="J5" s="17">
        <f>$B5*((INDEX('AEO 50'!$C$207:$AJ$207,MATCH(J$1,'AEO 50'!$C$1:$AJ$1,0))/INDEX('AEO 50'!$C$207:$AJ$207,MATCH($B$1,'AEO 50'!$C$1:$AJ$1,0))))</f>
        <v>1.8969995285241245E-3</v>
      </c>
      <c r="K5" s="17">
        <f>$B5*((INDEX('AEO 50'!$C$207:$AJ$207,MATCH(K$1,'AEO 50'!$C$1:$AJ$1,0))/INDEX('AEO 50'!$C$207:$AJ$207,MATCH($B$1,'AEO 50'!$C$1:$AJ$1,0))))</f>
        <v>1.9551027811257654E-3</v>
      </c>
      <c r="L5" s="17">
        <f>$B5*((INDEX('AEO 50'!$C$207:$AJ$207,MATCH(L$1,'AEO 50'!$C$1:$AJ$1,0))/INDEX('AEO 50'!$C$207:$AJ$207,MATCH($B$1,'AEO 50'!$C$1:$AJ$1,0))))</f>
        <v>2.0153794195298972E-3</v>
      </c>
      <c r="M5" s="17">
        <f>$B5*((INDEX('AEO 50'!$C$207:$AJ$207,MATCH(M$1,'AEO 50'!$C$1:$AJ$1,0))/INDEX('AEO 50'!$C$207:$AJ$207,MATCH($B$1,'AEO 50'!$C$1:$AJ$1,0))))</f>
        <v>2.0488437260096633E-3</v>
      </c>
      <c r="N5" s="17">
        <f>$B5*((INDEX('AEO 50'!$C$207:$AJ$207,MATCH(N$1,'AEO 50'!$C$1:$AJ$1,0))/INDEX('AEO 50'!$C$207:$AJ$207,MATCH($B$1,'AEO 50'!$C$1:$AJ$1,0))))</f>
        <v>2.092875125404502E-3</v>
      </c>
      <c r="O5" s="17">
        <f>$B5*((INDEX('AEO 50'!$C$207:$AJ$207,MATCH(O$1,'AEO 50'!$C$1:$AJ$1,0))/INDEX('AEO 50'!$C$207:$AJ$207,MATCH($B$1,'AEO 50'!$C$1:$AJ$1,0))))</f>
        <v>2.1307935311832013E-3</v>
      </c>
      <c r="P5" s="17">
        <f>$B5*((INDEX('AEO 50'!$C$207:$AJ$207,MATCH(P$1,'AEO 50'!$C$1:$AJ$1,0))/INDEX('AEO 50'!$C$207:$AJ$207,MATCH($B$1,'AEO 50'!$C$1:$AJ$1,0))))</f>
        <v>2.1649995486908019E-3</v>
      </c>
      <c r="Q5" s="17">
        <f>$B5*((INDEX('AEO 50'!$C$207:$AJ$207,MATCH(Q$1,'AEO 50'!$C$1:$AJ$1,0))/INDEX('AEO 50'!$C$207:$AJ$207,MATCH($B$1,'AEO 50'!$C$1:$AJ$1,0))))</f>
        <v>2.1839411830588203E-3</v>
      </c>
      <c r="R5" s="17">
        <f>$B5*((INDEX('AEO 50'!$C$207:$AJ$207,MATCH(R$1,'AEO 50'!$C$1:$AJ$1,0))/INDEX('AEO 50'!$C$207:$AJ$207,MATCH($B$1,'AEO 50'!$C$1:$AJ$1,0))))</f>
        <v>2.1890275361739001E-3</v>
      </c>
      <c r="S5" s="17">
        <f>$B5*((INDEX('AEO 50'!$C$207:$AJ$207,MATCH(S$1,'AEO 50'!$C$1:$AJ$1,0))/INDEX('AEO 50'!$C$207:$AJ$207,MATCH($B$1,'AEO 50'!$C$1:$AJ$1,0))))</f>
        <v>2.1925757386274673E-3</v>
      </c>
      <c r="T5" s="17">
        <f>$B5*((INDEX('AEO 50'!$C$207:$AJ$207,MATCH(T$1,'AEO 50'!$C$1:$AJ$1,0))/INDEX('AEO 50'!$C$207:$AJ$207,MATCH($B$1,'AEO 50'!$C$1:$AJ$1,0))))</f>
        <v>2.1955470547260531E-3</v>
      </c>
      <c r="U5" s="17">
        <f>$B5*((INDEX('AEO 50'!$C$207:$AJ$207,MATCH(U$1,'AEO 50'!$C$1:$AJ$1,0))/INDEX('AEO 50'!$C$207:$AJ$207,MATCH($B$1,'AEO 50'!$C$1:$AJ$1,0))))</f>
        <v>2.2013981176605278E-3</v>
      </c>
      <c r="V5" s="17">
        <f>$B5*((INDEX('AEO 50'!$C$207:$AJ$207,MATCH(V$1,'AEO 50'!$C$1:$AJ$1,0))/INDEX('AEO 50'!$C$207:$AJ$207,MATCH($B$1,'AEO 50'!$C$1:$AJ$1,0))))</f>
        <v>2.2057180573420232E-3</v>
      </c>
      <c r="W5" s="17">
        <f>$B5*((INDEX('AEO 50'!$C$207:$AJ$207,MATCH(W$1,'AEO 50'!$C$1:$AJ$1,0))/INDEX('AEO 50'!$C$207:$AJ$207,MATCH($B$1,'AEO 50'!$C$1:$AJ$1,0))))</f>
        <v>2.208433192456834E-3</v>
      </c>
      <c r="X5" s="17">
        <f>$B5*((INDEX('AEO 50'!$C$207:$AJ$207,MATCH(X$1,'AEO 50'!$C$1:$AJ$1,0))/INDEX('AEO 50'!$C$207:$AJ$207,MATCH($B$1,'AEO 50'!$C$1:$AJ$1,0))))</f>
        <v>2.2116621802016094E-3</v>
      </c>
      <c r="Y5" s="17">
        <f>$B5*((INDEX('AEO 50'!$C$207:$AJ$207,MATCH(Y$1,'AEO 50'!$C$1:$AJ$1,0))/INDEX('AEO 50'!$C$207:$AJ$207,MATCH($B$1,'AEO 50'!$C$1:$AJ$1,0))))</f>
        <v>2.215670997341713E-3</v>
      </c>
      <c r="Z5" s="17">
        <f>$B5*((INDEX('AEO 50'!$C$207:$AJ$207,MATCH(Z$1,'AEO 50'!$C$1:$AJ$1,0))/INDEX('AEO 50'!$C$207:$AJ$207,MATCH($B$1,'AEO 50'!$C$1:$AJ$1,0))))</f>
        <v>2.2195678018488451E-3</v>
      </c>
      <c r="AA5" s="17">
        <f>$B5*((INDEX('AEO 50'!$C$207:$AJ$207,MATCH(AA$1,'AEO 50'!$C$1:$AJ$1,0))/INDEX('AEO 50'!$C$207:$AJ$207,MATCH($B$1,'AEO 50'!$C$1:$AJ$1,0))))</f>
        <v>2.2219818231556296E-3</v>
      </c>
      <c r="AB5" s="17">
        <f>$B5*((INDEX('AEO 50'!$C$207:$AJ$207,MATCH(AB$1,'AEO 50'!$C$1:$AJ$1,0))/INDEX('AEO 50'!$C$207:$AJ$207,MATCH($B$1,'AEO 50'!$C$1:$AJ$1,0))))</f>
        <v>2.2247695748252761E-3</v>
      </c>
      <c r="AC5" s="17">
        <f>$B5*((INDEX('AEO 50'!$C$207:$AJ$207,MATCH(AC$1,'AEO 50'!$C$1:$AJ$1,0))/INDEX('AEO 50'!$C$207:$AJ$207,MATCH($B$1,'AEO 50'!$C$1:$AJ$1,0))))</f>
        <v>2.2291640476275695E-3</v>
      </c>
      <c r="AD5" s="17">
        <f>$B5*((INDEX('AEO 50'!$C$207:$AJ$207,MATCH(AD$1,'AEO 50'!$C$1:$AJ$1,0))/INDEX('AEO 50'!$C$207:$AJ$207,MATCH($B$1,'AEO 50'!$C$1:$AJ$1,0))))</f>
        <v>2.233023372622529E-3</v>
      </c>
      <c r="AE5" s="17">
        <f>$B5*((INDEX('AEO 50'!$C$207:$AJ$207,MATCH(AE$1,'AEO 50'!$C$1:$AJ$1,0))/INDEX('AEO 50'!$C$207:$AJ$207,MATCH($B$1,'AEO 50'!$C$1:$AJ$1,0))))</f>
        <v>2.2379800381074188E-3</v>
      </c>
      <c r="AF5" s="17">
        <f>$B5*((INDEX('AEO 50'!$C$207:$AJ$207,MATCH(AF$1,'AEO 50'!$C$1:$AJ$1,0))/INDEX('AEO 50'!$C$207:$AJ$207,MATCH($B$1,'AEO 50'!$C$1:$AJ$1,0))))</f>
        <v>2.2415318607411391E-3</v>
      </c>
      <c r="AG5" s="17">
        <f>$B5*((INDEX('AEO 50'!$C$207:$AJ$207,MATCH(AG$1,'AEO 50'!$C$1:$AJ$1,0))/INDEX('AEO 50'!$C$207:$AJ$207,MATCH($B$1,'AEO 50'!$C$1:$AJ$1,0))))</f>
        <v>2.2455247064982146E-3</v>
      </c>
      <c r="AH5" s="17">
        <f>$B5*((INDEX('AEO 50'!$C$207:$AJ$207,MATCH(AH$1,'AEO 50'!$C$1:$AJ$1,0))/INDEX('AEO 50'!$C$207:$AJ$207,MATCH($B$1,'AEO 50'!$C$1:$AJ$1,0))))</f>
        <v>2.2501374548685622E-3</v>
      </c>
      <c r="AI5" s="17">
        <f>$B5*((INDEX('AEO 50'!$C$207:$AJ$207,MATCH(AI$1,'AEO 50'!$C$1:$AJ$1,0))/INDEX('AEO 50'!$C$207:$AJ$207,MATCH($B$1,'AEO 50'!$C$1:$AJ$1,0))))</f>
        <v>2.25443631232446E-3</v>
      </c>
    </row>
    <row r="6" spans="1:35">
      <c r="A6" t="s">
        <v>128</v>
      </c>
      <c r="B6" s="17">
        <f>B4*(1-'Calculations Etc'!$B$16)+B2*'Calculations Etc'!$B$16</f>
        <v>3.5817512576023195E-3</v>
      </c>
      <c r="C6" s="17">
        <f>C4*(1-'Calculations Etc'!$B$16)+C2*'Calculations Etc'!$B$16</f>
        <v>3.6521361459852996E-3</v>
      </c>
      <c r="D6" s="17">
        <f>D4*(1-'Calculations Etc'!$B$16)+D2*'Calculations Etc'!$B$16</f>
        <v>3.6967886447739329E-3</v>
      </c>
      <c r="E6" s="17">
        <f>E4*(1-'Calculations Etc'!$B$16)+E2*'Calculations Etc'!$B$16</f>
        <v>3.7505064047411323E-3</v>
      </c>
      <c r="F6" s="17">
        <f>F4*(1-'Calculations Etc'!$B$16)+F2*'Calculations Etc'!$B$16</f>
        <v>3.8091267404426988E-3</v>
      </c>
      <c r="G6" s="17">
        <f>G4*(1-'Calculations Etc'!$B$16)+G2*'Calculations Etc'!$B$16</f>
        <v>3.8590120392811931E-3</v>
      </c>
      <c r="H6" s="17">
        <f>H4*(1-'Calculations Etc'!$B$16)+H2*'Calculations Etc'!$B$16</f>
        <v>3.9190591625142095E-3</v>
      </c>
      <c r="I6" s="17">
        <f>I4*(1-'Calculations Etc'!$B$16)+I2*'Calculations Etc'!$B$16</f>
        <v>3.9848241686424235E-3</v>
      </c>
      <c r="J6" s="17">
        <f>J4*(1-'Calculations Etc'!$B$16)+J2*'Calculations Etc'!$B$16</f>
        <v>4.0521856742181455E-3</v>
      </c>
      <c r="K6" s="17">
        <f>K4*(1-'Calculations Etc'!$B$16)+K2*'Calculations Etc'!$B$16</f>
        <v>4.1212900090526828E-3</v>
      </c>
      <c r="L6" s="17">
        <f>L4*(1-'Calculations Etc'!$B$16)+L2*'Calculations Etc'!$B$16</f>
        <v>4.1913723674983404E-3</v>
      </c>
      <c r="M6" s="17">
        <f>M4*(1-'Calculations Etc'!$B$16)+M2*'Calculations Etc'!$B$16</f>
        <v>4.2493891765780336E-3</v>
      </c>
      <c r="N6" s="17">
        <f>N4*(1-'Calculations Etc'!$B$16)+N2*'Calculations Etc'!$B$16</f>
        <v>4.3121611774695088E-3</v>
      </c>
      <c r="O6" s="17">
        <f>O4*(1-'Calculations Etc'!$B$16)+O2*'Calculations Etc'!$B$16</f>
        <v>4.3721823312337224E-3</v>
      </c>
      <c r="P6" s="17">
        <f>P4*(1-'Calculations Etc'!$B$16)+P2*'Calculations Etc'!$B$16</f>
        <v>4.4305329102759406E-3</v>
      </c>
      <c r="Q6" s="17">
        <f>Q4*(1-'Calculations Etc'!$B$16)+Q2*'Calculations Etc'!$B$16</f>
        <v>4.4820145169053478E-3</v>
      </c>
      <c r="R6" s="17">
        <f>R4*(1-'Calculations Etc'!$B$16)+R2*'Calculations Etc'!$B$16</f>
        <v>4.5272612469709319E-3</v>
      </c>
      <c r="S6" s="17">
        <f>S4*(1-'Calculations Etc'!$B$16)+S2*'Calculations Etc'!$B$16</f>
        <v>4.5718158092388356E-3</v>
      </c>
      <c r="T6" s="17">
        <f>T4*(1-'Calculations Etc'!$B$16)+T2*'Calculations Etc'!$B$16</f>
        <v>4.6161107726469981E-3</v>
      </c>
      <c r="U6" s="17">
        <f>U4*(1-'Calculations Etc'!$B$16)+U2*'Calculations Etc'!$B$16</f>
        <v>4.6617016221313099E-3</v>
      </c>
      <c r="V6" s="17">
        <f>V4*(1-'Calculations Etc'!$B$16)+V2*'Calculations Etc'!$B$16</f>
        <v>4.7066034661517805E-3</v>
      </c>
      <c r="W6" s="17">
        <f>W4*(1-'Calculations Etc'!$B$16)+W2*'Calculations Etc'!$B$16</f>
        <v>4.7507831481172448E-3</v>
      </c>
      <c r="X6" s="17">
        <f>X4*(1-'Calculations Etc'!$B$16)+X2*'Calculations Etc'!$B$16</f>
        <v>4.795194063766192E-3</v>
      </c>
      <c r="Y6" s="17">
        <f>Y4*(1-'Calculations Etc'!$B$16)+Y2*'Calculations Etc'!$B$16</f>
        <v>4.8399559026430367E-3</v>
      </c>
      <c r="Z6" s="17">
        <f>Z4*(1-'Calculations Etc'!$B$16)+Z2*'Calculations Etc'!$B$16</f>
        <v>4.8846673358350443E-3</v>
      </c>
      <c r="AA6" s="17">
        <f>AA4*(1-'Calculations Etc'!$B$16)+AA2*'Calculations Etc'!$B$16</f>
        <v>4.9287115165868962E-3</v>
      </c>
      <c r="AB6" s="17">
        <f>AB4*(1-'Calculations Etc'!$B$16)+AB2*'Calculations Etc'!$B$16</f>
        <v>4.9729238760020354E-3</v>
      </c>
      <c r="AC6" s="17">
        <f>AC4*(1-'Calculations Etc'!$B$16)+AC2*'Calculations Etc'!$B$16</f>
        <v>5.0178592599268669E-3</v>
      </c>
      <c r="AD6" s="17">
        <f>AD4*(1-'Calculations Etc'!$B$16)+AD2*'Calculations Etc'!$B$16</f>
        <v>5.0625538273383966E-3</v>
      </c>
      <c r="AE6" s="17">
        <f>AE4*(1-'Calculations Etc'!$B$16)+AE2*'Calculations Etc'!$B$16</f>
        <v>5.1077421979703955E-3</v>
      </c>
      <c r="AF6" s="17">
        <f>AF4*(1-'Calculations Etc'!$B$16)+AF2*'Calculations Etc'!$B$16</f>
        <v>5.152298389319368E-3</v>
      </c>
      <c r="AG6" s="17">
        <f>AG4*(1-'Calculations Etc'!$B$16)+AG2*'Calculations Etc'!$B$16</f>
        <v>5.197053041073851E-3</v>
      </c>
      <c r="AH6" s="17">
        <f>AH4*(1-'Calculations Etc'!$B$16)+AH2*'Calculations Etc'!$B$16</f>
        <v>5.242086649004306E-3</v>
      </c>
      <c r="AI6" s="17">
        <f>AI4*(1-'Calculations Etc'!$B$16)+AI2*'Calculations Etc'!$B$16</f>
        <v>5.2869790060232572E-3</v>
      </c>
    </row>
    <row r="7" spans="1:35">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B5" sqref="B5:AI5"/>
    </sheetView>
  </sheetViews>
  <sheetFormatPr defaultRowHeight="14.25"/>
  <cols>
    <col min="1" max="1" width="31.132812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124</v>
      </c>
      <c r="B2" s="52">
        <f>B$4/(1-'Calculations Etc'!$B$13)</f>
        <v>2.8373424041134676E-3</v>
      </c>
      <c r="C2" s="17">
        <f>$B2+$B2*(C$1-$B$1)/($AI$1-$B$1)*'NAP F28'!$B$24</f>
        <v>2.8800364899743895E-3</v>
      </c>
      <c r="D2" s="17">
        <f>$B2+$B2*(D$1-$B$1)/($AI$1-$B$1)*'NAP F28'!$B$24</f>
        <v>2.9227305758353114E-3</v>
      </c>
      <c r="E2" s="17">
        <f>$B2+$B2*(E$1-$B$1)/($AI$1-$B$1)*'NAP F28'!$B$24</f>
        <v>2.9654246616962333E-3</v>
      </c>
      <c r="F2" s="17">
        <f>$B2+$B2*(F$1-$B$1)/($AI$1-$B$1)*'NAP F28'!$B$24</f>
        <v>3.0081187475571552E-3</v>
      </c>
      <c r="G2" s="17">
        <f>$B2+$B2*(G$1-$B$1)/($AI$1-$B$1)*'NAP F28'!$B$24</f>
        <v>3.0508128334180771E-3</v>
      </c>
      <c r="H2" s="17">
        <f>$B2+$B2*(H$1-$B$1)/($AI$1-$B$1)*'NAP F28'!$B$24</f>
        <v>3.0935069192789991E-3</v>
      </c>
      <c r="I2" s="17">
        <f>$B2+$B2*(I$1-$B$1)/($AI$1-$B$1)*'NAP F28'!$B$24</f>
        <v>3.1362010051399214E-3</v>
      </c>
      <c r="J2" s="17">
        <f>$B2+$B2*(J$1-$B$1)/($AI$1-$B$1)*'NAP F28'!$B$24</f>
        <v>3.1788950910008433E-3</v>
      </c>
      <c r="K2" s="17">
        <f>$B2+$B2*(K$1-$B$1)/($AI$1-$B$1)*'NAP F28'!$B$24</f>
        <v>3.2215891768617652E-3</v>
      </c>
      <c r="L2" s="17">
        <f>$B2+$B2*(L$1-$B$1)/($AI$1-$B$1)*'NAP F28'!$B$24</f>
        <v>3.2642832627226871E-3</v>
      </c>
      <c r="M2" s="17">
        <f>$B2+$B2*(M$1-$B$1)/($AI$1-$B$1)*'NAP F28'!$B$24</f>
        <v>3.306977348583609E-3</v>
      </c>
      <c r="N2" s="17">
        <f>$B2+$B2*(N$1-$B$1)/($AI$1-$B$1)*'NAP F28'!$B$24</f>
        <v>3.3496714344445309E-3</v>
      </c>
      <c r="O2" s="17">
        <f>$B2+$B2*(O$1-$B$1)/($AI$1-$B$1)*'NAP F28'!$B$24</f>
        <v>3.3923655203054529E-3</v>
      </c>
      <c r="P2" s="17">
        <f>$B2+$B2*(P$1-$B$1)/($AI$1-$B$1)*'NAP F28'!$B$24</f>
        <v>3.4350596061663748E-3</v>
      </c>
      <c r="Q2" s="17">
        <f>$B2+$B2*(Q$1-$B$1)/($AI$1-$B$1)*'NAP F28'!$B$24</f>
        <v>3.4777536920272967E-3</v>
      </c>
      <c r="R2" s="17">
        <f>$B2+$B2*(R$1-$B$1)/($AI$1-$B$1)*'NAP F28'!$B$24</f>
        <v>3.5204477778882186E-3</v>
      </c>
      <c r="S2" s="17">
        <f>$B2+$B2*(S$1-$B$1)/($AI$1-$B$1)*'NAP F28'!$B$24</f>
        <v>3.5631418637491405E-3</v>
      </c>
      <c r="T2" s="17">
        <f>$B2+$B2*(T$1-$B$1)/($AI$1-$B$1)*'NAP F28'!$B$24</f>
        <v>3.6058359496100624E-3</v>
      </c>
      <c r="U2" s="17">
        <f>$B2+$B2*(U$1-$B$1)/($AI$1-$B$1)*'NAP F28'!$B$24</f>
        <v>3.6485300354709843E-3</v>
      </c>
      <c r="V2" s="17">
        <f>$B2+$B2*(V$1-$B$1)/($AI$1-$B$1)*'NAP F28'!$B$24</f>
        <v>3.6912241213319067E-3</v>
      </c>
      <c r="W2" s="17">
        <f>$B2+$B2*(W$1-$B$1)/($AI$1-$B$1)*'NAP F28'!$B$24</f>
        <v>3.7339182071928281E-3</v>
      </c>
      <c r="X2" s="17">
        <f>$B2+$B2*(X$1-$B$1)/($AI$1-$B$1)*'NAP F28'!$B$24</f>
        <v>3.7766122930537505E-3</v>
      </c>
      <c r="Y2" s="17">
        <f>$B2+$B2*(Y$1-$B$1)/($AI$1-$B$1)*'NAP F28'!$B$24</f>
        <v>3.8193063789146724E-3</v>
      </c>
      <c r="Z2" s="17">
        <f>$B2+$B2*(Z$1-$B$1)/($AI$1-$B$1)*'NAP F28'!$B$24</f>
        <v>3.8620004647755939E-3</v>
      </c>
      <c r="AA2" s="17">
        <f>$B2+$B2*(AA$1-$B$1)/($AI$1-$B$1)*'NAP F28'!$B$24</f>
        <v>3.9046945506365162E-3</v>
      </c>
      <c r="AB2" s="17">
        <f>$B2+$B2*(AB$1-$B$1)/($AI$1-$B$1)*'NAP F28'!$B$24</f>
        <v>3.9473886364974385E-3</v>
      </c>
      <c r="AC2" s="17">
        <f>$B2+$B2*(AC$1-$B$1)/($AI$1-$B$1)*'NAP F28'!$B$24</f>
        <v>3.9900827223583596E-3</v>
      </c>
      <c r="AD2" s="17">
        <f>$B2+$B2*(AD$1-$B$1)/($AI$1-$B$1)*'NAP F28'!$B$24</f>
        <v>4.0327768082192815E-3</v>
      </c>
      <c r="AE2" s="17">
        <f>$B2+$B2*(AE$1-$B$1)/($AI$1-$B$1)*'NAP F28'!$B$24</f>
        <v>4.0754708940802043E-3</v>
      </c>
      <c r="AF2" s="17">
        <f>$B2+$B2*(AF$1-$B$1)/($AI$1-$B$1)*'NAP F28'!$B$24</f>
        <v>4.1181649799411262E-3</v>
      </c>
      <c r="AG2" s="17">
        <f>$B2+$B2*(AG$1-$B$1)/($AI$1-$B$1)*'NAP F28'!$B$24</f>
        <v>4.1608590658020481E-3</v>
      </c>
      <c r="AH2" s="17">
        <f>$B2+$B2*(AH$1-$B$1)/($AI$1-$B$1)*'NAP F28'!$B$24</f>
        <v>4.20355315166297E-3</v>
      </c>
      <c r="AI2" s="17">
        <f>$B2+$B2*(AI$1-$B$1)/($AI$1-$B$1)*'NAP F28'!$B$24</f>
        <v>4.2462472375238919E-3</v>
      </c>
    </row>
    <row r="3" spans="1:35">
      <c r="A3" t="s">
        <v>125</v>
      </c>
      <c r="B3" s="17">
        <f>B$5</f>
        <v>8.8295154672176463E-4</v>
      </c>
      <c r="C3" s="17">
        <f t="shared" ref="C3:AI4" si="0">C$5</f>
        <v>9.1626761342141253E-4</v>
      </c>
      <c r="D3" s="17">
        <f t="shared" si="0"/>
        <v>9.1832610656811101E-4</v>
      </c>
      <c r="E3" s="17">
        <f t="shared" si="0"/>
        <v>9.3139632744521723E-4</v>
      </c>
      <c r="F3" s="17">
        <f t="shared" si="0"/>
        <v>9.5042179087972522E-4</v>
      </c>
      <c r="G3" s="17">
        <f t="shared" si="0"/>
        <v>9.5883665570526441E-4</v>
      </c>
      <c r="H3" s="17">
        <f t="shared" si="0"/>
        <v>9.795952623461281E-4</v>
      </c>
      <c r="I3" s="17">
        <f t="shared" si="0"/>
        <v>1.0072994790908828E-3</v>
      </c>
      <c r="J3" s="17">
        <f t="shared" si="0"/>
        <v>1.0369429910077699E-3</v>
      </c>
      <c r="K3" s="17">
        <f t="shared" si="0"/>
        <v>1.0687035474201904E-3</v>
      </c>
      <c r="L3" s="17">
        <f t="shared" si="0"/>
        <v>1.1016521258330181E-3</v>
      </c>
      <c r="M3" s="17">
        <f t="shared" si="0"/>
        <v>1.1199444751622384E-3</v>
      </c>
      <c r="N3" s="17">
        <f t="shared" si="0"/>
        <v>1.1440130372784682E-3</v>
      </c>
      <c r="O3" s="17">
        <f t="shared" si="0"/>
        <v>1.1647400983616099E-3</v>
      </c>
      <c r="P3" s="17">
        <f t="shared" si="0"/>
        <v>1.1834378837703345E-3</v>
      </c>
      <c r="Q3" s="17">
        <f t="shared" si="0"/>
        <v>1.1937918109594622E-3</v>
      </c>
      <c r="R3" s="17">
        <f t="shared" si="0"/>
        <v>1.1965721269970608E-3</v>
      </c>
      <c r="S3" s="17">
        <f t="shared" si="0"/>
        <v>1.1985116549777376E-3</v>
      </c>
      <c r="T3" s="17">
        <f t="shared" si="0"/>
        <v>1.200135843785467E-3</v>
      </c>
      <c r="U3" s="17">
        <f t="shared" si="0"/>
        <v>1.2033341675639496E-3</v>
      </c>
      <c r="V3" s="17">
        <f t="shared" si="0"/>
        <v>1.2056955446264879E-3</v>
      </c>
      <c r="W3" s="17">
        <f t="shared" si="0"/>
        <v>1.2071796990949567E-3</v>
      </c>
      <c r="X3" s="17">
        <f t="shared" si="0"/>
        <v>1.2089447370718506E-3</v>
      </c>
      <c r="Y3" s="17">
        <f t="shared" si="0"/>
        <v>1.211136047492943E-3</v>
      </c>
      <c r="Z3" s="17">
        <f t="shared" si="0"/>
        <v>1.2132661292669441E-3</v>
      </c>
      <c r="AA3" s="17">
        <f t="shared" si="0"/>
        <v>1.2145856880947533E-3</v>
      </c>
      <c r="AB3" s="17">
        <f t="shared" si="0"/>
        <v>1.2161095364199867E-3</v>
      </c>
      <c r="AC3" s="17">
        <f t="shared" si="0"/>
        <v>1.2185116549777377E-3</v>
      </c>
      <c r="AD3" s="17">
        <f t="shared" si="0"/>
        <v>1.2206212495998604E-3</v>
      </c>
      <c r="AE3" s="17">
        <f t="shared" si="0"/>
        <v>1.2233306754357886E-3</v>
      </c>
      <c r="AF3" s="17">
        <f t="shared" si="0"/>
        <v>1.22527218228909E-3</v>
      </c>
      <c r="AG3" s="17">
        <f t="shared" si="0"/>
        <v>1.2274547623897798E-3</v>
      </c>
      <c r="AH3" s="17">
        <f t="shared" si="0"/>
        <v>1.2299761953263686E-3</v>
      </c>
      <c r="AI3" s="17">
        <f t="shared" si="0"/>
        <v>1.232326048365975E-3</v>
      </c>
    </row>
    <row r="4" spans="1:35">
      <c r="A4" t="s">
        <v>126</v>
      </c>
      <c r="B4" s="17">
        <f>B$5</f>
        <v>8.8295154672176463E-4</v>
      </c>
      <c r="C4" s="17">
        <f t="shared" si="0"/>
        <v>9.1626761342141253E-4</v>
      </c>
      <c r="D4" s="17">
        <f t="shared" si="0"/>
        <v>9.1832610656811101E-4</v>
      </c>
      <c r="E4" s="17">
        <f t="shared" si="0"/>
        <v>9.3139632744521723E-4</v>
      </c>
      <c r="F4" s="17">
        <f t="shared" si="0"/>
        <v>9.5042179087972522E-4</v>
      </c>
      <c r="G4" s="17">
        <f t="shared" si="0"/>
        <v>9.5883665570526441E-4</v>
      </c>
      <c r="H4" s="17">
        <f t="shared" si="0"/>
        <v>9.795952623461281E-4</v>
      </c>
      <c r="I4" s="17">
        <f t="shared" si="0"/>
        <v>1.0072994790908828E-3</v>
      </c>
      <c r="J4" s="17">
        <f t="shared" si="0"/>
        <v>1.0369429910077699E-3</v>
      </c>
      <c r="K4" s="17">
        <f t="shared" si="0"/>
        <v>1.0687035474201904E-3</v>
      </c>
      <c r="L4" s="17">
        <f t="shared" si="0"/>
        <v>1.1016521258330181E-3</v>
      </c>
      <c r="M4" s="17">
        <f t="shared" si="0"/>
        <v>1.1199444751622384E-3</v>
      </c>
      <c r="N4" s="17">
        <f t="shared" si="0"/>
        <v>1.1440130372784682E-3</v>
      </c>
      <c r="O4" s="17">
        <f t="shared" si="0"/>
        <v>1.1647400983616099E-3</v>
      </c>
      <c r="P4" s="17">
        <f t="shared" si="0"/>
        <v>1.1834378837703345E-3</v>
      </c>
      <c r="Q4" s="17">
        <f t="shared" si="0"/>
        <v>1.1937918109594622E-3</v>
      </c>
      <c r="R4" s="17">
        <f t="shared" si="0"/>
        <v>1.1965721269970608E-3</v>
      </c>
      <c r="S4" s="17">
        <f t="shared" si="0"/>
        <v>1.1985116549777376E-3</v>
      </c>
      <c r="T4" s="17">
        <f t="shared" si="0"/>
        <v>1.200135843785467E-3</v>
      </c>
      <c r="U4" s="17">
        <f t="shared" si="0"/>
        <v>1.2033341675639496E-3</v>
      </c>
      <c r="V4" s="17">
        <f t="shared" si="0"/>
        <v>1.2056955446264879E-3</v>
      </c>
      <c r="W4" s="17">
        <f t="shared" si="0"/>
        <v>1.2071796990949567E-3</v>
      </c>
      <c r="X4" s="17">
        <f t="shared" si="0"/>
        <v>1.2089447370718506E-3</v>
      </c>
      <c r="Y4" s="17">
        <f t="shared" si="0"/>
        <v>1.211136047492943E-3</v>
      </c>
      <c r="Z4" s="17">
        <f t="shared" si="0"/>
        <v>1.2132661292669441E-3</v>
      </c>
      <c r="AA4" s="17">
        <f t="shared" si="0"/>
        <v>1.2145856880947533E-3</v>
      </c>
      <c r="AB4" s="17">
        <f t="shared" si="0"/>
        <v>1.2161095364199867E-3</v>
      </c>
      <c r="AC4" s="17">
        <f t="shared" si="0"/>
        <v>1.2185116549777377E-3</v>
      </c>
      <c r="AD4" s="17">
        <f t="shared" si="0"/>
        <v>1.2206212495998604E-3</v>
      </c>
      <c r="AE4" s="17">
        <f t="shared" si="0"/>
        <v>1.2233306754357886E-3</v>
      </c>
      <c r="AF4" s="17">
        <f t="shared" si="0"/>
        <v>1.22527218228909E-3</v>
      </c>
      <c r="AG4" s="17">
        <f t="shared" si="0"/>
        <v>1.2274547623897798E-3</v>
      </c>
      <c r="AH4" s="17">
        <f t="shared" si="0"/>
        <v>1.2299761953263686E-3</v>
      </c>
      <c r="AI4" s="17">
        <f t="shared" si="0"/>
        <v>1.232326048365975E-3</v>
      </c>
    </row>
    <row r="5" spans="1:35">
      <c r="A5" t="s">
        <v>127</v>
      </c>
      <c r="B5" s="17">
        <f>(INDEX('AEO 50'!$C$207:$AJ$207,MATCH(B$1,'AEO 50'!$C$1:$AJ$1,0))*'Calculations Etc'!$B$22/'Calculations Etc'!$B$26)</f>
        <v>8.8295154672176463E-4</v>
      </c>
      <c r="C5" s="17">
        <f>(INDEX('AEO 50'!$C$207:$AJ$207,MATCH(C$1,'AEO 50'!$C$1:$AJ$1,0))*'Calculations Etc'!$B$22/'Calculations Etc'!$B$26)</f>
        <v>9.1626761342141253E-4</v>
      </c>
      <c r="D5" s="17">
        <f>(INDEX('AEO 50'!$C$207:$AJ$207,MATCH(D$1,'AEO 50'!$C$1:$AJ$1,0))*'Calculations Etc'!$B$22/'Calculations Etc'!$B$26)</f>
        <v>9.1832610656811101E-4</v>
      </c>
      <c r="E5" s="17">
        <f>(INDEX('AEO 50'!$C$207:$AJ$207,MATCH(E$1,'AEO 50'!$C$1:$AJ$1,0))*'Calculations Etc'!$B$22/'Calculations Etc'!$B$26)</f>
        <v>9.3139632744521723E-4</v>
      </c>
      <c r="F5" s="17">
        <f>(INDEX('AEO 50'!$C$207:$AJ$207,MATCH(F$1,'AEO 50'!$C$1:$AJ$1,0))*'Calculations Etc'!$B$22/'Calculations Etc'!$B$26)</f>
        <v>9.5042179087972522E-4</v>
      </c>
      <c r="G5" s="17">
        <f>(INDEX('AEO 50'!$C$207:$AJ$207,MATCH(G$1,'AEO 50'!$C$1:$AJ$1,0))*'Calculations Etc'!$B$22/'Calculations Etc'!$B$26)</f>
        <v>9.5883665570526441E-4</v>
      </c>
      <c r="H5" s="17">
        <f>(INDEX('AEO 50'!$C$207:$AJ$207,MATCH(H$1,'AEO 50'!$C$1:$AJ$1,0))*'Calculations Etc'!$B$22/'Calculations Etc'!$B$26)</f>
        <v>9.795952623461281E-4</v>
      </c>
      <c r="I5" s="17">
        <f>(INDEX('AEO 50'!$C$207:$AJ$207,MATCH(I$1,'AEO 50'!$C$1:$AJ$1,0))*'Calculations Etc'!$B$22/'Calculations Etc'!$B$26)</f>
        <v>1.0072994790908828E-3</v>
      </c>
      <c r="J5" s="17">
        <f>(INDEX('AEO 50'!$C$207:$AJ$207,MATCH(J$1,'AEO 50'!$C$1:$AJ$1,0))*'Calculations Etc'!$B$22/'Calculations Etc'!$B$26)</f>
        <v>1.0369429910077699E-3</v>
      </c>
      <c r="K5" s="17">
        <f>(INDEX('AEO 50'!$C$207:$AJ$207,MATCH(K$1,'AEO 50'!$C$1:$AJ$1,0))*'Calculations Etc'!$B$22/'Calculations Etc'!$B$26)</f>
        <v>1.0687035474201904E-3</v>
      </c>
      <c r="L5" s="17">
        <f>(INDEX('AEO 50'!$C$207:$AJ$207,MATCH(L$1,'AEO 50'!$C$1:$AJ$1,0))*'Calculations Etc'!$B$22/'Calculations Etc'!$B$26)</f>
        <v>1.1016521258330181E-3</v>
      </c>
      <c r="M5" s="17">
        <f>(INDEX('AEO 50'!$C$207:$AJ$207,MATCH(M$1,'AEO 50'!$C$1:$AJ$1,0))*'Calculations Etc'!$B$22/'Calculations Etc'!$B$26)</f>
        <v>1.1199444751622384E-3</v>
      </c>
      <c r="N5" s="17">
        <f>(INDEX('AEO 50'!$C$207:$AJ$207,MATCH(N$1,'AEO 50'!$C$1:$AJ$1,0))*'Calculations Etc'!$B$22/'Calculations Etc'!$B$26)</f>
        <v>1.1440130372784682E-3</v>
      </c>
      <c r="O5" s="17">
        <f>(INDEX('AEO 50'!$C$207:$AJ$207,MATCH(O$1,'AEO 50'!$C$1:$AJ$1,0))*'Calculations Etc'!$B$22/'Calculations Etc'!$B$26)</f>
        <v>1.1647400983616099E-3</v>
      </c>
      <c r="P5" s="17">
        <f>(INDEX('AEO 50'!$C$207:$AJ$207,MATCH(P$1,'AEO 50'!$C$1:$AJ$1,0))*'Calculations Etc'!$B$22/'Calculations Etc'!$B$26)</f>
        <v>1.1834378837703345E-3</v>
      </c>
      <c r="Q5" s="17">
        <f>(INDEX('AEO 50'!$C$207:$AJ$207,MATCH(Q$1,'AEO 50'!$C$1:$AJ$1,0))*'Calculations Etc'!$B$22/'Calculations Etc'!$B$26)</f>
        <v>1.1937918109594622E-3</v>
      </c>
      <c r="R5" s="17">
        <f>(INDEX('AEO 50'!$C$207:$AJ$207,MATCH(R$1,'AEO 50'!$C$1:$AJ$1,0))*'Calculations Etc'!$B$22/'Calculations Etc'!$B$26)</f>
        <v>1.1965721269970608E-3</v>
      </c>
      <c r="S5" s="17">
        <f>(INDEX('AEO 50'!$C$207:$AJ$207,MATCH(S$1,'AEO 50'!$C$1:$AJ$1,0))*'Calculations Etc'!$B$22/'Calculations Etc'!$B$26)</f>
        <v>1.1985116549777376E-3</v>
      </c>
      <c r="T5" s="17">
        <f>(INDEX('AEO 50'!$C$207:$AJ$207,MATCH(T$1,'AEO 50'!$C$1:$AJ$1,0))*'Calculations Etc'!$B$22/'Calculations Etc'!$B$26)</f>
        <v>1.200135843785467E-3</v>
      </c>
      <c r="U5" s="17">
        <f>(INDEX('AEO 50'!$C$207:$AJ$207,MATCH(U$1,'AEO 50'!$C$1:$AJ$1,0))*'Calculations Etc'!$B$22/'Calculations Etc'!$B$26)</f>
        <v>1.2033341675639496E-3</v>
      </c>
      <c r="V5" s="17">
        <f>(INDEX('AEO 50'!$C$207:$AJ$207,MATCH(V$1,'AEO 50'!$C$1:$AJ$1,0))*'Calculations Etc'!$B$22/'Calculations Etc'!$B$26)</f>
        <v>1.2056955446264879E-3</v>
      </c>
      <c r="W5" s="17">
        <f>(INDEX('AEO 50'!$C$207:$AJ$207,MATCH(W$1,'AEO 50'!$C$1:$AJ$1,0))*'Calculations Etc'!$B$22/'Calculations Etc'!$B$26)</f>
        <v>1.2071796990949567E-3</v>
      </c>
      <c r="X5" s="17">
        <f>(INDEX('AEO 50'!$C$207:$AJ$207,MATCH(X$1,'AEO 50'!$C$1:$AJ$1,0))*'Calculations Etc'!$B$22/'Calculations Etc'!$B$26)</f>
        <v>1.2089447370718506E-3</v>
      </c>
      <c r="Y5" s="17">
        <f>(INDEX('AEO 50'!$C$207:$AJ$207,MATCH(Y$1,'AEO 50'!$C$1:$AJ$1,0))*'Calculations Etc'!$B$22/'Calculations Etc'!$B$26)</f>
        <v>1.211136047492943E-3</v>
      </c>
      <c r="Z5" s="17">
        <f>(INDEX('AEO 50'!$C$207:$AJ$207,MATCH(Z$1,'AEO 50'!$C$1:$AJ$1,0))*'Calculations Etc'!$B$22/'Calculations Etc'!$B$26)</f>
        <v>1.2132661292669441E-3</v>
      </c>
      <c r="AA5" s="17">
        <f>(INDEX('AEO 50'!$C$207:$AJ$207,MATCH(AA$1,'AEO 50'!$C$1:$AJ$1,0))*'Calculations Etc'!$B$22/'Calculations Etc'!$B$26)</f>
        <v>1.2145856880947533E-3</v>
      </c>
      <c r="AB5" s="17">
        <f>(INDEX('AEO 50'!$C$207:$AJ$207,MATCH(AB$1,'AEO 50'!$C$1:$AJ$1,0))*'Calculations Etc'!$B$22/'Calculations Etc'!$B$26)</f>
        <v>1.2161095364199867E-3</v>
      </c>
      <c r="AC5" s="17">
        <f>(INDEX('AEO 50'!$C$207:$AJ$207,MATCH(AC$1,'AEO 50'!$C$1:$AJ$1,0))*'Calculations Etc'!$B$22/'Calculations Etc'!$B$26)</f>
        <v>1.2185116549777377E-3</v>
      </c>
      <c r="AD5" s="17">
        <f>(INDEX('AEO 50'!$C$207:$AJ$207,MATCH(AD$1,'AEO 50'!$C$1:$AJ$1,0))*'Calculations Etc'!$B$22/'Calculations Etc'!$B$26)</f>
        <v>1.2206212495998604E-3</v>
      </c>
      <c r="AE5" s="17">
        <f>(INDEX('AEO 50'!$C$207:$AJ$207,MATCH(AE$1,'AEO 50'!$C$1:$AJ$1,0))*'Calculations Etc'!$B$22/'Calculations Etc'!$B$26)</f>
        <v>1.2233306754357886E-3</v>
      </c>
      <c r="AF5" s="17">
        <f>(INDEX('AEO 50'!$C$207:$AJ$207,MATCH(AF$1,'AEO 50'!$C$1:$AJ$1,0))*'Calculations Etc'!$B$22/'Calculations Etc'!$B$26)</f>
        <v>1.22527218228909E-3</v>
      </c>
      <c r="AG5" s="17">
        <f>(INDEX('AEO 50'!$C$207:$AJ$207,MATCH(AG$1,'AEO 50'!$C$1:$AJ$1,0))*'Calculations Etc'!$B$22/'Calculations Etc'!$B$26)</f>
        <v>1.2274547623897798E-3</v>
      </c>
      <c r="AH5" s="17">
        <f>(INDEX('AEO 50'!$C$207:$AJ$207,MATCH(AH$1,'AEO 50'!$C$1:$AJ$1,0))*'Calculations Etc'!$B$22/'Calculations Etc'!$B$26)</f>
        <v>1.2299761953263686E-3</v>
      </c>
      <c r="AI5" s="17">
        <f>(INDEX('AEO 50'!$C$207:$AJ$207,MATCH(AI$1,'AEO 50'!$C$1:$AJ$1,0))*'Calculations Etc'!$B$22/'Calculations Etc'!$B$26)</f>
        <v>1.232326048365975E-3</v>
      </c>
    </row>
    <row r="6" spans="1:35">
      <c r="A6" t="s">
        <v>128</v>
      </c>
      <c r="B6" s="17">
        <f>B4*(1-'Calculations Etc'!$B$16)+B2*'Calculations Etc'!$B$16</f>
        <v>1.9578665182872013E-3</v>
      </c>
      <c r="C6" s="17">
        <f>C4*(1-'Calculations Etc'!$B$16)+C2*'Calculations Etc'!$B$16</f>
        <v>1.9963404955255499E-3</v>
      </c>
      <c r="D6" s="17">
        <f>D4*(1-'Calculations Etc'!$B$16)+D2*'Calculations Etc'!$B$16</f>
        <v>2.0207485646650714E-3</v>
      </c>
      <c r="E6" s="17">
        <f>E4*(1-'Calculations Etc'!$B$16)+E2*'Calculations Etc'!$B$16</f>
        <v>2.0501119112832761E-3</v>
      </c>
      <c r="F6" s="17">
        <f>F4*(1-'Calculations Etc'!$B$16)+F2*'Calculations Etc'!$B$16</f>
        <v>2.0821551170523119E-3</v>
      </c>
      <c r="G6" s="17">
        <f>G4*(1-'Calculations Etc'!$B$16)+G2*'Calculations Etc'!$B$16</f>
        <v>2.1094235534473114E-3</v>
      </c>
      <c r="H6" s="17">
        <f>H4*(1-'Calculations Etc'!$B$16)+H2*'Calculations Etc'!$B$16</f>
        <v>2.1422466736592074E-3</v>
      </c>
      <c r="I6" s="17">
        <f>I4*(1-'Calculations Etc'!$B$16)+I2*'Calculations Etc'!$B$16</f>
        <v>2.1781953184178541E-3</v>
      </c>
      <c r="J6" s="17">
        <f>J4*(1-'Calculations Etc'!$B$16)+J2*'Calculations Etc'!$B$16</f>
        <v>2.2150166460039602E-3</v>
      </c>
      <c r="K6" s="17">
        <f>K4*(1-'Calculations Etc'!$B$16)+K2*'Calculations Etc'!$B$16</f>
        <v>2.2527906436130567E-3</v>
      </c>
      <c r="L6" s="17">
        <f>L4*(1-'Calculations Etc'!$B$16)+L2*'Calculations Etc'!$B$16</f>
        <v>2.291099251122336E-3</v>
      </c>
      <c r="M6" s="17">
        <f>M4*(1-'Calculations Etc'!$B$16)+M2*'Calculations Etc'!$B$16</f>
        <v>2.3228125555439924E-3</v>
      </c>
      <c r="N6" s="17">
        <f>N4*(1-'Calculations Etc'!$B$16)+N2*'Calculations Etc'!$B$16</f>
        <v>2.3571251557198028E-3</v>
      </c>
      <c r="O6" s="17">
        <f>O4*(1-'Calculations Etc'!$B$16)+O2*'Calculations Etc'!$B$16</f>
        <v>2.3899340804307235E-3</v>
      </c>
      <c r="P6" s="17">
        <f>P4*(1-'Calculations Etc'!$B$16)+P2*'Calculations Etc'!$B$16</f>
        <v>2.421829831088157E-3</v>
      </c>
      <c r="Q6" s="17">
        <f>Q4*(1-'Calculations Etc'!$B$16)+Q2*'Calculations Etc'!$B$16</f>
        <v>2.4499708455467712E-3</v>
      </c>
      <c r="R6" s="17">
        <f>R4*(1-'Calculations Etc'!$B$16)+R2*'Calculations Etc'!$B$16</f>
        <v>2.4747037349871978E-3</v>
      </c>
      <c r="S6" s="17">
        <f>S4*(1-'Calculations Etc'!$B$16)+S2*'Calculations Etc'!$B$16</f>
        <v>2.4990582698020095E-3</v>
      </c>
      <c r="T6" s="17">
        <f>T4*(1-'Calculations Etc'!$B$16)+T2*'Calculations Etc'!$B$16</f>
        <v>2.523270901988995E-3</v>
      </c>
      <c r="U6" s="17">
        <f>U4*(1-'Calculations Etc'!$B$16)+U2*'Calculations Etc'!$B$16</f>
        <v>2.5481918949128188E-3</v>
      </c>
      <c r="V6" s="17">
        <f>V4*(1-'Calculations Etc'!$B$16)+V2*'Calculations Etc'!$B$16</f>
        <v>2.5727362618144685E-3</v>
      </c>
      <c r="W6" s="17">
        <f>W4*(1-'Calculations Etc'!$B$16)+W2*'Calculations Etc'!$B$16</f>
        <v>2.596885878548786E-3</v>
      </c>
      <c r="X6" s="17">
        <f>X4*(1-'Calculations Etc'!$B$16)+X2*'Calculations Etc'!$B$16</f>
        <v>2.6211618928618954E-3</v>
      </c>
      <c r="Y6" s="17">
        <f>Y4*(1-'Calculations Etc'!$B$16)+Y2*'Calculations Etc'!$B$16</f>
        <v>2.6456297297748942E-3</v>
      </c>
      <c r="Z6" s="17">
        <f>Z4*(1-'Calculations Etc'!$B$16)+Z2*'Calculations Etc'!$B$16</f>
        <v>2.6700700137967013E-3</v>
      </c>
      <c r="AA6" s="17">
        <f>AA4*(1-'Calculations Etc'!$B$16)+AA2*'Calculations Etc'!$B$16</f>
        <v>2.6941455624927232E-3</v>
      </c>
      <c r="AB6" s="17">
        <f>AB4*(1-'Calculations Etc'!$B$16)+AB2*'Calculations Etc'!$B$16</f>
        <v>2.7183130414625851E-3</v>
      </c>
      <c r="AC6" s="17">
        <f>AC4*(1-'Calculations Etc'!$B$16)+AC2*'Calculations Etc'!$B$16</f>
        <v>2.7428757420370799E-3</v>
      </c>
      <c r="AD6" s="17">
        <f>AD4*(1-'Calculations Etc'!$B$16)+AD2*'Calculations Etc'!$B$16</f>
        <v>2.7673068068405421E-3</v>
      </c>
      <c r="AE6" s="17">
        <f>AE4*(1-'Calculations Etc'!$B$16)+AE2*'Calculations Etc'!$B$16</f>
        <v>2.7920077956902177E-3</v>
      </c>
      <c r="AF6" s="17">
        <f>AF4*(1-'Calculations Etc'!$B$16)+AF2*'Calculations Etc'!$B$16</f>
        <v>2.8163632209977098E-3</v>
      </c>
      <c r="AG6" s="17">
        <f>AG4*(1-'Calculations Etc'!$B$16)+AG2*'Calculations Etc'!$B$16</f>
        <v>2.8408271292665274E-3</v>
      </c>
      <c r="AH6" s="17">
        <f>AH4*(1-'Calculations Etc'!$B$16)+AH2*'Calculations Etc'!$B$16</f>
        <v>2.8654435213114997E-3</v>
      </c>
      <c r="AI6" s="17">
        <f>AI4*(1-'Calculations Etc'!$B$16)+AI2*'Calculations Etc'!$B$16</f>
        <v>2.8899827024028296E-3</v>
      </c>
    </row>
    <row r="7" spans="1:35">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election activeCell="D9" sqref="D9"/>
    </sheetView>
  </sheetViews>
  <sheetFormatPr defaultRowHeight="14.25"/>
  <cols>
    <col min="1" max="1" width="31.132812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128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129</v>
      </c>
      <c r="B7" s="17">
        <f>(INDEX('AEO 48'!$C$45:$AJ$45,MATCH(B$1,'AEO 48'!$C$1:$AJ$1,0))+INDEX('AEO 48'!$C$59:$AJ$59,MATCH(B$1,'AEO 48'!$C$1:$AJ$1,0)))/(INDEX('AEO 48'!$C$188:$AJ$188,MATCH(B$1,'AEO 48'!$C$1:$AJ$1,0))*'Calculations Etc'!B3*10^3)*'Calculations Etc'!B8</f>
        <v>4.8251448952715516E-4</v>
      </c>
      <c r="C7" s="17">
        <f>(INDEX('AEO 48'!$C$45:$AJ$45,MATCH(C$1,'AEO 48'!$C$1:$AJ$1,0))+INDEX('AEO 48'!$C$59:$AJ$59,MATCH(C$1,'AEO 48'!$C$1:$AJ$1,0)))/(INDEX('AEO 48'!$C$188:$AJ$188,MATCH(C$1,'AEO 48'!$C$1:$AJ$1,0))*'Calculations Etc'!C3*10^3)*'Calculations Etc'!C8</f>
        <v>4.8479286937370644E-4</v>
      </c>
      <c r="D7" s="17">
        <f>(INDEX('AEO 48'!$C$45:$AJ$45,MATCH(D$1,'AEO 48'!$C$1:$AJ$1,0))+INDEX('AEO 48'!$C$59:$AJ$59,MATCH(D$1,'AEO 48'!$C$1:$AJ$1,0)))/(INDEX('AEO 48'!$C$188:$AJ$188,MATCH(D$1,'AEO 48'!$C$1:$AJ$1,0))*'Calculations Etc'!D3*10^3)*'Calculations Etc'!D8</f>
        <v>4.8335820030953906E-4</v>
      </c>
      <c r="E7" s="17">
        <f>(INDEX('AEO 48'!$C$45:$AJ$45,MATCH(E$1,'AEO 48'!$C$1:$AJ$1,0))+INDEX('AEO 48'!$C$59:$AJ$59,MATCH(E$1,'AEO 48'!$C$1:$AJ$1,0)))/(INDEX('AEO 48'!$C$188:$AJ$188,MATCH(E$1,'AEO 48'!$C$1:$AJ$1,0))*'Calculations Etc'!E3*10^3)*'Calculations Etc'!E8</f>
        <v>4.8172303224199118E-4</v>
      </c>
      <c r="F7" s="17">
        <f>(INDEX('AEO 48'!$C$45:$AJ$45,MATCH(F$1,'AEO 48'!$C$1:$AJ$1,0))+INDEX('AEO 48'!$C$59:$AJ$59,MATCH(F$1,'AEO 48'!$C$1:$AJ$1,0)))/(INDEX('AEO 48'!$C$188:$AJ$188,MATCH(F$1,'AEO 48'!$C$1:$AJ$1,0))*'Calculations Etc'!F3*10^3)*'Calculations Etc'!F8</f>
        <v>4.8485613503914559E-4</v>
      </c>
      <c r="G7" s="17">
        <f>(INDEX('AEO 48'!$C$45:$AJ$45,MATCH(G$1,'AEO 48'!$C$1:$AJ$1,0))+INDEX('AEO 48'!$C$59:$AJ$59,MATCH(G$1,'AEO 48'!$C$1:$AJ$1,0)))/(INDEX('AEO 48'!$C$188:$AJ$188,MATCH(G$1,'AEO 48'!$C$1:$AJ$1,0))*'Calculations Etc'!G3*10^3)*'Calculations Etc'!G8</f>
        <v>4.8825066718855632E-4</v>
      </c>
      <c r="H7" s="17">
        <f>(INDEX('AEO 48'!$C$45:$AJ$45,MATCH(H$1,'AEO 48'!$C$1:$AJ$1,0))+INDEX('AEO 48'!$C$59:$AJ$59,MATCH(H$1,'AEO 48'!$C$1:$AJ$1,0)))/(INDEX('AEO 48'!$C$188:$AJ$188,MATCH(H$1,'AEO 48'!$C$1:$AJ$1,0))*'Calculations Etc'!H3*10^3)*'Calculations Etc'!H8</f>
        <v>4.917760100324771E-4</v>
      </c>
      <c r="I7" s="17">
        <f>(INDEX('AEO 48'!$C$45:$AJ$45,MATCH(I$1,'AEO 48'!$C$1:$AJ$1,0))+INDEX('AEO 48'!$C$59:$AJ$59,MATCH(I$1,'AEO 48'!$C$1:$AJ$1,0)))/(INDEX('AEO 48'!$C$188:$AJ$188,MATCH(I$1,'AEO 48'!$C$1:$AJ$1,0))*'Calculations Etc'!I3*10^3)*'Calculations Etc'!I8</f>
        <v>4.9546348050365458E-4</v>
      </c>
      <c r="J7" s="17">
        <f>(INDEX('AEO 48'!$C$45:$AJ$45,MATCH(J$1,'AEO 48'!$C$1:$AJ$1,0))+INDEX('AEO 48'!$C$59:$AJ$59,MATCH(J$1,'AEO 48'!$C$1:$AJ$1,0)))/(INDEX('AEO 48'!$C$188:$AJ$188,MATCH(J$1,'AEO 48'!$C$1:$AJ$1,0))*'Calculations Etc'!J3*10^3)*'Calculations Etc'!J8</f>
        <v>4.9516850536713674E-4</v>
      </c>
      <c r="K7" s="17">
        <f>(INDEX('AEO 48'!$C$45:$AJ$45,MATCH(K$1,'AEO 48'!$C$1:$AJ$1,0))+INDEX('AEO 48'!$C$59:$AJ$59,MATCH(K$1,'AEO 48'!$C$1:$AJ$1,0)))/(INDEX('AEO 48'!$C$188:$AJ$188,MATCH(K$1,'AEO 48'!$C$1:$AJ$1,0))*'Calculations Etc'!K3*10^3)*'Calculations Etc'!K8</f>
        <v>5.0212807026976626E-4</v>
      </c>
      <c r="L7" s="17">
        <f>(INDEX('AEO 48'!$C$45:$AJ$45,MATCH(L$1,'AEO 48'!$C$1:$AJ$1,0))+INDEX('AEO 48'!$C$59:$AJ$59,MATCH(L$1,'AEO 48'!$C$1:$AJ$1,0)))/(INDEX('AEO 48'!$C$188:$AJ$188,MATCH(L$1,'AEO 48'!$C$1:$AJ$1,0))*'Calculations Etc'!L3*10^3)*'Calculations Etc'!L8</f>
        <v>5.0894009643824838E-4</v>
      </c>
      <c r="M7" s="17">
        <f>(INDEX('AEO 48'!$C$45:$AJ$45,MATCH(M$1,'AEO 48'!$C$1:$AJ$1,0))+INDEX('AEO 48'!$C$59:$AJ$59,MATCH(M$1,'AEO 48'!$C$1:$AJ$1,0)))/(INDEX('AEO 48'!$C$188:$AJ$188,MATCH(M$1,'AEO 48'!$C$1:$AJ$1,0))*'Calculations Etc'!M3*10^3)*'Calculations Etc'!M8</f>
        <v>5.1548486932804019E-4</v>
      </c>
      <c r="N7" s="17">
        <f>(INDEX('AEO 48'!$C$45:$AJ$45,MATCH(N$1,'AEO 48'!$C$1:$AJ$1,0))+INDEX('AEO 48'!$C$59:$AJ$59,MATCH(N$1,'AEO 48'!$C$1:$AJ$1,0)))/(INDEX('AEO 48'!$C$188:$AJ$188,MATCH(N$1,'AEO 48'!$C$1:$AJ$1,0))*'Calculations Etc'!N3*10^3)*'Calculations Etc'!N8</f>
        <v>5.2245101313737818E-4</v>
      </c>
      <c r="O7" s="17">
        <f>(INDEX('AEO 48'!$C$45:$AJ$45,MATCH(O$1,'AEO 48'!$C$1:$AJ$1,0))+INDEX('AEO 48'!$C$59:$AJ$59,MATCH(O$1,'AEO 48'!$C$1:$AJ$1,0)))/(INDEX('AEO 48'!$C$188:$AJ$188,MATCH(O$1,'AEO 48'!$C$1:$AJ$1,0))*'Calculations Etc'!O3*10^3)*'Calculations Etc'!O8</f>
        <v>5.2250659987633605E-4</v>
      </c>
      <c r="P7" s="17">
        <f>(INDEX('AEO 48'!$C$45:$AJ$45,MATCH(P$1,'AEO 48'!$C$1:$AJ$1,0))+INDEX('AEO 48'!$C$59:$AJ$59,MATCH(P$1,'AEO 48'!$C$1:$AJ$1,0)))/(INDEX('AEO 48'!$C$188:$AJ$188,MATCH(P$1,'AEO 48'!$C$1:$AJ$1,0))*'Calculations Etc'!P3*10^3)*'Calculations Etc'!P8</f>
        <v>5.2509707897887507E-4</v>
      </c>
      <c r="Q7" s="17">
        <f>(INDEX('AEO 48'!$C$45:$AJ$45,MATCH(Q$1,'AEO 48'!$C$1:$AJ$1,0))+INDEX('AEO 48'!$C$59:$AJ$59,MATCH(Q$1,'AEO 48'!$C$1:$AJ$1,0)))/(INDEX('AEO 48'!$C$188:$AJ$188,MATCH(Q$1,'AEO 48'!$C$1:$AJ$1,0))*'Calculations Etc'!Q3*10^3)*'Calculations Etc'!Q8</f>
        <v>5.2784647413265577E-4</v>
      </c>
      <c r="R7" s="17">
        <f>(INDEX('AEO 48'!$C$45:$AJ$45,MATCH(R$1,'AEO 48'!$C$1:$AJ$1,0))+INDEX('AEO 48'!$C$59:$AJ$59,MATCH(R$1,'AEO 48'!$C$1:$AJ$1,0)))/(INDEX('AEO 48'!$C$188:$AJ$188,MATCH(R$1,'AEO 48'!$C$1:$AJ$1,0))*'Calculations Etc'!R3*10^3)*'Calculations Etc'!R8</f>
        <v>5.3051788906649435E-4</v>
      </c>
      <c r="S7" s="17">
        <f>(INDEX('AEO 48'!$C$45:$AJ$45,MATCH(S$1,'AEO 48'!$C$1:$AJ$1,0))+INDEX('AEO 48'!$C$59:$AJ$59,MATCH(S$1,'AEO 48'!$C$1:$AJ$1,0)))/(INDEX('AEO 48'!$C$188:$AJ$188,MATCH(S$1,'AEO 48'!$C$1:$AJ$1,0))*'Calculations Etc'!S3*10^3)*'Calculations Etc'!S8</f>
        <v>5.3324129711614522E-4</v>
      </c>
      <c r="T7" s="17">
        <f>(INDEX('AEO 48'!$C$45:$AJ$45,MATCH(T$1,'AEO 48'!$C$1:$AJ$1,0))+INDEX('AEO 48'!$C$59:$AJ$59,MATCH(T$1,'AEO 48'!$C$1:$AJ$1,0)))/(INDEX('AEO 48'!$C$188:$AJ$188,MATCH(T$1,'AEO 48'!$C$1:$AJ$1,0))*'Calculations Etc'!T3*10^3)*'Calculations Etc'!T8</f>
        <v>5.337648512888551E-4</v>
      </c>
      <c r="U7" s="17">
        <f>(INDEX('AEO 48'!$C$45:$AJ$45,MATCH(U$1,'AEO 48'!$C$1:$AJ$1,0))+INDEX('AEO 48'!$C$59:$AJ$59,MATCH(U$1,'AEO 48'!$C$1:$AJ$1,0)))/(INDEX('AEO 48'!$C$188:$AJ$188,MATCH(U$1,'AEO 48'!$C$1:$AJ$1,0))*'Calculations Etc'!U3*10^3)*'Calculations Etc'!U8</f>
        <v>5.3716304826154017E-4</v>
      </c>
      <c r="V7" s="17">
        <f>(INDEX('AEO 48'!$C$45:$AJ$45,MATCH(V$1,'AEO 48'!$C$1:$AJ$1,0))+INDEX('AEO 48'!$C$59:$AJ$59,MATCH(V$1,'AEO 48'!$C$1:$AJ$1,0)))/(INDEX('AEO 48'!$C$188:$AJ$188,MATCH(V$1,'AEO 48'!$C$1:$AJ$1,0))*'Calculations Etc'!V3*10^3)*'Calculations Etc'!V8</f>
        <v>5.4069188644654122E-4</v>
      </c>
      <c r="W7" s="17">
        <f>(INDEX('AEO 48'!$C$45:$AJ$45,MATCH(W$1,'AEO 48'!$C$1:$AJ$1,0))+INDEX('AEO 48'!$C$59:$AJ$59,MATCH(W$1,'AEO 48'!$C$1:$AJ$1,0)))/(INDEX('AEO 48'!$C$188:$AJ$188,MATCH(W$1,'AEO 48'!$C$1:$AJ$1,0))*'Calculations Etc'!W3*10^3)*'Calculations Etc'!W8</f>
        <v>5.4436537288515688E-4</v>
      </c>
      <c r="X7" s="17">
        <f>(INDEX('AEO 48'!$C$45:$AJ$45,MATCH(X$1,'AEO 48'!$C$1:$AJ$1,0))+INDEX('AEO 48'!$C$59:$AJ$59,MATCH(X$1,'AEO 48'!$C$1:$AJ$1,0)))/(INDEX('AEO 48'!$C$188:$AJ$188,MATCH(X$1,'AEO 48'!$C$1:$AJ$1,0))*'Calculations Etc'!X3*10^3)*'Calculations Etc'!X8</f>
        <v>5.4834632104404195E-4</v>
      </c>
      <c r="Y7" s="17">
        <f>(INDEX('AEO 48'!$C$45:$AJ$45,MATCH(Y$1,'AEO 48'!$C$1:$AJ$1,0))+INDEX('AEO 48'!$C$59:$AJ$59,MATCH(Y$1,'AEO 48'!$C$1:$AJ$1,0)))/(INDEX('AEO 48'!$C$188:$AJ$188,MATCH(Y$1,'AEO 48'!$C$1:$AJ$1,0))*'Calculations Etc'!Y3*10^3)*'Calculations Etc'!Y8</f>
        <v>5.5233329401015152E-4</v>
      </c>
      <c r="Z7" s="17">
        <f>(INDEX('AEO 48'!$C$45:$AJ$45,MATCH(Z$1,'AEO 48'!$C$1:$AJ$1,0))+INDEX('AEO 48'!$C$59:$AJ$59,MATCH(Z$1,'AEO 48'!$C$1:$AJ$1,0)))/(INDEX('AEO 48'!$C$188:$AJ$188,MATCH(Z$1,'AEO 48'!$C$1:$AJ$1,0))*'Calculations Etc'!Z3*10^3)*'Calculations Etc'!Z8</f>
        <v>5.5370979331977271E-4</v>
      </c>
      <c r="AA7" s="17">
        <f>(INDEX('AEO 48'!$C$45:$AJ$45,MATCH(AA$1,'AEO 48'!$C$1:$AJ$1,0))+INDEX('AEO 48'!$C$59:$AJ$59,MATCH(AA$1,'AEO 48'!$C$1:$AJ$1,0)))/(INDEX('AEO 48'!$C$188:$AJ$188,MATCH(AA$1,'AEO 48'!$C$1:$AJ$1,0))*'Calculations Etc'!AA3*10^3)*'Calculations Etc'!AA8</f>
        <v>5.5533908387140967E-4</v>
      </c>
      <c r="AB7" s="17">
        <f>(INDEX('AEO 48'!$C$45:$AJ$45,MATCH(AB$1,'AEO 48'!$C$1:$AJ$1,0))+INDEX('AEO 48'!$C$59:$AJ$59,MATCH(AB$1,'AEO 48'!$C$1:$AJ$1,0)))/(INDEX('AEO 48'!$C$188:$AJ$188,MATCH(AB$1,'AEO 48'!$C$1:$AJ$1,0))*'Calculations Etc'!AB3*10^3)*'Calculations Etc'!AB8</f>
        <v>5.5671700780426719E-4</v>
      </c>
      <c r="AC7" s="17">
        <f>(INDEX('AEO 48'!$C$45:$AJ$45,MATCH(AC$1,'AEO 48'!$C$1:$AJ$1,0))+INDEX('AEO 48'!$C$59:$AJ$59,MATCH(AC$1,'AEO 48'!$C$1:$AJ$1,0)))/(INDEX('AEO 48'!$C$188:$AJ$188,MATCH(AC$1,'AEO 48'!$C$1:$AJ$1,0))*'Calculations Etc'!AC3*10^3)*'Calculations Etc'!AC8</f>
        <v>5.5813542996308258E-4</v>
      </c>
      <c r="AD7" s="17">
        <f>(INDEX('AEO 48'!$C$45:$AJ$45,MATCH(AD$1,'AEO 48'!$C$1:$AJ$1,0))+INDEX('AEO 48'!$C$59:$AJ$59,MATCH(AD$1,'AEO 48'!$C$1:$AJ$1,0)))/(INDEX('AEO 48'!$C$188:$AJ$188,MATCH(AD$1,'AEO 48'!$C$1:$AJ$1,0))*'Calculations Etc'!AD3*10^3)*'Calculations Etc'!AD8</f>
        <v>5.5968595767961614E-4</v>
      </c>
      <c r="AE7" s="17">
        <f>(INDEX('AEO 48'!$C$45:$AJ$45,MATCH(AE$1,'AEO 48'!$C$1:$AJ$1,0))+INDEX('AEO 48'!$C$59:$AJ$59,MATCH(AE$1,'AEO 48'!$C$1:$AJ$1,0)))/(INDEX('AEO 48'!$C$188:$AJ$188,MATCH(AE$1,'AEO 48'!$C$1:$AJ$1,0))*'Calculations Etc'!AE3*10^3)*'Calculations Etc'!AE8</f>
        <v>5.6123703473292261E-4</v>
      </c>
      <c r="AF7" s="17">
        <f>(INDEX('AEO 48'!$C$45:$AJ$45,MATCH(AF$1,'AEO 48'!$C$1:$AJ$1,0))+INDEX('AEO 48'!$C$59:$AJ$59,MATCH(AF$1,'AEO 48'!$C$1:$AJ$1,0)))/(INDEX('AEO 48'!$C$188:$AJ$188,MATCH(AF$1,'AEO 48'!$C$1:$AJ$1,0))*'Calculations Etc'!AF3*10^3)*'Calculations Etc'!AF8</f>
        <v>5.6292146071806805E-4</v>
      </c>
      <c r="AG7" s="17">
        <f>(INDEX('AEO 48'!$C$45:$AJ$45,MATCH(AG$1,'AEO 48'!$C$1:$AJ$1,0))+INDEX('AEO 48'!$C$59:$AJ$59,MATCH(AG$1,'AEO 48'!$C$1:$AJ$1,0)))/(INDEX('AEO 48'!$C$188:$AJ$188,MATCH(AG$1,'AEO 48'!$C$1:$AJ$1,0))*'Calculations Etc'!AG3*10^3)*'Calculations Etc'!AG8</f>
        <v>5.6495669405782069E-4</v>
      </c>
      <c r="AH7" s="17">
        <f>(INDEX('AEO 48'!$C$45:$AJ$45,MATCH(AH$1,'AEO 48'!$C$1:$AJ$1,0))+INDEX('AEO 48'!$C$59:$AJ$59,MATCH(AH$1,'AEO 48'!$C$1:$AJ$1,0)))/(INDEX('AEO 48'!$C$188:$AJ$188,MATCH(AH$1,'AEO 48'!$C$1:$AJ$1,0))*'Calculations Etc'!AH3*10^3)*'Calculations Etc'!AH8</f>
        <v>5.6688856007091346E-4</v>
      </c>
      <c r="AI7" s="17">
        <f>(INDEX('AEO 48'!$C$45:$AJ$45,MATCH(AI$1,'AEO 48'!$C$1:$AJ$1,0))+INDEX('AEO 48'!$C$59:$AJ$59,MATCH(AI$1,'AEO 48'!$C$1:$AJ$1,0)))/(INDEX('AEO 48'!$C$188:$AJ$188,MATCH(AI$1,'AEO 48'!$C$1:$AJ$1,0))*'Calculations Etc'!AI3*10^3)*'Calculations Etc'!AI8</f>
        <v>5.6886879926731329E-4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topLeftCell="R1" workbookViewId="0">
      <selection activeCell="W8" sqref="W8"/>
    </sheetView>
  </sheetViews>
  <sheetFormatPr defaultRowHeight="14.25"/>
  <cols>
    <col min="1" max="1" width="31.132812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128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129</v>
      </c>
      <c r="B7" s="17">
        <f>INDEX('AEO 48'!$C$74:$AJ$74,MATCH(B$1,'AEO 48'!$C$1:$AJ$1,0))/(INDEX('AEO 48'!$C$188:$AJ$188,MATCH(B$1,'AEO 48'!$C$1:$AJ$1,0))*'Calculations Etc'!B4*10^3)*'Calculations Etc'!B8</f>
        <v>1.0249202519719468E-4</v>
      </c>
      <c r="C7" s="17">
        <f>INDEX('AEO 48'!$C$74:$AJ$74,MATCH(C$1,'AEO 48'!$C$1:$AJ$1,0))/(INDEX('AEO 48'!$C$188:$AJ$188,MATCH(C$1,'AEO 48'!$C$1:$AJ$1,0))*'Calculations Etc'!C4*10^3)*'Calculations Etc'!C8</f>
        <v>1.1104317347675577E-4</v>
      </c>
      <c r="D7" s="17">
        <f>INDEX('AEO 48'!$C$74:$AJ$74,MATCH(D$1,'AEO 48'!$C$1:$AJ$1,0))/(INDEX('AEO 48'!$C$188:$AJ$188,MATCH(D$1,'AEO 48'!$C$1:$AJ$1,0))*'Calculations Etc'!D4*10^3)*'Calculations Etc'!D8</f>
        <v>1.1686410914057652E-4</v>
      </c>
      <c r="E7" s="17">
        <f>INDEX('AEO 48'!$C$74:$AJ$74,MATCH(E$1,'AEO 48'!$C$1:$AJ$1,0))/(INDEX('AEO 48'!$C$188:$AJ$188,MATCH(E$1,'AEO 48'!$C$1:$AJ$1,0))*'Calculations Etc'!E4*10^3)*'Calculations Etc'!E8</f>
        <v>1.2204939280300647E-4</v>
      </c>
      <c r="F7" s="17">
        <f>INDEX('AEO 48'!$C$74:$AJ$74,MATCH(F$1,'AEO 48'!$C$1:$AJ$1,0))/(INDEX('AEO 48'!$C$188:$AJ$188,MATCH(F$1,'AEO 48'!$C$1:$AJ$1,0))*'Calculations Etc'!F4*10^3)*'Calculations Etc'!F8</f>
        <v>1.2594834497968097E-4</v>
      </c>
      <c r="G7" s="17">
        <f>INDEX('AEO 48'!$C$74:$AJ$74,MATCH(G$1,'AEO 48'!$C$1:$AJ$1,0))/(INDEX('AEO 48'!$C$188:$AJ$188,MATCH(G$1,'AEO 48'!$C$1:$AJ$1,0))*'Calculations Etc'!G4*10^3)*'Calculations Etc'!G8</f>
        <v>1.3014894659251175E-4</v>
      </c>
      <c r="H7" s="17">
        <f>INDEX('AEO 48'!$C$74:$AJ$74,MATCH(H$1,'AEO 48'!$C$1:$AJ$1,0))/(INDEX('AEO 48'!$C$188:$AJ$188,MATCH(H$1,'AEO 48'!$C$1:$AJ$1,0))*'Calculations Etc'!H4*10^3)*'Calculations Etc'!H8</f>
        <v>1.3486796490271984E-4</v>
      </c>
      <c r="I7" s="17">
        <f>INDEX('AEO 48'!$C$74:$AJ$74,MATCH(I$1,'AEO 48'!$C$1:$AJ$1,0))/(INDEX('AEO 48'!$C$188:$AJ$188,MATCH(I$1,'AEO 48'!$C$1:$AJ$1,0))*'Calculations Etc'!I4*10^3)*'Calculations Etc'!I8</f>
        <v>1.3910276312388434E-4</v>
      </c>
      <c r="J7" s="17">
        <f>INDEX('AEO 48'!$C$74:$AJ$74,MATCH(J$1,'AEO 48'!$C$1:$AJ$1,0))/(INDEX('AEO 48'!$C$188:$AJ$188,MATCH(J$1,'AEO 48'!$C$1:$AJ$1,0))*'Calculations Etc'!J4*10^3)*'Calculations Etc'!J8</f>
        <v>1.4177124963220204E-4</v>
      </c>
      <c r="K7" s="17">
        <f>INDEX('AEO 48'!$C$74:$AJ$74,MATCH(K$1,'AEO 48'!$C$1:$AJ$1,0))/(INDEX('AEO 48'!$C$188:$AJ$188,MATCH(K$1,'AEO 48'!$C$1:$AJ$1,0))*'Calculations Etc'!K4*10^3)*'Calculations Etc'!K8</f>
        <v>1.4533590454073188E-4</v>
      </c>
      <c r="L7" s="17">
        <f>INDEX('AEO 48'!$C$74:$AJ$74,MATCH(L$1,'AEO 48'!$C$1:$AJ$1,0))/(INDEX('AEO 48'!$C$188:$AJ$188,MATCH(L$1,'AEO 48'!$C$1:$AJ$1,0))*'Calculations Etc'!L4*10^3)*'Calculations Etc'!L8</f>
        <v>1.4912774909399108E-4</v>
      </c>
      <c r="M7" s="17">
        <f>INDEX('AEO 48'!$C$74:$AJ$74,MATCH(M$1,'AEO 48'!$C$1:$AJ$1,0))/(INDEX('AEO 48'!$C$188:$AJ$188,MATCH(M$1,'AEO 48'!$C$1:$AJ$1,0))*'Calculations Etc'!M4*10^3)*'Calculations Etc'!M8</f>
        <v>1.5385069932042524E-4</v>
      </c>
      <c r="N7" s="17">
        <f>INDEX('AEO 48'!$C$74:$AJ$74,MATCH(N$1,'AEO 48'!$C$1:$AJ$1,0))/(INDEX('AEO 48'!$C$188:$AJ$188,MATCH(N$1,'AEO 48'!$C$1:$AJ$1,0))*'Calculations Etc'!N4*10^3)*'Calculations Etc'!N8</f>
        <v>1.575787496247672E-4</v>
      </c>
      <c r="O7" s="17">
        <f>INDEX('AEO 48'!$C$74:$AJ$74,MATCH(O$1,'AEO 48'!$C$1:$AJ$1,0))/(INDEX('AEO 48'!$C$188:$AJ$188,MATCH(O$1,'AEO 48'!$C$1:$AJ$1,0))*'Calculations Etc'!O4*10^3)*'Calculations Etc'!O8</f>
        <v>1.5926810289077336E-4</v>
      </c>
      <c r="P7" s="17">
        <f>INDEX('AEO 48'!$C$74:$AJ$74,MATCH(P$1,'AEO 48'!$C$1:$AJ$1,0))/(INDEX('AEO 48'!$C$188:$AJ$188,MATCH(P$1,'AEO 48'!$C$1:$AJ$1,0))*'Calculations Etc'!P4*10^3)*'Calculations Etc'!P8</f>
        <v>1.6106729926200901E-4</v>
      </c>
      <c r="Q7" s="17">
        <f>INDEX('AEO 48'!$C$74:$AJ$74,MATCH(Q$1,'AEO 48'!$C$1:$AJ$1,0))/(INDEX('AEO 48'!$C$188:$AJ$188,MATCH(Q$1,'AEO 48'!$C$1:$AJ$1,0))*'Calculations Etc'!Q4*10^3)*'Calculations Etc'!Q8</f>
        <v>1.623221457573997E-4</v>
      </c>
      <c r="R7" s="17">
        <f>INDEX('AEO 48'!$C$74:$AJ$74,MATCH(R$1,'AEO 48'!$C$1:$AJ$1,0))/(INDEX('AEO 48'!$C$188:$AJ$188,MATCH(R$1,'AEO 48'!$C$1:$AJ$1,0))*'Calculations Etc'!R4*10^3)*'Calculations Etc'!R8</f>
        <v>1.6372638559182829E-4</v>
      </c>
      <c r="S7" s="17">
        <f>INDEX('AEO 48'!$C$74:$AJ$74,MATCH(S$1,'AEO 48'!$C$1:$AJ$1,0))/(INDEX('AEO 48'!$C$188:$AJ$188,MATCH(S$1,'AEO 48'!$C$1:$AJ$1,0))*'Calculations Etc'!S4*10^3)*'Calculations Etc'!S8</f>
        <v>1.6519804525510985E-4</v>
      </c>
      <c r="T7" s="17">
        <f>INDEX('AEO 48'!$C$74:$AJ$74,MATCH(T$1,'AEO 48'!$C$1:$AJ$1,0))/(INDEX('AEO 48'!$C$188:$AJ$188,MATCH(T$1,'AEO 48'!$C$1:$AJ$1,0))*'Calculations Etc'!T4*10^3)*'Calculations Etc'!T8</f>
        <v>1.6568507392736225E-4</v>
      </c>
      <c r="U7" s="17">
        <f>INDEX('AEO 48'!$C$74:$AJ$74,MATCH(U$1,'AEO 48'!$C$1:$AJ$1,0))/(INDEX('AEO 48'!$C$188:$AJ$188,MATCH(U$1,'AEO 48'!$C$1:$AJ$1,0))*'Calculations Etc'!U4*10^3)*'Calculations Etc'!U8</f>
        <v>1.6698899362257722E-4</v>
      </c>
      <c r="V7" s="17">
        <f>INDEX('AEO 48'!$C$74:$AJ$74,MATCH(V$1,'AEO 48'!$C$1:$AJ$1,0))/(INDEX('AEO 48'!$C$188:$AJ$188,MATCH(V$1,'AEO 48'!$C$1:$AJ$1,0))*'Calculations Etc'!V4*10^3)*'Calculations Etc'!V8</f>
        <v>1.6790098812446061E-4</v>
      </c>
      <c r="W7" s="17">
        <f>INDEX('AEO 48'!$C$74:$AJ$74,MATCH(W$1,'AEO 48'!$C$1:$AJ$1,0))/(INDEX('AEO 48'!$C$188:$AJ$188,MATCH(W$1,'AEO 48'!$C$1:$AJ$1,0))*'Calculations Etc'!W4*10^3)*'Calculations Etc'!W8</f>
        <v>1.6886716510416643E-4</v>
      </c>
      <c r="X7" s="17">
        <f>INDEX('AEO 48'!$C$74:$AJ$74,MATCH(X$1,'AEO 48'!$C$1:$AJ$1,0))/(INDEX('AEO 48'!$C$188:$AJ$188,MATCH(X$1,'AEO 48'!$C$1:$AJ$1,0))*'Calculations Etc'!X4*10^3)*'Calculations Etc'!X8</f>
        <v>1.6951126343726133E-4</v>
      </c>
      <c r="Y7" s="17">
        <f>INDEX('AEO 48'!$C$74:$AJ$74,MATCH(Y$1,'AEO 48'!$C$1:$AJ$1,0))/(INDEX('AEO 48'!$C$188:$AJ$188,MATCH(Y$1,'AEO 48'!$C$1:$AJ$1,0))*'Calculations Etc'!Y4*10^3)*'Calculations Etc'!Y8</f>
        <v>1.7026593497812667E-4</v>
      </c>
      <c r="Z7" s="17">
        <f>INDEX('AEO 48'!$C$74:$AJ$74,MATCH(Z$1,'AEO 48'!$C$1:$AJ$1,0))/(INDEX('AEO 48'!$C$188:$AJ$188,MATCH(Z$1,'AEO 48'!$C$1:$AJ$1,0))*'Calculations Etc'!Z4*10^3)*'Calculations Etc'!Z8</f>
        <v>1.7000186749212504E-4</v>
      </c>
      <c r="AA7" s="17">
        <f>INDEX('AEO 48'!$C$74:$AJ$74,MATCH(AA$1,'AEO 48'!$C$1:$AJ$1,0))/(INDEX('AEO 48'!$C$188:$AJ$188,MATCH(AA$1,'AEO 48'!$C$1:$AJ$1,0))*'Calculations Etc'!AA4*10^3)*'Calculations Etc'!AA8</f>
        <v>1.6919207200507389E-4</v>
      </c>
      <c r="AB7" s="17">
        <f>INDEX('AEO 48'!$C$74:$AJ$74,MATCH(AB$1,'AEO 48'!$C$1:$AJ$1,0))/(INDEX('AEO 48'!$C$188:$AJ$188,MATCH(AB$1,'AEO 48'!$C$1:$AJ$1,0))*'Calculations Etc'!AB4*10^3)*'Calculations Etc'!AB8</f>
        <v>1.6981875560774027E-4</v>
      </c>
      <c r="AC7" s="17">
        <f>INDEX('AEO 48'!$C$74:$AJ$74,MATCH(AC$1,'AEO 48'!$C$1:$AJ$1,0))/(INDEX('AEO 48'!$C$188:$AJ$188,MATCH(AC$1,'AEO 48'!$C$1:$AJ$1,0))*'Calculations Etc'!AC4*10^3)*'Calculations Etc'!AC8</f>
        <v>1.6927291508315358E-4</v>
      </c>
      <c r="AD7" s="17">
        <f>INDEX('AEO 48'!$C$74:$AJ$74,MATCH(AD$1,'AEO 48'!$C$1:$AJ$1,0))/(INDEX('AEO 48'!$C$188:$AJ$188,MATCH(AD$1,'AEO 48'!$C$1:$AJ$1,0))*'Calculations Etc'!AD4*10^3)*'Calculations Etc'!AD8</f>
        <v>1.6978484147305348E-4</v>
      </c>
      <c r="AE7" s="17">
        <f>INDEX('AEO 48'!$C$74:$AJ$74,MATCH(AE$1,'AEO 48'!$C$1:$AJ$1,0))/(INDEX('AEO 48'!$C$188:$AJ$188,MATCH(AE$1,'AEO 48'!$C$1:$AJ$1,0))*'Calculations Etc'!AE4*10^3)*'Calculations Etc'!AE8</f>
        <v>1.6904094240810668E-4</v>
      </c>
      <c r="AF7" s="17">
        <f>INDEX('AEO 48'!$C$74:$AJ$74,MATCH(AF$1,'AEO 48'!$C$1:$AJ$1,0))/(INDEX('AEO 48'!$C$188:$AJ$188,MATCH(AF$1,'AEO 48'!$C$1:$AJ$1,0))*'Calculations Etc'!AF4*10^3)*'Calculations Etc'!AF8</f>
        <v>1.6867706202633502E-4</v>
      </c>
      <c r="AG7" s="17">
        <f>INDEX('AEO 48'!$C$74:$AJ$74,MATCH(AG$1,'AEO 48'!$C$1:$AJ$1,0))/(INDEX('AEO 48'!$C$188:$AJ$188,MATCH(AG$1,'AEO 48'!$C$1:$AJ$1,0))*'Calculations Etc'!AG4*10^3)*'Calculations Etc'!AG8</f>
        <v>1.6821307286085446E-4</v>
      </c>
      <c r="AH7" s="17">
        <f>INDEX('AEO 48'!$C$74:$AJ$74,MATCH(AH$1,'AEO 48'!$C$1:$AJ$1,0))/(INDEX('AEO 48'!$C$188:$AJ$188,MATCH(AH$1,'AEO 48'!$C$1:$AJ$1,0))*'Calculations Etc'!AH4*10^3)*'Calculations Etc'!AH8</f>
        <v>1.674460062711785E-4</v>
      </c>
      <c r="AI7" s="17">
        <f>INDEX('AEO 48'!$C$74:$AJ$74,MATCH(AI$1,'AEO 48'!$C$1:$AJ$1,0))/(INDEX('AEO 48'!$C$188:$AJ$188,MATCH(AI$1,'AEO 48'!$C$1:$AJ$1,0))*'Calculations Etc'!AI4*10^3)*'Calculations Etc'!AI8</f>
        <v>1.6668880717783717E-4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10" sqref="B10"/>
    </sheetView>
  </sheetViews>
  <sheetFormatPr defaultRowHeight="14.25"/>
  <cols>
    <col min="1" max="1" width="31.132812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128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129</v>
      </c>
      <c r="B7" s="17">
        <f>SUM(INDEX('NTS 1-40'!$24:$27,0,MATCH(B$1,'NTS 1-40'!$2:$2,0)))/((INDEX('AEO 7'!$C$60:$AJ$60,MATCH(B$1,'AEO 7'!$C$1:$AJ$1,0))*10^9))</f>
        <v>8.6166963793266548E-4</v>
      </c>
      <c r="C7" s="17">
        <f>$B$7</f>
        <v>8.6166963793266548E-4</v>
      </c>
      <c r="D7" s="17">
        <f t="shared" ref="D7:AI7" si="0">$B$7</f>
        <v>8.6166963793266548E-4</v>
      </c>
      <c r="E7" s="17">
        <f t="shared" si="0"/>
        <v>8.6166963793266548E-4</v>
      </c>
      <c r="F7" s="17">
        <f t="shared" si="0"/>
        <v>8.6166963793266548E-4</v>
      </c>
      <c r="G7" s="17">
        <f t="shared" si="0"/>
        <v>8.6166963793266548E-4</v>
      </c>
      <c r="H7" s="17">
        <f t="shared" si="0"/>
        <v>8.6166963793266548E-4</v>
      </c>
      <c r="I7" s="17">
        <f t="shared" si="0"/>
        <v>8.6166963793266548E-4</v>
      </c>
      <c r="J7" s="17">
        <f t="shared" si="0"/>
        <v>8.6166963793266548E-4</v>
      </c>
      <c r="K7" s="17">
        <f t="shared" si="0"/>
        <v>8.6166963793266548E-4</v>
      </c>
      <c r="L7" s="17">
        <f t="shared" si="0"/>
        <v>8.6166963793266548E-4</v>
      </c>
      <c r="M7" s="17">
        <f t="shared" si="0"/>
        <v>8.6166963793266548E-4</v>
      </c>
      <c r="N7" s="17">
        <f t="shared" si="0"/>
        <v>8.6166963793266548E-4</v>
      </c>
      <c r="O7" s="17">
        <f t="shared" si="0"/>
        <v>8.6166963793266548E-4</v>
      </c>
      <c r="P7" s="17">
        <f t="shared" si="0"/>
        <v>8.6166963793266548E-4</v>
      </c>
      <c r="Q7" s="17">
        <f t="shared" si="0"/>
        <v>8.6166963793266548E-4</v>
      </c>
      <c r="R7" s="17">
        <f t="shared" si="0"/>
        <v>8.6166963793266548E-4</v>
      </c>
      <c r="S7" s="17">
        <f t="shared" si="0"/>
        <v>8.6166963793266548E-4</v>
      </c>
      <c r="T7" s="17">
        <f t="shared" si="0"/>
        <v>8.6166963793266548E-4</v>
      </c>
      <c r="U7" s="17">
        <f t="shared" si="0"/>
        <v>8.6166963793266548E-4</v>
      </c>
      <c r="V7" s="17">
        <f t="shared" si="0"/>
        <v>8.6166963793266548E-4</v>
      </c>
      <c r="W7" s="17">
        <f t="shared" si="0"/>
        <v>8.6166963793266548E-4</v>
      </c>
      <c r="X7" s="17">
        <f t="shared" si="0"/>
        <v>8.6166963793266548E-4</v>
      </c>
      <c r="Y7" s="17">
        <f t="shared" si="0"/>
        <v>8.6166963793266548E-4</v>
      </c>
      <c r="Z7" s="17">
        <f t="shared" si="0"/>
        <v>8.6166963793266548E-4</v>
      </c>
      <c r="AA7" s="17">
        <f t="shared" si="0"/>
        <v>8.6166963793266548E-4</v>
      </c>
      <c r="AB7" s="17">
        <f t="shared" si="0"/>
        <v>8.6166963793266548E-4</v>
      </c>
      <c r="AC7" s="17">
        <f t="shared" si="0"/>
        <v>8.6166963793266548E-4</v>
      </c>
      <c r="AD7" s="17">
        <f t="shared" si="0"/>
        <v>8.6166963793266548E-4</v>
      </c>
      <c r="AE7" s="17">
        <f t="shared" si="0"/>
        <v>8.6166963793266548E-4</v>
      </c>
      <c r="AF7" s="17">
        <f t="shared" si="0"/>
        <v>8.6166963793266548E-4</v>
      </c>
      <c r="AG7" s="17">
        <f t="shared" si="0"/>
        <v>8.6166963793266548E-4</v>
      </c>
      <c r="AH7" s="17">
        <f t="shared" si="0"/>
        <v>8.6166963793266548E-4</v>
      </c>
      <c r="AI7" s="17">
        <f t="shared" si="0"/>
        <v>8.6166963793266548E-4</v>
      </c>
    </row>
    <row r="8" spans="1:35">
      <c r="B8" s="8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topLeftCell="S1" workbookViewId="0">
      <selection activeCell="B7" sqref="B7:AI7"/>
    </sheetView>
  </sheetViews>
  <sheetFormatPr defaultRowHeight="14.25"/>
  <cols>
    <col min="1" max="1" width="31.1328125"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c r="A6" t="s">
        <v>128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129</v>
      </c>
      <c r="B7" s="17">
        <f>INDEX('AEO 7'!$C$51:$AJ$51,MATCH(B$1,'AEO 7'!$C$1:$AJ$1,0))/10^3*'Calculations Etc'!B8</f>
        <v>3.6359945682769555E-3</v>
      </c>
      <c r="C7" s="17">
        <f>INDEX('AEO 7'!$C$51:$AJ$51,MATCH(C$1,'AEO 7'!$C$1:$AJ$1,0))/10^3*'Calculations Etc'!C8</f>
        <v>3.6902749611897158E-3</v>
      </c>
      <c r="D7" s="17">
        <f>INDEX('AEO 7'!$C$51:$AJ$51,MATCH(D$1,'AEO 7'!$C$1:$AJ$1,0))/10^3*'Calculations Etc'!D8</f>
        <v>3.7068632504292254E-3</v>
      </c>
      <c r="E7" s="17">
        <f>INDEX('AEO 7'!$C$51:$AJ$51,MATCH(E$1,'AEO 7'!$C$1:$AJ$1,0))/10^3*'Calculations Etc'!E8</f>
        <v>3.7176194807317453E-3</v>
      </c>
      <c r="F7" s="17">
        <f>INDEX('AEO 7'!$C$51:$AJ$51,MATCH(F$1,'AEO 7'!$C$1:$AJ$1,0))/10^3*'Calculations Etc'!F8</f>
        <v>3.7600377844000258E-3</v>
      </c>
      <c r="G7" s="17">
        <f>INDEX('AEO 7'!$C$51:$AJ$51,MATCH(G$1,'AEO 7'!$C$1:$AJ$1,0))/10^3*'Calculations Etc'!G8</f>
        <v>3.8020050856908123E-3</v>
      </c>
      <c r="H7" s="17">
        <f>INDEX('AEO 7'!$C$51:$AJ$51,MATCH(H$1,'AEO 7'!$C$1:$AJ$1,0))/10^3*'Calculations Etc'!H8</f>
        <v>3.8441747294306657E-3</v>
      </c>
      <c r="I7" s="17">
        <f>INDEX('AEO 7'!$C$51:$AJ$51,MATCH(I$1,'AEO 7'!$C$1:$AJ$1,0))/10^3*'Calculations Etc'!I8</f>
        <v>3.8856401575747901E-3</v>
      </c>
      <c r="J7" s="17">
        <f>INDEX('AEO 7'!$C$51:$AJ$51,MATCH(J$1,'AEO 7'!$C$1:$AJ$1,0))/10^3*'Calculations Etc'!J8</f>
        <v>3.8956626800992237E-3</v>
      </c>
      <c r="K7" s="17">
        <f>INDEX('AEO 7'!$C$51:$AJ$51,MATCH(K$1,'AEO 7'!$C$1:$AJ$1,0))/10^3*'Calculations Etc'!K8</f>
        <v>3.9585251712670987E-3</v>
      </c>
      <c r="L7" s="17">
        <f>INDEX('AEO 7'!$C$51:$AJ$51,MATCH(L$1,'AEO 7'!$C$1:$AJ$1,0))/10^3*'Calculations Etc'!L8</f>
        <v>4.0204170224363497E-3</v>
      </c>
      <c r="M7" s="17">
        <f>INDEX('AEO 7'!$C$51:$AJ$51,MATCH(M$1,'AEO 7'!$C$1:$AJ$1,0))/10^3*'Calculations Etc'!M8</f>
        <v>4.0804657479226961E-3</v>
      </c>
      <c r="N7" s="17">
        <f>INDEX('AEO 7'!$C$51:$AJ$51,MATCH(N$1,'AEO 7'!$C$1:$AJ$1,0))/10^3*'Calculations Etc'!N8</f>
        <v>4.139270129203061E-3</v>
      </c>
      <c r="O7" s="17">
        <f>INDEX('AEO 7'!$C$51:$AJ$51,MATCH(O$1,'AEO 7'!$C$1:$AJ$1,0))/10^3*'Calculations Etc'!O8</f>
        <v>4.1435015637172716E-3</v>
      </c>
      <c r="P7" s="17">
        <f>INDEX('AEO 7'!$C$51:$AJ$51,MATCH(P$1,'AEO 7'!$C$1:$AJ$1,0))/10^3*'Calculations Etc'!P8</f>
        <v>4.1671428161342665E-3</v>
      </c>
      <c r="Q7" s="17">
        <f>INDEX('AEO 7'!$C$51:$AJ$51,MATCH(Q$1,'AEO 7'!$C$1:$AJ$1,0))/10^3*'Calculations Etc'!Q8</f>
        <v>4.1905181594679803E-3</v>
      </c>
      <c r="R7" s="17">
        <f>INDEX('AEO 7'!$C$51:$AJ$51,MATCH(R$1,'AEO 7'!$C$1:$AJ$1,0))/10^3*'Calculations Etc'!R8</f>
        <v>4.2130448021542146E-3</v>
      </c>
      <c r="S7" s="17">
        <f>INDEX('AEO 7'!$C$51:$AJ$51,MATCH(S$1,'AEO 7'!$C$1:$AJ$1,0))/10^3*'Calculations Etc'!S8</f>
        <v>4.237145761252655E-3</v>
      </c>
      <c r="T7" s="17">
        <f>INDEX('AEO 7'!$C$51:$AJ$51,MATCH(T$1,'AEO 7'!$C$1:$AJ$1,0))/10^3*'Calculations Etc'!T8</f>
        <v>4.2429352937548223E-3</v>
      </c>
      <c r="U7" s="17">
        <f>INDEX('AEO 7'!$C$51:$AJ$51,MATCH(U$1,'AEO 7'!$C$1:$AJ$1,0))/10^3*'Calculations Etc'!U8</f>
        <v>4.2711560152976355E-3</v>
      </c>
      <c r="V7" s="17">
        <f>INDEX('AEO 7'!$C$51:$AJ$51,MATCH(V$1,'AEO 7'!$C$1:$AJ$1,0))/10^3*'Calculations Etc'!V8</f>
        <v>4.2995651487972193E-3</v>
      </c>
      <c r="W7" s="17">
        <f>INDEX('AEO 7'!$C$51:$AJ$51,MATCH(W$1,'AEO 7'!$C$1:$AJ$1,0))/10^3*'Calculations Etc'!W8</f>
        <v>4.3293232001248329E-3</v>
      </c>
      <c r="X7" s="17">
        <f>INDEX('AEO 7'!$C$51:$AJ$51,MATCH(X$1,'AEO 7'!$C$1:$AJ$1,0))/10^3*'Calculations Etc'!X8</f>
        <v>4.3601650189893067E-3</v>
      </c>
      <c r="Y7" s="17">
        <f>INDEX('AEO 7'!$C$51:$AJ$51,MATCH(Y$1,'AEO 7'!$C$1:$AJ$1,0))/10^3*'Calculations Etc'!Y8</f>
        <v>4.3910164119393847E-3</v>
      </c>
      <c r="Z7" s="17">
        <f>INDEX('AEO 7'!$C$51:$AJ$51,MATCH(Z$1,'AEO 7'!$C$1:$AJ$1,0))/10^3*'Calculations Etc'!Z8</f>
        <v>4.401541361570083E-3</v>
      </c>
      <c r="AA7" s="17">
        <f>INDEX('AEO 7'!$C$51:$AJ$51,MATCH(AA$1,'AEO 7'!$C$1:$AJ$1,0))/10^3*'Calculations Etc'!AA8</f>
        <v>4.4139756020827809E-3</v>
      </c>
      <c r="AB7" s="17">
        <f>INDEX('AEO 7'!$C$51:$AJ$51,MATCH(AB$1,'AEO 7'!$C$1:$AJ$1,0))/10^3*'Calculations Etc'!AB8</f>
        <v>4.4274879804311476E-3</v>
      </c>
      <c r="AC7" s="17">
        <f>INDEX('AEO 7'!$C$51:$AJ$51,MATCH(AC$1,'AEO 7'!$C$1:$AJ$1,0))/10^3*'Calculations Etc'!AC8</f>
        <v>4.4413182800331049E-3</v>
      </c>
      <c r="AD7" s="17">
        <f>INDEX('AEO 7'!$C$51:$AJ$51,MATCH(AD$1,'AEO 7'!$C$1:$AJ$1,0))/10^3*'Calculations Etc'!AD8</f>
        <v>4.4576262872121838E-3</v>
      </c>
      <c r="AE7" s="17">
        <f>INDEX('AEO 7'!$C$51:$AJ$51,MATCH(AE$1,'AEO 7'!$C$1:$AJ$1,0))/10^3*'Calculations Etc'!AE8</f>
        <v>4.4731144216918909E-3</v>
      </c>
      <c r="AF7" s="17">
        <f>INDEX('AEO 7'!$C$51:$AJ$51,MATCH(AF$1,'AEO 7'!$C$1:$AJ$1,0))/10^3*'Calculations Etc'!AF8</f>
        <v>4.4903089340612738E-3</v>
      </c>
      <c r="AG7" s="17">
        <f>INDEX('AEO 7'!$C$51:$AJ$51,MATCH(AG$1,'AEO 7'!$C$1:$AJ$1,0))/10^3*'Calculations Etc'!AG8</f>
        <v>4.5098435272766906E-3</v>
      </c>
      <c r="AH7" s="17">
        <f>INDEX('AEO 7'!$C$51:$AJ$51,MATCH(AH$1,'AEO 7'!$C$1:$AJ$1,0))/10^3*'Calculations Etc'!AH8</f>
        <v>4.5293917354914002E-3</v>
      </c>
      <c r="AI7" s="17">
        <f>INDEX('AEO 7'!$C$51:$AJ$51,MATCH(AI$1,'AEO 7'!$C$1:$AJ$1,0))/10^3*'Calculations Etc'!AI8</f>
        <v>4.5510129778637649E-3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C7" sqref="C7"/>
    </sheetView>
  </sheetViews>
  <sheetFormatPr defaultRowHeight="14.25"/>
  <cols>
    <col min="1" max="1" width="31.1328125" customWidth="1"/>
  </cols>
  <sheetData>
    <row r="1" spans="1:36">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124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6">
      <c r="A3"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6">
      <c r="A4"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6">
      <c r="A5"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6">
      <c r="A6" t="s">
        <v>128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6">
      <c r="A7" t="s">
        <v>129</v>
      </c>
      <c r="B7" s="17">
        <f>SUM('NRBS 40'!D5,'NRBS 40'!D7:D8)/(INDEX('AEO 7'!$C$64:$AJ$64,MATCH(B$1,'AEO 7'!$C$1:$AJ$1,0))*10^9)</f>
        <v>1.015790665596113E-5</v>
      </c>
      <c r="C7" s="17">
        <f>$B7</f>
        <v>1.015790665596113E-5</v>
      </c>
      <c r="D7" s="17">
        <f t="shared" ref="D7:AI7" si="0">$B7</f>
        <v>1.015790665596113E-5</v>
      </c>
      <c r="E7" s="17">
        <f t="shared" si="0"/>
        <v>1.015790665596113E-5</v>
      </c>
      <c r="F7" s="17">
        <f t="shared" si="0"/>
        <v>1.015790665596113E-5</v>
      </c>
      <c r="G7" s="17">
        <f t="shared" si="0"/>
        <v>1.015790665596113E-5</v>
      </c>
      <c r="H7" s="17">
        <f t="shared" si="0"/>
        <v>1.015790665596113E-5</v>
      </c>
      <c r="I7" s="17">
        <f t="shared" si="0"/>
        <v>1.015790665596113E-5</v>
      </c>
      <c r="J7" s="17">
        <f t="shared" si="0"/>
        <v>1.015790665596113E-5</v>
      </c>
      <c r="K7" s="17">
        <f t="shared" si="0"/>
        <v>1.015790665596113E-5</v>
      </c>
      <c r="L7" s="17">
        <f t="shared" si="0"/>
        <v>1.015790665596113E-5</v>
      </c>
      <c r="M7" s="17">
        <f t="shared" si="0"/>
        <v>1.015790665596113E-5</v>
      </c>
      <c r="N7" s="17">
        <f t="shared" si="0"/>
        <v>1.015790665596113E-5</v>
      </c>
      <c r="O7" s="17">
        <f t="shared" si="0"/>
        <v>1.015790665596113E-5</v>
      </c>
      <c r="P7" s="17">
        <f t="shared" si="0"/>
        <v>1.015790665596113E-5</v>
      </c>
      <c r="Q7" s="17">
        <f t="shared" si="0"/>
        <v>1.015790665596113E-5</v>
      </c>
      <c r="R7" s="17">
        <f t="shared" si="0"/>
        <v>1.015790665596113E-5</v>
      </c>
      <c r="S7" s="17">
        <f t="shared" si="0"/>
        <v>1.015790665596113E-5</v>
      </c>
      <c r="T7" s="17">
        <f t="shared" si="0"/>
        <v>1.015790665596113E-5</v>
      </c>
      <c r="U7" s="17">
        <f t="shared" si="0"/>
        <v>1.015790665596113E-5</v>
      </c>
      <c r="V7" s="17">
        <f t="shared" si="0"/>
        <v>1.015790665596113E-5</v>
      </c>
      <c r="W7" s="17">
        <f t="shared" si="0"/>
        <v>1.015790665596113E-5</v>
      </c>
      <c r="X7" s="17">
        <f t="shared" si="0"/>
        <v>1.015790665596113E-5</v>
      </c>
      <c r="Y7" s="17">
        <f t="shared" si="0"/>
        <v>1.015790665596113E-5</v>
      </c>
      <c r="Z7" s="17">
        <f t="shared" si="0"/>
        <v>1.015790665596113E-5</v>
      </c>
      <c r="AA7" s="17">
        <f t="shared" si="0"/>
        <v>1.015790665596113E-5</v>
      </c>
      <c r="AB7" s="17">
        <f t="shared" si="0"/>
        <v>1.015790665596113E-5</v>
      </c>
      <c r="AC7" s="17">
        <f t="shared" si="0"/>
        <v>1.015790665596113E-5</v>
      </c>
      <c r="AD7" s="17">
        <f t="shared" si="0"/>
        <v>1.015790665596113E-5</v>
      </c>
      <c r="AE7" s="17">
        <f t="shared" si="0"/>
        <v>1.015790665596113E-5</v>
      </c>
      <c r="AF7" s="17">
        <f t="shared" si="0"/>
        <v>1.015790665596113E-5</v>
      </c>
      <c r="AG7" s="17">
        <f t="shared" si="0"/>
        <v>1.015790665596113E-5</v>
      </c>
      <c r="AH7" s="17">
        <f t="shared" si="0"/>
        <v>1.015790665596113E-5</v>
      </c>
      <c r="AI7" s="17">
        <f t="shared" si="0"/>
        <v>1.015790665596113E-5</v>
      </c>
      <c r="AJ7"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9" activePane="bottomRight" state="frozen"/>
      <selection pane="topRight" activeCell="C1" sqref="C1"/>
      <selection pane="bottomLeft" activeCell="A2" sqref="A2"/>
      <selection pane="bottomRight" activeCell="B23" sqref="B23"/>
    </sheetView>
  </sheetViews>
  <sheetFormatPr defaultRowHeight="15" customHeight="1"/>
  <cols>
    <col min="1" max="1" width="20.86328125" hidden="1" customWidth="1"/>
    <col min="2" max="2" width="45.73046875" customWidth="1"/>
    <col min="38" max="38" width="8" customWidth="1"/>
  </cols>
  <sheetData>
    <row r="1" spans="1:37" ht="15" customHeight="1" thickBot="1">
      <c r="B1" s="11" t="s">
        <v>1173</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1174</v>
      </c>
      <c r="E3" s="60"/>
      <c r="F3" s="60"/>
      <c r="G3" s="60"/>
    </row>
    <row r="4" spans="1:37" ht="15" customHeight="1">
      <c r="C4" s="60" t="s">
        <v>120</v>
      </c>
      <c r="D4" s="60" t="s">
        <v>1175</v>
      </c>
      <c r="E4" s="60"/>
      <c r="F4" s="60"/>
      <c r="G4" s="60" t="s">
        <v>119</v>
      </c>
    </row>
    <row r="5" spans="1:37" ht="15" customHeight="1">
      <c r="C5" s="60" t="s">
        <v>118</v>
      </c>
      <c r="D5" s="60" t="s">
        <v>1176</v>
      </c>
      <c r="E5" s="60"/>
      <c r="F5" s="60"/>
      <c r="G5" s="60"/>
    </row>
    <row r="6" spans="1:37" ht="15" customHeight="1">
      <c r="C6" s="60" t="s">
        <v>117</v>
      </c>
      <c r="D6" s="60"/>
      <c r="E6" s="60" t="s">
        <v>1177</v>
      </c>
      <c r="F6" s="60"/>
      <c r="G6" s="60"/>
    </row>
    <row r="10" spans="1:37" ht="15" customHeight="1">
      <c r="A10" s="61" t="s">
        <v>116</v>
      </c>
      <c r="B10" s="12" t="s">
        <v>115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1178</v>
      </c>
    </row>
    <row r="13" spans="1:37" ht="15" customHeight="1" thickBot="1">
      <c r="B13" s="10" t="s">
        <v>113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112</v>
      </c>
    </row>
    <row r="16" spans="1:37" ht="15" customHeight="1">
      <c r="B16" s="4" t="s">
        <v>111</v>
      </c>
    </row>
    <row r="17" spans="1:37" ht="15" customHeight="1">
      <c r="B17" s="4" t="s">
        <v>110</v>
      </c>
    </row>
    <row r="18" spans="1:37" ht="15" customHeight="1">
      <c r="A18" s="61" t="s">
        <v>109</v>
      </c>
      <c r="B18" s="7" t="s">
        <v>108</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61" t="s">
        <v>107</v>
      </c>
      <c r="B19" s="7" t="s">
        <v>106</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61" t="s">
        <v>105</v>
      </c>
      <c r="B20" s="7" t="s">
        <v>104</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61" t="s">
        <v>1158</v>
      </c>
      <c r="B21" s="4" t="s">
        <v>1179</v>
      </c>
    </row>
    <row r="22" spans="1:37" ht="15" customHeight="1">
      <c r="A22" s="61" t="s">
        <v>1160</v>
      </c>
      <c r="B22" s="7" t="s">
        <v>1159</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1161</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61" t="s">
        <v>102</v>
      </c>
      <c r="B24" s="4" t="s">
        <v>103</v>
      </c>
    </row>
    <row r="25" spans="1:37" ht="15" customHeight="1">
      <c r="B25" s="7" t="s">
        <v>101</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61" t="s">
        <v>99</v>
      </c>
      <c r="B26" s="4" t="s">
        <v>100</v>
      </c>
    </row>
    <row r="27" spans="1:37" ht="15" customHeight="1">
      <c r="A27" s="61" t="s">
        <v>98</v>
      </c>
      <c r="B27" s="7" t="s">
        <v>58</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56</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97</v>
      </c>
    </row>
    <row r="31" spans="1:37" ht="15" customHeight="1">
      <c r="A31" s="61" t="s">
        <v>95</v>
      </c>
      <c r="B31" s="4" t="s">
        <v>96</v>
      </c>
    </row>
    <row r="32" spans="1:37" ht="15" customHeight="1">
      <c r="A32" s="61" t="s">
        <v>93</v>
      </c>
      <c r="B32" s="7" t="s">
        <v>94</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61" t="s">
        <v>91</v>
      </c>
      <c r="B33" s="7" t="s">
        <v>92</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61" t="s">
        <v>89</v>
      </c>
      <c r="B34" s="7" t="s">
        <v>90</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61" t="s">
        <v>87</v>
      </c>
      <c r="B35" s="7" t="s">
        <v>88</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61" t="s">
        <v>85</v>
      </c>
      <c r="B36" s="7" t="s">
        <v>86</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61" t="s">
        <v>83</v>
      </c>
      <c r="B37" s="7" t="s">
        <v>84</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61" t="s">
        <v>81</v>
      </c>
      <c r="B38" s="7" t="s">
        <v>82</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61" t="s">
        <v>79</v>
      </c>
      <c r="B39" s="7" t="s">
        <v>80</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61" t="s">
        <v>77</v>
      </c>
      <c r="B40" s="7" t="s">
        <v>78</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61" t="s">
        <v>75</v>
      </c>
      <c r="B41" s="7" t="s">
        <v>76</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61" t="s">
        <v>73</v>
      </c>
      <c r="B42" s="7" t="s">
        <v>74</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61" t="s">
        <v>71</v>
      </c>
      <c r="B43" s="7" t="s">
        <v>72</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61" t="s">
        <v>69</v>
      </c>
      <c r="B44" s="7" t="s">
        <v>70</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61" t="s">
        <v>67</v>
      </c>
      <c r="B45" s="7" t="s">
        <v>68</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61" t="s">
        <v>65</v>
      </c>
      <c r="B46" s="7" t="s">
        <v>66</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64</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61" t="s">
        <v>62</v>
      </c>
      <c r="B48" s="4" t="s">
        <v>63</v>
      </c>
    </row>
    <row r="49" spans="1:37" ht="15" customHeight="1">
      <c r="B49" s="7" t="s">
        <v>61</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61" t="s">
        <v>59</v>
      </c>
      <c r="B50" s="4" t="s">
        <v>60</v>
      </c>
    </row>
    <row r="51" spans="1:37" ht="15" customHeight="1">
      <c r="A51" s="61" t="s">
        <v>57</v>
      </c>
      <c r="B51" s="7" t="s">
        <v>58</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56</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55</v>
      </c>
    </row>
    <row r="55" spans="1:37" ht="15" customHeight="1">
      <c r="A55" s="61" t="s">
        <v>53</v>
      </c>
      <c r="B55" s="4" t="s">
        <v>54</v>
      </c>
    </row>
    <row r="56" spans="1:37" ht="15" customHeight="1">
      <c r="A56" s="61" t="s">
        <v>52</v>
      </c>
      <c r="B56" s="7" t="s">
        <v>37</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61" t="s">
        <v>51</v>
      </c>
      <c r="B57" s="7" t="s">
        <v>35</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61" t="s">
        <v>50</v>
      </c>
      <c r="B58" s="7" t="s">
        <v>33</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61" t="s">
        <v>49</v>
      </c>
      <c r="B59" s="7" t="s">
        <v>31</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61" t="s">
        <v>48</v>
      </c>
      <c r="B60" s="7" t="s">
        <v>29</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61" t="s">
        <v>47</v>
      </c>
      <c r="B61" s="7" t="s">
        <v>27</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61" t="s">
        <v>46</v>
      </c>
      <c r="B62" s="7" t="s">
        <v>25</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61" t="s">
        <v>45</v>
      </c>
      <c r="B63" s="7" t="s">
        <v>23</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61" t="s">
        <v>44</v>
      </c>
      <c r="B64" s="7" t="s">
        <v>21</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61" t="s">
        <v>43</v>
      </c>
      <c r="B65" s="7" t="s">
        <v>19</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61" t="s">
        <v>42</v>
      </c>
      <c r="B66" s="7" t="s">
        <v>17</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61" t="s">
        <v>41</v>
      </c>
      <c r="B67" s="7" t="s">
        <v>15</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61" t="s">
        <v>40</v>
      </c>
      <c r="B68" s="7" t="s">
        <v>1180</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12</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61" t="s">
        <v>38</v>
      </c>
      <c r="B71" s="4" t="s">
        <v>39</v>
      </c>
    </row>
    <row r="72" spans="1:37" ht="15" customHeight="1">
      <c r="A72" s="61" t="s">
        <v>36</v>
      </c>
      <c r="B72" s="7" t="s">
        <v>37</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61" t="s">
        <v>34</v>
      </c>
      <c r="B73" s="7" t="s">
        <v>35</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61" t="s">
        <v>32</v>
      </c>
      <c r="B74" s="7" t="s">
        <v>33</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61" t="s">
        <v>30</v>
      </c>
      <c r="B75" s="7" t="s">
        <v>31</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61" t="s">
        <v>28</v>
      </c>
      <c r="B76" s="7" t="s">
        <v>29</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61" t="s">
        <v>26</v>
      </c>
      <c r="B77" s="7" t="s">
        <v>27</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61" t="s">
        <v>24</v>
      </c>
      <c r="B78" s="7" t="s">
        <v>25</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61" t="s">
        <v>22</v>
      </c>
      <c r="B79" s="7" t="s">
        <v>23</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61" t="s">
        <v>20</v>
      </c>
      <c r="B80" s="7" t="s">
        <v>21</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61" t="s">
        <v>18</v>
      </c>
      <c r="B81" s="7" t="s">
        <v>19</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61" t="s">
        <v>16</v>
      </c>
      <c r="B82" s="7" t="s">
        <v>17</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61" t="s">
        <v>14</v>
      </c>
      <c r="B83" s="7" t="s">
        <v>15</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61" t="s">
        <v>13</v>
      </c>
      <c r="B84" s="7" t="s">
        <v>1180</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12</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64" t="s">
        <v>11</v>
      </c>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row>
    <row r="88" spans="1:37" ht="15" customHeight="1">
      <c r="B88" s="63" t="s">
        <v>10</v>
      </c>
    </row>
    <row r="89" spans="1:37" ht="15" customHeight="1">
      <c r="B89" s="63" t="s">
        <v>9</v>
      </c>
    </row>
    <row r="90" spans="1:37" ht="15" customHeight="1">
      <c r="B90" s="63" t="s">
        <v>1181</v>
      </c>
    </row>
    <row r="91" spans="1:37" ht="15" customHeight="1">
      <c r="B91" s="63" t="s">
        <v>8</v>
      </c>
    </row>
    <row r="92" spans="1:37" ht="15" customHeight="1">
      <c r="B92" s="63" t="s">
        <v>7</v>
      </c>
    </row>
    <row r="93" spans="1:37" ht="15" customHeight="1">
      <c r="B93" s="63" t="s">
        <v>6</v>
      </c>
    </row>
    <row r="94" spans="1:37" ht="15" customHeight="1">
      <c r="B94" s="63" t="s">
        <v>5</v>
      </c>
    </row>
    <row r="95" spans="1:37" ht="15" customHeight="1">
      <c r="B95" s="63" t="s">
        <v>1182</v>
      </c>
    </row>
    <row r="96" spans="1:37" ht="15" customHeight="1">
      <c r="B96" s="63" t="s">
        <v>4</v>
      </c>
    </row>
    <row r="97" spans="2:2" ht="15" customHeight="1">
      <c r="B97" s="63" t="s">
        <v>1183</v>
      </c>
    </row>
    <row r="98" spans="2:2" ht="15" customHeight="1">
      <c r="B98" s="63" t="s">
        <v>1184</v>
      </c>
    </row>
    <row r="99" spans="2:2" ht="15" customHeight="1">
      <c r="B99" s="63" t="s">
        <v>1185</v>
      </c>
    </row>
    <row r="100" spans="2:2" ht="15" customHeight="1">
      <c r="B100" s="63" t="s">
        <v>1162</v>
      </c>
    </row>
    <row r="101" spans="2:2" ht="15" customHeight="1">
      <c r="B101" s="63" t="s">
        <v>3</v>
      </c>
    </row>
    <row r="102" spans="2:2" ht="15" customHeight="1">
      <c r="B102" s="63" t="s">
        <v>1163</v>
      </c>
    </row>
    <row r="103" spans="2:2" ht="15" customHeight="1">
      <c r="B103" t="s">
        <v>1186</v>
      </c>
    </row>
    <row r="104" spans="2:2" ht="15" customHeight="1">
      <c r="B104" s="63" t="s">
        <v>2</v>
      </c>
    </row>
    <row r="105" spans="2:2" ht="15" customHeight="1">
      <c r="B105" s="63" t="s">
        <v>1164</v>
      </c>
    </row>
    <row r="106" spans="2:2" ht="15" customHeight="1">
      <c r="B106" s="63" t="s">
        <v>1187</v>
      </c>
    </row>
    <row r="107" spans="2:2" ht="15" customHeight="1">
      <c r="B107" s="63" t="s">
        <v>1188</v>
      </c>
    </row>
  </sheetData>
  <mergeCells count="1">
    <mergeCell ref="B87:AK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topLeftCell="S1" workbookViewId="0">
      <selection activeCell="B7" sqref="B7:AI7"/>
    </sheetView>
  </sheetViews>
  <sheetFormatPr defaultRowHeight="14.25"/>
  <cols>
    <col min="1" max="1" width="31.1328125" customWidth="1"/>
  </cols>
  <sheetData>
    <row r="1" spans="1:37">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7">
      <c r="A2" t="s">
        <v>124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7">
      <c r="A3"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7">
      <c r="A4"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7">
      <c r="A5"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7">
      <c r="A6" t="s">
        <v>128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7">
      <c r="A7" t="s">
        <v>129</v>
      </c>
      <c r="B7" s="17">
        <f>INDEX('AEO 7'!$C$52:$AJ$52,MATCH(B$1,'AEO 7'!$C$1:$AJ$1,0))/10^3*'Calculations Etc'!B8</f>
        <v>5.0536270805668316E-3</v>
      </c>
      <c r="C7" s="17">
        <f>INDEX('AEO 7'!$C$52:$AJ$52,MATCH(C$1,'AEO 7'!$C$1:$AJ$1,0))/10^3*'Calculations Etc'!C8</f>
        <v>5.1262919934430308E-3</v>
      </c>
      <c r="D7" s="17">
        <f>INDEX('AEO 7'!$C$52:$AJ$52,MATCH(D$1,'AEO 7'!$C$1:$AJ$1,0))/10^3*'Calculations Etc'!D8</f>
        <v>5.1465482633402991E-3</v>
      </c>
      <c r="E7" s="17">
        <f>INDEX('AEO 7'!$C$52:$AJ$52,MATCH(E$1,'AEO 7'!$C$1:$AJ$1,0))/10^3*'Calculations Etc'!E8</f>
        <v>5.1586847087695415E-3</v>
      </c>
      <c r="F7" s="17">
        <f>INDEX('AEO 7'!$C$52:$AJ$52,MATCH(F$1,'AEO 7'!$C$1:$AJ$1,0))/10^3*'Calculations Etc'!F8</f>
        <v>5.2147204308935959E-3</v>
      </c>
      <c r="G7" s="17">
        <f>INDEX('AEO 7'!$C$52:$AJ$52,MATCH(G$1,'AEO 7'!$C$1:$AJ$1,0))/10^3*'Calculations Etc'!G8</f>
        <v>5.2700686051278707E-3</v>
      </c>
      <c r="H7" s="17">
        <f>INDEX('AEO 7'!$C$52:$AJ$52,MATCH(H$1,'AEO 7'!$C$1:$AJ$1,0))/10^3*'Calculations Etc'!H8</f>
        <v>5.3256338401740004E-3</v>
      </c>
      <c r="I7" s="17">
        <f>INDEX('AEO 7'!$C$52:$AJ$52,MATCH(I$1,'AEO 7'!$C$1:$AJ$1,0))/10^3*'Calculations Etc'!I8</f>
        <v>5.3801648872591678E-3</v>
      </c>
      <c r="J7" s="17">
        <f>INDEX('AEO 7'!$C$52:$AJ$52,MATCH(J$1,'AEO 7'!$C$1:$AJ$1,0))/10^3*'Calculations Etc'!J8</f>
        <v>5.3911206345040657E-3</v>
      </c>
      <c r="K7" s="17">
        <f>INDEX('AEO 7'!$C$52:$AJ$52,MATCH(K$1,'AEO 7'!$C$1:$AJ$1,0))/10^3*'Calculations Etc'!K8</f>
        <v>5.4751479378734478E-3</v>
      </c>
      <c r="L7" s="17">
        <f>INDEX('AEO 7'!$C$52:$AJ$52,MATCH(L$1,'AEO 7'!$C$1:$AJ$1,0))/10^3*'Calculations Etc'!L8</f>
        <v>5.5577402343999528E-3</v>
      </c>
      <c r="M7" s="17">
        <f>INDEX('AEO 7'!$C$52:$AJ$52,MATCH(M$1,'AEO 7'!$C$1:$AJ$1,0))/10^3*'Calculations Etc'!M8</f>
        <v>5.6376957699454467E-3</v>
      </c>
      <c r="N7" s="17">
        <f>INDEX('AEO 7'!$C$52:$AJ$52,MATCH(N$1,'AEO 7'!$C$1:$AJ$1,0))/10^3*'Calculations Etc'!N8</f>
        <v>5.7158428831633121E-3</v>
      </c>
      <c r="O7" s="17">
        <f>INDEX('AEO 7'!$C$52:$AJ$52,MATCH(O$1,'AEO 7'!$C$1:$AJ$1,0))/10^3*'Calculations Etc'!O8</f>
        <v>5.7185886296680097E-3</v>
      </c>
      <c r="P7" s="17">
        <f>INDEX('AEO 7'!$C$52:$AJ$52,MATCH(P$1,'AEO 7'!$C$1:$AJ$1,0))/10^3*'Calculations Etc'!P8</f>
        <v>5.7481013389229499E-3</v>
      </c>
      <c r="Q7" s="17">
        <f>INDEX('AEO 7'!$C$52:$AJ$52,MATCH(Q$1,'AEO 7'!$C$1:$AJ$1,0))/10^3*'Calculations Etc'!Q8</f>
        <v>5.7772154770698173E-3</v>
      </c>
      <c r="R7" s="17">
        <f>INDEX('AEO 7'!$C$52:$AJ$52,MATCH(R$1,'AEO 7'!$C$1:$AJ$1,0))/10^3*'Calculations Etc'!R8</f>
        <v>5.8051259351105649E-3</v>
      </c>
      <c r="S7" s="17">
        <f>INDEX('AEO 7'!$C$52:$AJ$52,MATCH(S$1,'AEO 7'!$C$1:$AJ$1,0))/10^3*'Calculations Etc'!S8</f>
        <v>5.8351714362283886E-3</v>
      </c>
      <c r="T7" s="17">
        <f>INDEX('AEO 7'!$C$52:$AJ$52,MATCH(T$1,'AEO 7'!$C$1:$AJ$1,0))/10^3*'Calculations Etc'!T8</f>
        <v>5.8399787904401092E-3</v>
      </c>
      <c r="U7" s="17">
        <f>INDEX('AEO 7'!$C$52:$AJ$52,MATCH(U$1,'AEO 7'!$C$1:$AJ$1,0))/10^3*'Calculations Etc'!U8</f>
        <v>5.8756382373961955E-3</v>
      </c>
      <c r="V7" s="17">
        <f>INDEX('AEO 7'!$C$52:$AJ$52,MATCH(V$1,'AEO 7'!$C$1:$AJ$1,0))/10^3*'Calculations Etc'!V8</f>
        <v>5.9115162528316457E-3</v>
      </c>
      <c r="W7" s="17">
        <f>INDEX('AEO 7'!$C$52:$AJ$52,MATCH(W$1,'AEO 7'!$C$1:$AJ$1,0))/10^3*'Calculations Etc'!W8</f>
        <v>5.9492075435762636E-3</v>
      </c>
      <c r="X7" s="17">
        <f>INDEX('AEO 7'!$C$52:$AJ$52,MATCH(X$1,'AEO 7'!$C$1:$AJ$1,0))/10^3*'Calculations Etc'!X8</f>
        <v>5.9883440978810223E-3</v>
      </c>
      <c r="Y7" s="17">
        <f>INDEX('AEO 7'!$C$52:$AJ$52,MATCH(Y$1,'AEO 7'!$C$1:$AJ$1,0))/10^3*'Calculations Etc'!Y8</f>
        <v>6.0274509020880112E-3</v>
      </c>
      <c r="Z7" s="17">
        <f>INDEX('AEO 7'!$C$52:$AJ$52,MATCH(Z$1,'AEO 7'!$C$1:$AJ$1,0))/10^3*'Calculations Etc'!Z8</f>
        <v>6.0386252194408385E-3</v>
      </c>
      <c r="AA7" s="17">
        <f>INDEX('AEO 7'!$C$52:$AJ$52,MATCH(AA$1,'AEO 7'!$C$1:$AJ$1,0))/10^3*'Calculations Etc'!AA8</f>
        <v>6.0524048359442721E-3</v>
      </c>
      <c r="AB7" s="17">
        <f>INDEX('AEO 7'!$C$52:$AJ$52,MATCH(AB$1,'AEO 7'!$C$1:$AJ$1,0))/10^3*'Calculations Etc'!AB8</f>
        <v>6.0676434135657955E-3</v>
      </c>
      <c r="AC7" s="17">
        <f>INDEX('AEO 7'!$C$52:$AJ$52,MATCH(AC$1,'AEO 7'!$C$1:$AJ$1,0))/10^3*'Calculations Etc'!AC8</f>
        <v>6.0833009576839727E-3</v>
      </c>
      <c r="AD7" s="17">
        <f>INDEX('AEO 7'!$C$52:$AJ$52,MATCH(AD$1,'AEO 7'!$C$1:$AJ$1,0))/10^3*'Calculations Etc'!AD8</f>
        <v>6.1023312305430229E-3</v>
      </c>
      <c r="AE7" s="17">
        <f>INDEX('AEO 7'!$C$52:$AJ$52,MATCH(AE$1,'AEO 7'!$C$1:$AJ$1,0))/10^3*'Calculations Etc'!AE8</f>
        <v>6.1202190603063377E-3</v>
      </c>
      <c r="AF7" s="17">
        <f>INDEX('AEO 7'!$C$52:$AJ$52,MATCH(AF$1,'AEO 7'!$C$1:$AJ$1,0))/10^3*'Calculations Etc'!AF8</f>
        <v>6.1404172173544483E-3</v>
      </c>
      <c r="AG7" s="17">
        <f>INDEX('AEO 7'!$C$52:$AJ$52,MATCH(AG$1,'AEO 7'!$C$1:$AJ$1,0))/10^3*'Calculations Etc'!AG8</f>
        <v>6.1637901931120426E-3</v>
      </c>
      <c r="AH7" s="17">
        <f>INDEX('AEO 7'!$C$52:$AJ$52,MATCH(AH$1,'AEO 7'!$C$1:$AJ$1,0))/10^3*'Calculations Etc'!AH8</f>
        <v>6.1871548421827986E-3</v>
      </c>
      <c r="AI7" s="17">
        <f>INDEX('AEO 7'!$C$52:$AJ$52,MATCH(AI$1,'AEO 7'!$C$1:$AJ$1,0))/10^3*'Calculations Etc'!AI8</f>
        <v>6.2133231847272194E-3</v>
      </c>
      <c r="AJ7" s="17"/>
      <c r="AK7" s="1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tabSelected="1" workbookViewId="0">
      <selection activeCell="B5" sqref="B5"/>
    </sheetView>
  </sheetViews>
  <sheetFormatPr defaultRowHeight="14.25"/>
  <cols>
    <col min="1" max="1" width="31.1328125" customWidth="1"/>
  </cols>
  <sheetData>
    <row r="1" spans="1:36">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124</v>
      </c>
      <c r="B2" s="17">
        <f>B$4/(1-'Calculations Etc'!$B$12)</f>
        <v>3.4737798194438164E-3</v>
      </c>
      <c r="C2" s="17">
        <f>C$4/(1-'Calculations Etc'!$B$12)</f>
        <v>3.4737798194438164E-3</v>
      </c>
      <c r="D2" s="17">
        <f>D$4/(1-'Calculations Etc'!$B$12)</f>
        <v>3.4737798194438164E-3</v>
      </c>
      <c r="E2" s="17">
        <f>E$4/(1-'Calculations Etc'!$B$12)</f>
        <v>3.4737798194438164E-3</v>
      </c>
      <c r="F2" s="17">
        <f>F$4/(1-'Calculations Etc'!$B$12)</f>
        <v>3.4737798194438164E-3</v>
      </c>
      <c r="G2" s="17">
        <f>G$4/(1-'Calculations Etc'!$B$12)</f>
        <v>3.4737798194438164E-3</v>
      </c>
      <c r="H2" s="17">
        <f>H$4/(1-'Calculations Etc'!$B$12)</f>
        <v>3.4737798194438164E-3</v>
      </c>
      <c r="I2" s="17">
        <f>I$4/(1-'Calculations Etc'!$B$12)</f>
        <v>3.4737798194438164E-3</v>
      </c>
      <c r="J2" s="17">
        <f>J$4/(1-'Calculations Etc'!$B$12)</f>
        <v>3.4737798194438164E-3</v>
      </c>
      <c r="K2" s="17">
        <f>K$4/(1-'Calculations Etc'!$B$12)</f>
        <v>3.4737798194438164E-3</v>
      </c>
      <c r="L2" s="17">
        <f>L$4/(1-'Calculations Etc'!$B$12)</f>
        <v>3.4737798194438164E-3</v>
      </c>
      <c r="M2" s="17">
        <f>M$4/(1-'Calculations Etc'!$B$12)</f>
        <v>3.4737798194438164E-3</v>
      </c>
      <c r="N2" s="17">
        <f>N$4/(1-'Calculations Etc'!$B$12)</f>
        <v>3.4737798194438164E-3</v>
      </c>
      <c r="O2" s="17">
        <f>O$4/(1-'Calculations Etc'!$B$12)</f>
        <v>3.4737798194438164E-3</v>
      </c>
      <c r="P2" s="17">
        <f>P$4/(1-'Calculations Etc'!$B$12)</f>
        <v>3.4737798194438164E-3</v>
      </c>
      <c r="Q2" s="17">
        <f>Q$4/(1-'Calculations Etc'!$B$12)</f>
        <v>3.4737798194438164E-3</v>
      </c>
      <c r="R2" s="17">
        <f>R$4/(1-'Calculations Etc'!$B$12)</f>
        <v>3.4737798194438164E-3</v>
      </c>
      <c r="S2" s="17">
        <f>S$4/(1-'Calculations Etc'!$B$12)</f>
        <v>3.4737798194438164E-3</v>
      </c>
      <c r="T2" s="17">
        <f>T$4/(1-'Calculations Etc'!$B$12)</f>
        <v>3.4737798194438164E-3</v>
      </c>
      <c r="U2" s="17">
        <f>U$4/(1-'Calculations Etc'!$B$12)</f>
        <v>3.4737798194438164E-3</v>
      </c>
      <c r="V2" s="17">
        <f>V$4/(1-'Calculations Etc'!$B$12)</f>
        <v>3.4737798194438164E-3</v>
      </c>
      <c r="W2" s="17">
        <f>W$4/(1-'Calculations Etc'!$B$12)</f>
        <v>3.4737798194438164E-3</v>
      </c>
      <c r="X2" s="17">
        <f>X$4/(1-'Calculations Etc'!$B$12)</f>
        <v>3.4737798194438164E-3</v>
      </c>
      <c r="Y2" s="17">
        <f>Y$4/(1-'Calculations Etc'!$B$12)</f>
        <v>3.4737798194438164E-3</v>
      </c>
      <c r="Z2" s="17">
        <f>Z$4/(1-'Calculations Etc'!$B$12)</f>
        <v>3.4737798194438164E-3</v>
      </c>
      <c r="AA2" s="17">
        <f>AA$4/(1-'Calculations Etc'!$B$12)</f>
        <v>3.4737798194438164E-3</v>
      </c>
      <c r="AB2" s="17">
        <f>AB$4/(1-'Calculations Etc'!$B$12)</f>
        <v>3.4737798194438164E-3</v>
      </c>
      <c r="AC2" s="17">
        <f>AC$4/(1-'Calculations Etc'!$B$12)</f>
        <v>3.4737798194438164E-3</v>
      </c>
      <c r="AD2" s="17">
        <f>AD$4/(1-'Calculations Etc'!$B$12)</f>
        <v>3.4737798194438164E-3</v>
      </c>
      <c r="AE2" s="17">
        <f>AE$4/(1-'Calculations Etc'!$B$12)</f>
        <v>3.4737798194438164E-3</v>
      </c>
      <c r="AF2" s="17">
        <f>AF$4/(1-'Calculations Etc'!$B$12)</f>
        <v>3.4737798194438164E-3</v>
      </c>
      <c r="AG2" s="17">
        <f>AG$4/(1-'Calculations Etc'!$B$12)</f>
        <v>3.4737798194438164E-3</v>
      </c>
      <c r="AH2" s="17">
        <f>AH$4/(1-'Calculations Etc'!$B$12)</f>
        <v>3.4737798194438164E-3</v>
      </c>
      <c r="AI2" s="17">
        <f>AI$4/(1-'Calculations Etc'!$B$12)</f>
        <v>3.4737798194438164E-3</v>
      </c>
      <c r="AJ2" s="17"/>
    </row>
    <row r="3" spans="1:36">
      <c r="A3" t="s">
        <v>125</v>
      </c>
      <c r="B3" s="17">
        <f>B$4</f>
        <v>1.0909391168501244E-3</v>
      </c>
      <c r="C3" s="17">
        <f t="shared" ref="C3:AI3" si="0">C$4</f>
        <v>1.0909391168501244E-3</v>
      </c>
      <c r="D3" s="17">
        <f t="shared" si="0"/>
        <v>1.0909391168501244E-3</v>
      </c>
      <c r="E3" s="17">
        <f t="shared" si="0"/>
        <v>1.0909391168501244E-3</v>
      </c>
      <c r="F3" s="17">
        <f t="shared" si="0"/>
        <v>1.0909391168501244E-3</v>
      </c>
      <c r="G3" s="17">
        <f t="shared" si="0"/>
        <v>1.0909391168501244E-3</v>
      </c>
      <c r="H3" s="17">
        <f t="shared" si="0"/>
        <v>1.0909391168501244E-3</v>
      </c>
      <c r="I3" s="17">
        <f t="shared" si="0"/>
        <v>1.0909391168501244E-3</v>
      </c>
      <c r="J3" s="17">
        <f t="shared" si="0"/>
        <v>1.0909391168501244E-3</v>
      </c>
      <c r="K3" s="17">
        <f t="shared" si="0"/>
        <v>1.0909391168501244E-3</v>
      </c>
      <c r="L3" s="17">
        <f t="shared" si="0"/>
        <v>1.0909391168501244E-3</v>
      </c>
      <c r="M3" s="17">
        <f t="shared" si="0"/>
        <v>1.0909391168501244E-3</v>
      </c>
      <c r="N3" s="17">
        <f t="shared" si="0"/>
        <v>1.0909391168501244E-3</v>
      </c>
      <c r="O3" s="17">
        <f t="shared" si="0"/>
        <v>1.0909391168501244E-3</v>
      </c>
      <c r="P3" s="17">
        <f t="shared" si="0"/>
        <v>1.0909391168501244E-3</v>
      </c>
      <c r="Q3" s="17">
        <f t="shared" si="0"/>
        <v>1.0909391168501244E-3</v>
      </c>
      <c r="R3" s="17">
        <f t="shared" si="0"/>
        <v>1.0909391168501244E-3</v>
      </c>
      <c r="S3" s="17">
        <f t="shared" si="0"/>
        <v>1.0909391168501244E-3</v>
      </c>
      <c r="T3" s="17">
        <f t="shared" si="0"/>
        <v>1.0909391168501244E-3</v>
      </c>
      <c r="U3" s="17">
        <f t="shared" si="0"/>
        <v>1.0909391168501244E-3</v>
      </c>
      <c r="V3" s="17">
        <f t="shared" si="0"/>
        <v>1.0909391168501244E-3</v>
      </c>
      <c r="W3" s="17">
        <f t="shared" si="0"/>
        <v>1.0909391168501244E-3</v>
      </c>
      <c r="X3" s="17">
        <f t="shared" si="0"/>
        <v>1.0909391168501244E-3</v>
      </c>
      <c r="Y3" s="17">
        <f t="shared" si="0"/>
        <v>1.0909391168501244E-3</v>
      </c>
      <c r="Z3" s="17">
        <f t="shared" si="0"/>
        <v>1.0909391168501244E-3</v>
      </c>
      <c r="AA3" s="17">
        <f t="shared" si="0"/>
        <v>1.0909391168501244E-3</v>
      </c>
      <c r="AB3" s="17">
        <f t="shared" si="0"/>
        <v>1.0909391168501244E-3</v>
      </c>
      <c r="AC3" s="17">
        <f t="shared" si="0"/>
        <v>1.0909391168501244E-3</v>
      </c>
      <c r="AD3" s="17">
        <f t="shared" si="0"/>
        <v>1.0909391168501244E-3</v>
      </c>
      <c r="AE3" s="17">
        <f t="shared" si="0"/>
        <v>1.0909391168501244E-3</v>
      </c>
      <c r="AF3" s="17">
        <f t="shared" si="0"/>
        <v>1.0909391168501244E-3</v>
      </c>
      <c r="AG3" s="17">
        <f t="shared" si="0"/>
        <v>1.0909391168501244E-3</v>
      </c>
      <c r="AH3" s="17">
        <f t="shared" si="0"/>
        <v>1.0909391168501244E-3</v>
      </c>
      <c r="AI3" s="17">
        <f t="shared" si="0"/>
        <v>1.0909391168501244E-3</v>
      </c>
      <c r="AJ3" s="17"/>
    </row>
    <row r="4" spans="1:36">
      <c r="A4" t="s">
        <v>126</v>
      </c>
      <c r="B4" s="17">
        <f>INDEX('NTS 1-40'!$8:$8,MATCH(B$1,'NTS 1-40'!$2:$2,0))/(INDEX('AEO 36'!$C$20:$AJ$20,MATCH(B$1,'AEO 36'!$C$1:$AJ$1,0))*10^6)</f>
        <v>1.0909391168501244E-3</v>
      </c>
      <c r="C4" s="17">
        <f>$B$4</f>
        <v>1.0909391168501244E-3</v>
      </c>
      <c r="D4" s="17">
        <f t="shared" ref="D4:AI4" si="1">$B$4</f>
        <v>1.0909391168501244E-3</v>
      </c>
      <c r="E4" s="17">
        <f t="shared" si="1"/>
        <v>1.0909391168501244E-3</v>
      </c>
      <c r="F4" s="17">
        <f t="shared" si="1"/>
        <v>1.0909391168501244E-3</v>
      </c>
      <c r="G4" s="17">
        <f t="shared" si="1"/>
        <v>1.0909391168501244E-3</v>
      </c>
      <c r="H4" s="17">
        <f t="shared" si="1"/>
        <v>1.0909391168501244E-3</v>
      </c>
      <c r="I4" s="17">
        <f t="shared" si="1"/>
        <v>1.0909391168501244E-3</v>
      </c>
      <c r="J4" s="17">
        <f t="shared" si="1"/>
        <v>1.0909391168501244E-3</v>
      </c>
      <c r="K4" s="17">
        <f t="shared" si="1"/>
        <v>1.0909391168501244E-3</v>
      </c>
      <c r="L4" s="17">
        <f t="shared" si="1"/>
        <v>1.0909391168501244E-3</v>
      </c>
      <c r="M4" s="17">
        <f t="shared" si="1"/>
        <v>1.0909391168501244E-3</v>
      </c>
      <c r="N4" s="17">
        <f t="shared" si="1"/>
        <v>1.0909391168501244E-3</v>
      </c>
      <c r="O4" s="17">
        <f t="shared" si="1"/>
        <v>1.0909391168501244E-3</v>
      </c>
      <c r="P4" s="17">
        <f t="shared" si="1"/>
        <v>1.0909391168501244E-3</v>
      </c>
      <c r="Q4" s="17">
        <f t="shared" si="1"/>
        <v>1.0909391168501244E-3</v>
      </c>
      <c r="R4" s="17">
        <f t="shared" si="1"/>
        <v>1.0909391168501244E-3</v>
      </c>
      <c r="S4" s="17">
        <f t="shared" si="1"/>
        <v>1.0909391168501244E-3</v>
      </c>
      <c r="T4" s="17">
        <f t="shared" si="1"/>
        <v>1.0909391168501244E-3</v>
      </c>
      <c r="U4" s="17">
        <f t="shared" si="1"/>
        <v>1.0909391168501244E-3</v>
      </c>
      <c r="V4" s="17">
        <f t="shared" si="1"/>
        <v>1.0909391168501244E-3</v>
      </c>
      <c r="W4" s="17">
        <f t="shared" si="1"/>
        <v>1.0909391168501244E-3</v>
      </c>
      <c r="X4" s="17">
        <f t="shared" si="1"/>
        <v>1.0909391168501244E-3</v>
      </c>
      <c r="Y4" s="17">
        <f t="shared" si="1"/>
        <v>1.0909391168501244E-3</v>
      </c>
      <c r="Z4" s="17">
        <f t="shared" si="1"/>
        <v>1.0909391168501244E-3</v>
      </c>
      <c r="AA4" s="17">
        <f t="shared" si="1"/>
        <v>1.0909391168501244E-3</v>
      </c>
      <c r="AB4" s="17">
        <f t="shared" si="1"/>
        <v>1.0909391168501244E-3</v>
      </c>
      <c r="AC4" s="17">
        <f t="shared" si="1"/>
        <v>1.0909391168501244E-3</v>
      </c>
      <c r="AD4" s="17">
        <f t="shared" si="1"/>
        <v>1.0909391168501244E-3</v>
      </c>
      <c r="AE4" s="17">
        <f t="shared" si="1"/>
        <v>1.0909391168501244E-3</v>
      </c>
      <c r="AF4" s="17">
        <f t="shared" si="1"/>
        <v>1.0909391168501244E-3</v>
      </c>
      <c r="AG4" s="17">
        <f t="shared" si="1"/>
        <v>1.0909391168501244E-3</v>
      </c>
      <c r="AH4" s="17">
        <f t="shared" si="1"/>
        <v>1.0909391168501244E-3</v>
      </c>
      <c r="AI4" s="17">
        <f t="shared" si="1"/>
        <v>1.0909391168501244E-3</v>
      </c>
      <c r="AJ4" s="17"/>
    </row>
    <row r="5" spans="1:36">
      <c r="A5" t="s">
        <v>127</v>
      </c>
      <c r="B5" s="17">
        <f>B$4</f>
        <v>1.0909391168501244E-3</v>
      </c>
      <c r="C5" s="17">
        <f t="shared" ref="C5:AI5" si="2">C$4</f>
        <v>1.0909391168501244E-3</v>
      </c>
      <c r="D5" s="17">
        <f t="shared" si="2"/>
        <v>1.0909391168501244E-3</v>
      </c>
      <c r="E5" s="17">
        <f t="shared" si="2"/>
        <v>1.0909391168501244E-3</v>
      </c>
      <c r="F5" s="17">
        <f t="shared" si="2"/>
        <v>1.0909391168501244E-3</v>
      </c>
      <c r="G5" s="17">
        <f t="shared" si="2"/>
        <v>1.0909391168501244E-3</v>
      </c>
      <c r="H5" s="17">
        <f t="shared" si="2"/>
        <v>1.0909391168501244E-3</v>
      </c>
      <c r="I5" s="17">
        <f t="shared" si="2"/>
        <v>1.0909391168501244E-3</v>
      </c>
      <c r="J5" s="17">
        <f t="shared" si="2"/>
        <v>1.0909391168501244E-3</v>
      </c>
      <c r="K5" s="17">
        <f t="shared" si="2"/>
        <v>1.0909391168501244E-3</v>
      </c>
      <c r="L5" s="17">
        <f t="shared" si="2"/>
        <v>1.0909391168501244E-3</v>
      </c>
      <c r="M5" s="17">
        <f t="shared" si="2"/>
        <v>1.0909391168501244E-3</v>
      </c>
      <c r="N5" s="17">
        <f t="shared" si="2"/>
        <v>1.0909391168501244E-3</v>
      </c>
      <c r="O5" s="17">
        <f t="shared" si="2"/>
        <v>1.0909391168501244E-3</v>
      </c>
      <c r="P5" s="17">
        <f t="shared" si="2"/>
        <v>1.0909391168501244E-3</v>
      </c>
      <c r="Q5" s="17">
        <f t="shared" si="2"/>
        <v>1.0909391168501244E-3</v>
      </c>
      <c r="R5" s="17">
        <f t="shared" si="2"/>
        <v>1.0909391168501244E-3</v>
      </c>
      <c r="S5" s="17">
        <f t="shared" si="2"/>
        <v>1.0909391168501244E-3</v>
      </c>
      <c r="T5" s="17">
        <f t="shared" si="2"/>
        <v>1.0909391168501244E-3</v>
      </c>
      <c r="U5" s="17">
        <f t="shared" si="2"/>
        <v>1.0909391168501244E-3</v>
      </c>
      <c r="V5" s="17">
        <f t="shared" si="2"/>
        <v>1.0909391168501244E-3</v>
      </c>
      <c r="W5" s="17">
        <f t="shared" si="2"/>
        <v>1.0909391168501244E-3</v>
      </c>
      <c r="X5" s="17">
        <f t="shared" si="2"/>
        <v>1.0909391168501244E-3</v>
      </c>
      <c r="Y5" s="17">
        <f t="shared" si="2"/>
        <v>1.0909391168501244E-3</v>
      </c>
      <c r="Z5" s="17">
        <f t="shared" si="2"/>
        <v>1.0909391168501244E-3</v>
      </c>
      <c r="AA5" s="17">
        <f t="shared" si="2"/>
        <v>1.0909391168501244E-3</v>
      </c>
      <c r="AB5" s="17">
        <f t="shared" si="2"/>
        <v>1.0909391168501244E-3</v>
      </c>
      <c r="AC5" s="17">
        <f t="shared" si="2"/>
        <v>1.0909391168501244E-3</v>
      </c>
      <c r="AD5" s="17">
        <f t="shared" si="2"/>
        <v>1.0909391168501244E-3</v>
      </c>
      <c r="AE5" s="17">
        <f t="shared" si="2"/>
        <v>1.0909391168501244E-3</v>
      </c>
      <c r="AF5" s="17">
        <f t="shared" si="2"/>
        <v>1.0909391168501244E-3</v>
      </c>
      <c r="AG5" s="17">
        <f t="shared" si="2"/>
        <v>1.0909391168501244E-3</v>
      </c>
      <c r="AH5" s="17">
        <f t="shared" si="2"/>
        <v>1.0909391168501244E-3</v>
      </c>
      <c r="AI5" s="17">
        <f t="shared" si="2"/>
        <v>1.0909391168501244E-3</v>
      </c>
      <c r="AJ5" s="17"/>
    </row>
    <row r="6" spans="1:36">
      <c r="A6" t="s">
        <v>128</v>
      </c>
      <c r="B6" s="17">
        <f>B$4/(1-'Calculations Etc'!$B$12)*'Calculations Etc'!$B$16+B$4*(1-'Calculations Etc'!$B$16)</f>
        <v>2.4015015032766551E-3</v>
      </c>
      <c r="C6" s="17">
        <f>C$4/(1-'Calculations Etc'!$B$12)*'Calculations Etc'!$B$16+C$4*(1-'Calculations Etc'!$B$16)</f>
        <v>2.4015015032766551E-3</v>
      </c>
      <c r="D6" s="17">
        <f>D$4/(1-'Calculations Etc'!$B$12)*'Calculations Etc'!$B$16+D$4*(1-'Calculations Etc'!$B$16)</f>
        <v>2.4015015032766551E-3</v>
      </c>
      <c r="E6" s="17">
        <f>E$4/(1-'Calculations Etc'!$B$12)*'Calculations Etc'!$B$16+E$4*(1-'Calculations Etc'!$B$16)</f>
        <v>2.4015015032766551E-3</v>
      </c>
      <c r="F6" s="17">
        <f>F$4/(1-'Calculations Etc'!$B$12)*'Calculations Etc'!$B$16+F$4*(1-'Calculations Etc'!$B$16)</f>
        <v>2.4015015032766551E-3</v>
      </c>
      <c r="G6" s="17">
        <f>G$4/(1-'Calculations Etc'!$B$12)*'Calculations Etc'!$B$16+G$4*(1-'Calculations Etc'!$B$16)</f>
        <v>2.4015015032766551E-3</v>
      </c>
      <c r="H6" s="17">
        <f>H$4/(1-'Calculations Etc'!$B$12)*'Calculations Etc'!$B$16+H$4*(1-'Calculations Etc'!$B$16)</f>
        <v>2.4015015032766551E-3</v>
      </c>
      <c r="I6" s="17">
        <f>I$4/(1-'Calculations Etc'!$B$12)*'Calculations Etc'!$B$16+I$4*(1-'Calculations Etc'!$B$16)</f>
        <v>2.4015015032766551E-3</v>
      </c>
      <c r="J6" s="17">
        <f>J$4/(1-'Calculations Etc'!$B$12)*'Calculations Etc'!$B$16+J$4*(1-'Calculations Etc'!$B$16)</f>
        <v>2.4015015032766551E-3</v>
      </c>
      <c r="K6" s="17">
        <f>K$4/(1-'Calculations Etc'!$B$12)*'Calculations Etc'!$B$16+K$4*(1-'Calculations Etc'!$B$16)</f>
        <v>2.4015015032766551E-3</v>
      </c>
      <c r="L6" s="17">
        <f>L$4/(1-'Calculations Etc'!$B$12)*'Calculations Etc'!$B$16+L$4*(1-'Calculations Etc'!$B$16)</f>
        <v>2.4015015032766551E-3</v>
      </c>
      <c r="M6" s="17">
        <f>M$4/(1-'Calculations Etc'!$B$12)*'Calculations Etc'!$B$16+M$4*(1-'Calculations Etc'!$B$16)</f>
        <v>2.4015015032766551E-3</v>
      </c>
      <c r="N6" s="17">
        <f>N$4/(1-'Calculations Etc'!$B$12)*'Calculations Etc'!$B$16+N$4*(1-'Calculations Etc'!$B$16)</f>
        <v>2.4015015032766551E-3</v>
      </c>
      <c r="O6" s="17">
        <f>O$4/(1-'Calculations Etc'!$B$12)*'Calculations Etc'!$B$16+O$4*(1-'Calculations Etc'!$B$16)</f>
        <v>2.4015015032766551E-3</v>
      </c>
      <c r="P6" s="17">
        <f>P$4/(1-'Calculations Etc'!$B$12)*'Calculations Etc'!$B$16+P$4*(1-'Calculations Etc'!$B$16)</f>
        <v>2.4015015032766551E-3</v>
      </c>
      <c r="Q6" s="17">
        <f>Q$4/(1-'Calculations Etc'!$B$12)*'Calculations Etc'!$B$16+Q$4*(1-'Calculations Etc'!$B$16)</f>
        <v>2.4015015032766551E-3</v>
      </c>
      <c r="R6" s="17">
        <f>R$4/(1-'Calculations Etc'!$B$12)*'Calculations Etc'!$B$16+R$4*(1-'Calculations Etc'!$B$16)</f>
        <v>2.4015015032766551E-3</v>
      </c>
      <c r="S6" s="17">
        <f>S$4/(1-'Calculations Etc'!$B$12)*'Calculations Etc'!$B$16+S$4*(1-'Calculations Etc'!$B$16)</f>
        <v>2.4015015032766551E-3</v>
      </c>
      <c r="T6" s="17">
        <f>T$4/(1-'Calculations Etc'!$B$12)*'Calculations Etc'!$B$16+T$4*(1-'Calculations Etc'!$B$16)</f>
        <v>2.4015015032766551E-3</v>
      </c>
      <c r="U6" s="17">
        <f>U$4/(1-'Calculations Etc'!$B$12)*'Calculations Etc'!$B$16+U$4*(1-'Calculations Etc'!$B$16)</f>
        <v>2.4015015032766551E-3</v>
      </c>
      <c r="V6" s="17">
        <f>V$4/(1-'Calculations Etc'!$B$12)*'Calculations Etc'!$B$16+V$4*(1-'Calculations Etc'!$B$16)</f>
        <v>2.4015015032766551E-3</v>
      </c>
      <c r="W6" s="17">
        <f>W$4/(1-'Calculations Etc'!$B$12)*'Calculations Etc'!$B$16+W$4*(1-'Calculations Etc'!$B$16)</f>
        <v>2.4015015032766551E-3</v>
      </c>
      <c r="X6" s="17">
        <f>X$4/(1-'Calculations Etc'!$B$12)*'Calculations Etc'!$B$16+X$4*(1-'Calculations Etc'!$B$16)</f>
        <v>2.4015015032766551E-3</v>
      </c>
      <c r="Y6" s="17">
        <f>Y$4/(1-'Calculations Etc'!$B$12)*'Calculations Etc'!$B$16+Y$4*(1-'Calculations Etc'!$B$16)</f>
        <v>2.4015015032766551E-3</v>
      </c>
      <c r="Z6" s="17">
        <f>Z$4/(1-'Calculations Etc'!$B$12)*'Calculations Etc'!$B$16+Z$4*(1-'Calculations Etc'!$B$16)</f>
        <v>2.4015015032766551E-3</v>
      </c>
      <c r="AA6" s="17">
        <f>AA$4/(1-'Calculations Etc'!$B$12)*'Calculations Etc'!$B$16+AA$4*(1-'Calculations Etc'!$B$16)</f>
        <v>2.4015015032766551E-3</v>
      </c>
      <c r="AB6" s="17">
        <f>AB$4/(1-'Calculations Etc'!$B$12)*'Calculations Etc'!$B$16+AB$4*(1-'Calculations Etc'!$B$16)</f>
        <v>2.4015015032766551E-3</v>
      </c>
      <c r="AC6" s="17">
        <f>AC$4/(1-'Calculations Etc'!$B$12)*'Calculations Etc'!$B$16+AC$4*(1-'Calculations Etc'!$B$16)</f>
        <v>2.4015015032766551E-3</v>
      </c>
      <c r="AD6" s="17">
        <f>AD$4/(1-'Calculations Etc'!$B$12)*'Calculations Etc'!$B$16+AD$4*(1-'Calculations Etc'!$B$16)</f>
        <v>2.4015015032766551E-3</v>
      </c>
      <c r="AE6" s="17">
        <f>AE$4/(1-'Calculations Etc'!$B$12)*'Calculations Etc'!$B$16+AE$4*(1-'Calculations Etc'!$B$16)</f>
        <v>2.4015015032766551E-3</v>
      </c>
      <c r="AF6" s="17">
        <f>AF$4/(1-'Calculations Etc'!$B$12)*'Calculations Etc'!$B$16+AF$4*(1-'Calculations Etc'!$B$16)</f>
        <v>2.4015015032766551E-3</v>
      </c>
      <c r="AG6" s="17">
        <f>AG$4/(1-'Calculations Etc'!$B$12)*'Calculations Etc'!$B$16+AG$4*(1-'Calculations Etc'!$B$16)</f>
        <v>2.4015015032766551E-3</v>
      </c>
      <c r="AH6" s="17">
        <f>AH$4/(1-'Calculations Etc'!$B$12)*'Calculations Etc'!$B$16+AH$4*(1-'Calculations Etc'!$B$16)</f>
        <v>2.4015015032766551E-3</v>
      </c>
      <c r="AI6" s="17">
        <f>AI$4/(1-'Calculations Etc'!$B$12)*'Calculations Etc'!$B$16+AI$4*(1-'Calculations Etc'!$B$16)</f>
        <v>2.4015015032766551E-3</v>
      </c>
      <c r="AJ6" s="17"/>
    </row>
    <row r="7" spans="1:36">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13" spans="1:36">
      <c r="B13" s="51"/>
    </row>
    <row r="14" spans="1:36">
      <c r="B14" s="1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25"/>
  <cols>
    <col min="1" max="1" width="31.13281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workbookViewId="0">
      <pane xSplit="2" ySplit="1" topLeftCell="C2" activePane="bottomRight" state="frozen"/>
      <selection pane="topRight" activeCell="C1" sqref="C1"/>
      <selection pane="bottomLeft" activeCell="A2" sqref="A2"/>
      <selection pane="bottomRight" activeCell="B1" sqref="B1:AN93"/>
    </sheetView>
  </sheetViews>
  <sheetFormatPr defaultRowHeight="15" customHeight="1"/>
  <cols>
    <col min="1" max="1" width="20.86328125" hidden="1" customWidth="1"/>
    <col min="2" max="2" width="45.73046875" customWidth="1"/>
  </cols>
  <sheetData>
    <row r="1" spans="1:37" ht="15" customHeight="1" thickBot="1">
      <c r="B1" s="11" t="s">
        <v>1173</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1174</v>
      </c>
      <c r="E3" s="60"/>
      <c r="F3" s="60"/>
      <c r="G3" s="60"/>
    </row>
    <row r="4" spans="1:37" ht="15" customHeight="1">
      <c r="C4" s="60" t="s">
        <v>120</v>
      </c>
      <c r="D4" s="60" t="s">
        <v>1175</v>
      </c>
      <c r="E4" s="60"/>
      <c r="F4" s="60"/>
      <c r="G4" s="60" t="s">
        <v>119</v>
      </c>
    </row>
    <row r="5" spans="1:37" ht="15" customHeight="1">
      <c r="C5" s="60" t="s">
        <v>118</v>
      </c>
      <c r="D5" s="60" t="s">
        <v>1176</v>
      </c>
      <c r="E5" s="60"/>
      <c r="F5" s="60"/>
      <c r="G5" s="60"/>
    </row>
    <row r="6" spans="1:37" ht="15" customHeight="1">
      <c r="C6" s="60" t="s">
        <v>117</v>
      </c>
      <c r="D6" s="60"/>
      <c r="E6" s="60" t="s">
        <v>1177</v>
      </c>
      <c r="F6" s="60"/>
      <c r="G6" s="60"/>
    </row>
    <row r="10" spans="1:37" ht="15" customHeight="1">
      <c r="A10" s="61" t="s">
        <v>706</v>
      </c>
      <c r="B10" s="12" t="s">
        <v>707</v>
      </c>
    </row>
    <row r="11" spans="1:37" ht="15" customHeight="1">
      <c r="B11" s="11" t="s">
        <v>708</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1178</v>
      </c>
    </row>
    <row r="13" spans="1:37" ht="15" customHeight="1" thickBot="1">
      <c r="B13" s="10" t="s">
        <v>709</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v>
      </c>
    </row>
    <row r="16" spans="1:37" ht="15" customHeight="1">
      <c r="B16" s="4" t="s">
        <v>710</v>
      </c>
    </row>
    <row r="17" spans="1:37" ht="15" customHeight="1">
      <c r="A17" s="61" t="s">
        <v>711</v>
      </c>
      <c r="B17" s="7" t="s">
        <v>712</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61" t="s">
        <v>713</v>
      </c>
      <c r="B18" s="7" t="s">
        <v>714</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61" t="s">
        <v>715</v>
      </c>
      <c r="B19" s="7" t="s">
        <v>716</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61" t="s">
        <v>717</v>
      </c>
      <c r="B20" s="7" t="s">
        <v>718</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61" t="s">
        <v>719</v>
      </c>
      <c r="B21" s="7" t="s">
        <v>720</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61" t="s">
        <v>721</v>
      </c>
      <c r="B22" s="7" t="s">
        <v>722</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61" t="s">
        <v>723</v>
      </c>
      <c r="B23" s="7" t="s">
        <v>724</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61" t="s">
        <v>725</v>
      </c>
      <c r="B24" s="7" t="s">
        <v>726</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61" t="s">
        <v>727</v>
      </c>
      <c r="B25" s="7" t="s">
        <v>728</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61" t="s">
        <v>729</v>
      </c>
      <c r="B26" s="7" t="s">
        <v>730</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61" t="s">
        <v>1165</v>
      </c>
      <c r="B27" s="7" t="s">
        <v>1166</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61" t="s">
        <v>1167</v>
      </c>
      <c r="B28" s="7" t="s">
        <v>1168</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61" t="s">
        <v>731</v>
      </c>
      <c r="B29" s="7" t="s">
        <v>732</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733</v>
      </c>
    </row>
    <row r="32" spans="1:37" ht="15" customHeight="1">
      <c r="A32" s="61" t="s">
        <v>734</v>
      </c>
      <c r="B32" s="7" t="s">
        <v>735</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61" t="s">
        <v>736</v>
      </c>
      <c r="B33" s="7" t="s">
        <v>737</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61" t="s">
        <v>738</v>
      </c>
      <c r="B34" s="7" t="s">
        <v>739</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61" t="s">
        <v>740</v>
      </c>
      <c r="B35" s="7" t="s">
        <v>741</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61" t="s">
        <v>742</v>
      </c>
      <c r="B36" s="7" t="s">
        <v>743</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61" t="s">
        <v>744</v>
      </c>
      <c r="B37" s="7" t="s">
        <v>745</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61" t="s">
        <v>746</v>
      </c>
      <c r="B38" s="7" t="s">
        <v>747</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61" t="s">
        <v>748</v>
      </c>
      <c r="B39" s="7" t="s">
        <v>749</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61" t="s">
        <v>750</v>
      </c>
      <c r="B40" s="7" t="s">
        <v>751</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61" t="s">
        <v>752</v>
      </c>
      <c r="B41" s="7" t="s">
        <v>753</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61" t="s">
        <v>754</v>
      </c>
      <c r="B42" s="7" t="s">
        <v>755</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61" t="s">
        <v>756</v>
      </c>
      <c r="B43" s="7" t="s">
        <v>747</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61" t="s">
        <v>757</v>
      </c>
      <c r="B44" s="7" t="s">
        <v>758</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61" t="s">
        <v>759</v>
      </c>
      <c r="B45" s="7" t="s">
        <v>760</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61" t="s">
        <v>761</v>
      </c>
      <c r="B46" s="7" t="s">
        <v>762</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61" t="s">
        <v>763</v>
      </c>
      <c r="B47" s="7" t="s">
        <v>764</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61" t="s">
        <v>765</v>
      </c>
      <c r="B48" s="7" t="s">
        <v>766</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61" t="s">
        <v>767</v>
      </c>
      <c r="B49" s="7" t="s">
        <v>768</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61" t="s">
        <v>769</v>
      </c>
      <c r="B51" s="4" t="s">
        <v>770</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61" t="s">
        <v>771</v>
      </c>
      <c r="B52" s="7" t="s">
        <v>772</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61" t="s">
        <v>773</v>
      </c>
      <c r="B53" s="7" t="s">
        <v>774</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61" t="s">
        <v>775</v>
      </c>
      <c r="B54" s="7" t="s">
        <v>776</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61" t="s">
        <v>777</v>
      </c>
      <c r="B56" s="4" t="s">
        <v>778</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779</v>
      </c>
    </row>
    <row r="59" spans="1:37" ht="15" customHeight="1">
      <c r="A59" s="61" t="s">
        <v>780</v>
      </c>
      <c r="B59" s="7" t="s">
        <v>781</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61" t="s">
        <v>782</v>
      </c>
      <c r="B60" s="7" t="s">
        <v>783</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61" t="s">
        <v>784</v>
      </c>
      <c r="B61" s="7" t="s">
        <v>785</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61" t="s">
        <v>786</v>
      </c>
      <c r="B62" s="7" t="s">
        <v>787</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61" t="s">
        <v>788</v>
      </c>
      <c r="B63" s="7" t="s">
        <v>774</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61" t="s">
        <v>789</v>
      </c>
      <c r="B64" s="7" t="s">
        <v>790</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61" t="s">
        <v>791</v>
      </c>
      <c r="B65" s="7" t="s">
        <v>792</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61" t="s">
        <v>793</v>
      </c>
      <c r="B66" s="7" t="s">
        <v>766</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61" t="s">
        <v>794</v>
      </c>
      <c r="B67" s="7" t="s">
        <v>795</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61" t="s">
        <v>796</v>
      </c>
      <c r="B68" s="7" t="s">
        <v>797</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190</v>
      </c>
    </row>
    <row r="69" spans="1:37" ht="15" customHeight="1">
      <c r="A69" s="61" t="s">
        <v>798</v>
      </c>
      <c r="B69" s="7" t="s">
        <v>799</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61" t="s">
        <v>800</v>
      </c>
      <c r="B70" s="7" t="s">
        <v>801</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61" t="s">
        <v>802</v>
      </c>
      <c r="B71" s="7" t="s">
        <v>803</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61" t="s">
        <v>804</v>
      </c>
      <c r="B72" s="7" t="s">
        <v>805</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61" t="s">
        <v>806</v>
      </c>
      <c r="B74" s="4" t="s">
        <v>807</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64" t="s">
        <v>808</v>
      </c>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row>
    <row r="77" spans="1:37" ht="15" customHeight="1">
      <c r="B77" s="63" t="s">
        <v>809</v>
      </c>
    </row>
    <row r="78" spans="1:37" ht="15" customHeight="1">
      <c r="B78" s="63" t="s">
        <v>810</v>
      </c>
    </row>
    <row r="79" spans="1:37" ht="15" customHeight="1">
      <c r="B79" s="63" t="s">
        <v>811</v>
      </c>
    </row>
    <row r="80" spans="1:37" ht="15" customHeight="1">
      <c r="B80" s="63" t="s">
        <v>812</v>
      </c>
    </row>
    <row r="81" spans="2:2" ht="15" customHeight="1">
      <c r="B81" s="63" t="s">
        <v>813</v>
      </c>
    </row>
    <row r="82" spans="2:2" ht="15" customHeight="1">
      <c r="B82" s="63" t="s">
        <v>814</v>
      </c>
    </row>
    <row r="83" spans="2:2" ht="15" customHeight="1">
      <c r="B83" s="63" t="s">
        <v>5</v>
      </c>
    </row>
    <row r="84" spans="2:2" ht="15" customHeight="1">
      <c r="B84" s="63" t="s">
        <v>815</v>
      </c>
    </row>
    <row r="85" spans="2:2" ht="15" customHeight="1">
      <c r="B85" s="63" t="s">
        <v>1189</v>
      </c>
    </row>
    <row r="86" spans="2:2" ht="15" customHeight="1">
      <c r="B86" s="63" t="s">
        <v>1190</v>
      </c>
    </row>
    <row r="87" spans="2:2" ht="15" customHeight="1">
      <c r="B87" s="63" t="s">
        <v>1191</v>
      </c>
    </row>
    <row r="88" spans="2:2" ht="15" customHeight="1">
      <c r="B88" s="63" t="s">
        <v>1192</v>
      </c>
    </row>
    <row r="89" spans="2:2" ht="15" customHeight="1">
      <c r="B89" s="63" t="s">
        <v>1193</v>
      </c>
    </row>
    <row r="90" spans="2:2" ht="15" customHeight="1">
      <c r="B90" s="63" t="s">
        <v>1194</v>
      </c>
    </row>
    <row r="91" spans="2:2" ht="15" customHeight="1">
      <c r="B91" s="63" t="s">
        <v>1195</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2" activePane="bottomRight" state="frozen"/>
      <selection pane="topRight" activeCell="C1" sqref="C1"/>
      <selection pane="bottomLeft" activeCell="A2" sqref="A2"/>
      <selection pane="bottomRight" activeCell="B1" sqref="B1:AM218"/>
    </sheetView>
  </sheetViews>
  <sheetFormatPr defaultRowHeight="15" customHeight="1"/>
  <cols>
    <col min="1" max="1" width="20.86328125" hidden="1" customWidth="1"/>
    <col min="2" max="2" width="45.73046875" customWidth="1"/>
  </cols>
  <sheetData>
    <row r="1" spans="1:37" ht="15" customHeight="1" thickBot="1">
      <c r="B1" s="11" t="s">
        <v>1173</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1174</v>
      </c>
      <c r="E3" s="60"/>
      <c r="F3" s="60"/>
      <c r="G3" s="60"/>
    </row>
    <row r="4" spans="1:37" ht="15" customHeight="1">
      <c r="C4" s="60" t="s">
        <v>120</v>
      </c>
      <c r="D4" s="60" t="s">
        <v>1175</v>
      </c>
      <c r="E4" s="60"/>
      <c r="F4" s="60"/>
      <c r="G4" s="60" t="s">
        <v>119</v>
      </c>
    </row>
    <row r="5" spans="1:37" ht="15" customHeight="1">
      <c r="C5" s="60" t="s">
        <v>118</v>
      </c>
      <c r="D5" s="60" t="s">
        <v>1176</v>
      </c>
      <c r="E5" s="60"/>
      <c r="F5" s="60"/>
      <c r="G5" s="60"/>
    </row>
    <row r="6" spans="1:37" ht="15" customHeight="1">
      <c r="C6" s="60" t="s">
        <v>117</v>
      </c>
      <c r="D6" s="60"/>
      <c r="E6" s="60" t="s">
        <v>1177</v>
      </c>
      <c r="F6" s="60"/>
      <c r="G6" s="60"/>
    </row>
    <row r="10" spans="1:37" ht="15" customHeight="1">
      <c r="A10" s="61" t="s">
        <v>378</v>
      </c>
      <c r="B10" s="12" t="s">
        <v>377</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1178</v>
      </c>
    </row>
    <row r="13" spans="1:37" ht="15" customHeight="1" thickBot="1">
      <c r="B13" s="10" t="s">
        <v>376</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61" t="s">
        <v>375</v>
      </c>
      <c r="B15" s="4" t="s">
        <v>374</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373</v>
      </c>
    </row>
    <row r="18" spans="1:37" ht="15" customHeight="1">
      <c r="A18" s="61" t="s">
        <v>372</v>
      </c>
      <c r="B18" s="7" t="s">
        <v>371</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61" t="s">
        <v>370</v>
      </c>
      <c r="B19" s="7" t="s">
        <v>369</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61" t="s">
        <v>368</v>
      </c>
      <c r="B20" s="7" t="s">
        <v>367</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366</v>
      </c>
    </row>
    <row r="23" spans="1:37" ht="15" customHeight="1">
      <c r="A23" s="61" t="s">
        <v>365</v>
      </c>
      <c r="B23" s="7" t="s">
        <v>364</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61" t="s">
        <v>363</v>
      </c>
      <c r="B24" s="7" t="s">
        <v>362</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361</v>
      </c>
    </row>
    <row r="27" spans="1:37" ht="15" customHeight="1">
      <c r="B27" s="4" t="s">
        <v>360</v>
      </c>
    </row>
    <row r="28" spans="1:37" ht="15" customHeight="1">
      <c r="A28" s="61" t="s">
        <v>359</v>
      </c>
      <c r="B28" s="7" t="s">
        <v>163</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61" t="s">
        <v>358</v>
      </c>
      <c r="B29" s="7" t="s">
        <v>161</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61" t="s">
        <v>357</v>
      </c>
      <c r="B30" s="7" t="s">
        <v>159</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61" t="s">
        <v>356</v>
      </c>
      <c r="B31" s="7" t="s">
        <v>157</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61" t="s">
        <v>355</v>
      </c>
      <c r="B32" s="7" t="s">
        <v>155</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61" t="s">
        <v>354</v>
      </c>
      <c r="B33" s="7" t="s">
        <v>153</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61" t="s">
        <v>353</v>
      </c>
      <c r="B34" s="7" t="s">
        <v>151</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61" t="s">
        <v>352</v>
      </c>
      <c r="B35" s="7" t="s">
        <v>149</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61" t="s">
        <v>351</v>
      </c>
      <c r="B36" s="7" t="s">
        <v>147</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61" t="s">
        <v>350</v>
      </c>
      <c r="B37" s="7" t="s">
        <v>145</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61" t="s">
        <v>349</v>
      </c>
      <c r="B38" s="7" t="s">
        <v>143</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61" t="s">
        <v>348</v>
      </c>
      <c r="B39" s="7" t="s">
        <v>141</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61" t="s">
        <v>347</v>
      </c>
      <c r="B40" s="7" t="s">
        <v>139</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346</v>
      </c>
    </row>
    <row r="43" spans="1:37" ht="15" customHeight="1">
      <c r="B43" s="4" t="s">
        <v>345</v>
      </c>
    </row>
    <row r="44" spans="1:37" ht="15" customHeight="1">
      <c r="B44" s="4" t="s">
        <v>344</v>
      </c>
    </row>
    <row r="45" spans="1:37" ht="15" customHeight="1">
      <c r="A45" s="61" t="s">
        <v>343</v>
      </c>
      <c r="B45" s="7" t="s">
        <v>328</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61" t="s">
        <v>342</v>
      </c>
      <c r="B46" s="7" t="s">
        <v>326</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61" t="s">
        <v>341</v>
      </c>
      <c r="B47" s="7" t="s">
        <v>324</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61" t="s">
        <v>340</v>
      </c>
      <c r="B48" s="7" t="s">
        <v>322</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61" t="s">
        <v>339</v>
      </c>
      <c r="B49" s="7" t="s">
        <v>320</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61" t="s">
        <v>338</v>
      </c>
      <c r="B50" s="7" t="s">
        <v>318</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61" t="s">
        <v>337</v>
      </c>
      <c r="B51" s="7" t="s">
        <v>316</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61" t="s">
        <v>336</v>
      </c>
      <c r="B52" s="7" t="s">
        <v>314</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61" t="s">
        <v>335</v>
      </c>
      <c r="B53" s="7" t="s">
        <v>312</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61" t="s">
        <v>334</v>
      </c>
      <c r="B54" s="7" t="s">
        <v>310</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61" t="s">
        <v>333</v>
      </c>
      <c r="B55" s="7" t="s">
        <v>308</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61" t="s">
        <v>332</v>
      </c>
      <c r="B56" s="7" t="s">
        <v>306</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61" t="s">
        <v>331</v>
      </c>
      <c r="B57" s="7" t="s">
        <v>304</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330</v>
      </c>
    </row>
    <row r="59" spans="1:37" ht="15" customHeight="1">
      <c r="A59" s="61" t="s">
        <v>329</v>
      </c>
      <c r="B59" s="7" t="s">
        <v>328</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61" t="s">
        <v>327</v>
      </c>
      <c r="B60" s="7" t="s">
        <v>326</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61" t="s">
        <v>325</v>
      </c>
      <c r="B61" s="7" t="s">
        <v>324</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61" t="s">
        <v>323</v>
      </c>
      <c r="B62" s="7" t="s">
        <v>322</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61" t="s">
        <v>321</v>
      </c>
      <c r="B63" s="7" t="s">
        <v>320</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61" t="s">
        <v>319</v>
      </c>
      <c r="B64" s="7" t="s">
        <v>318</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61" t="s">
        <v>317</v>
      </c>
      <c r="B65" s="7" t="s">
        <v>316</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61" t="s">
        <v>315</v>
      </c>
      <c r="B66" s="7" t="s">
        <v>314</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61" t="s">
        <v>313</v>
      </c>
      <c r="B67" s="7" t="s">
        <v>312</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61" t="s">
        <v>311</v>
      </c>
      <c r="B68" s="7" t="s">
        <v>310</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61" t="s">
        <v>309</v>
      </c>
      <c r="B69" s="7" t="s">
        <v>308</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61" t="s">
        <v>307</v>
      </c>
      <c r="B70" s="7" t="s">
        <v>306</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61" t="s">
        <v>305</v>
      </c>
      <c r="B71" s="7" t="s">
        <v>304</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303</v>
      </c>
    </row>
    <row r="74" spans="1:37" ht="15" customHeight="1">
      <c r="A74" s="61" t="s">
        <v>302</v>
      </c>
      <c r="B74" s="7" t="s">
        <v>163</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61" t="s">
        <v>301</v>
      </c>
      <c r="B75" s="7" t="s">
        <v>161</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61" t="s">
        <v>300</v>
      </c>
      <c r="B76" s="7" t="s">
        <v>159</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61" t="s">
        <v>299</v>
      </c>
      <c r="B77" s="7" t="s">
        <v>157</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61" t="s">
        <v>298</v>
      </c>
      <c r="B78" s="7" t="s">
        <v>155</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61" t="s">
        <v>297</v>
      </c>
      <c r="B79" s="7" t="s">
        <v>153</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61" t="s">
        <v>296</v>
      </c>
      <c r="B80" s="7" t="s">
        <v>151</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61" t="s">
        <v>295</v>
      </c>
      <c r="B81" s="7" t="s">
        <v>149</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61" t="s">
        <v>294</v>
      </c>
      <c r="B82" s="7" t="s">
        <v>147</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61" t="s">
        <v>293</v>
      </c>
      <c r="B83" s="7" t="s">
        <v>145</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61" t="s">
        <v>292</v>
      </c>
      <c r="B84" s="7" t="s">
        <v>143</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61" t="s">
        <v>291</v>
      </c>
      <c r="B85" s="7" t="s">
        <v>141</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61" t="s">
        <v>290</v>
      </c>
      <c r="B86" s="7" t="s">
        <v>139</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61" t="s">
        <v>289</v>
      </c>
      <c r="B87" s="7" t="s">
        <v>137</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288</v>
      </c>
    </row>
    <row r="90" spans="1:37" ht="15" customHeight="1">
      <c r="A90" s="61" t="s">
        <v>287</v>
      </c>
      <c r="B90" s="7" t="s">
        <v>267</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61" t="s">
        <v>286</v>
      </c>
      <c r="B91" s="7" t="s">
        <v>173</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61" t="s">
        <v>285</v>
      </c>
      <c r="B92" s="7" t="s">
        <v>171</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61" t="s">
        <v>284</v>
      </c>
      <c r="B93" s="7" t="s">
        <v>169</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61" t="s">
        <v>283</v>
      </c>
      <c r="B94" s="7" t="s">
        <v>262</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61" t="s">
        <v>282</v>
      </c>
      <c r="B95" s="7" t="s">
        <v>257</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61" t="s">
        <v>281</v>
      </c>
      <c r="B96" s="7" t="s">
        <v>252</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61" t="s">
        <v>280</v>
      </c>
      <c r="B97" s="7" t="s">
        <v>247</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61" t="s">
        <v>279</v>
      </c>
      <c r="B98" s="7" t="s">
        <v>242</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61" t="s">
        <v>278</v>
      </c>
      <c r="B99" s="7" t="s">
        <v>237</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61" t="s">
        <v>277</v>
      </c>
      <c r="B100" s="7" t="s">
        <v>232</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61" t="s">
        <v>276</v>
      </c>
      <c r="B101" s="7" t="s">
        <v>227</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61" t="s">
        <v>275</v>
      </c>
      <c r="B102" s="7" t="s">
        <v>222</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61" t="s">
        <v>274</v>
      </c>
      <c r="B103" s="7" t="s">
        <v>217</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61" t="s">
        <v>273</v>
      </c>
      <c r="B104" s="7" t="s">
        <v>212</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61" t="s">
        <v>272</v>
      </c>
      <c r="B105" s="7" t="s">
        <v>207</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61" t="s">
        <v>271</v>
      </c>
      <c r="B106" s="7" t="s">
        <v>270</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269</v>
      </c>
    </row>
    <row r="109" spans="1:37" ht="15" customHeight="1">
      <c r="A109" s="61" t="s">
        <v>268</v>
      </c>
      <c r="B109" s="7" t="s">
        <v>267</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61" t="s">
        <v>266</v>
      </c>
      <c r="B110" s="7" t="s">
        <v>173</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61" t="s">
        <v>265</v>
      </c>
      <c r="B111" s="7" t="s">
        <v>171</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61" t="s">
        <v>264</v>
      </c>
      <c r="B112" s="7" t="s">
        <v>169</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61" t="s">
        <v>263</v>
      </c>
      <c r="B113" s="7" t="s">
        <v>262</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61" t="s">
        <v>261</v>
      </c>
      <c r="B114" s="7" t="s">
        <v>173</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61" t="s">
        <v>260</v>
      </c>
      <c r="B115" s="7" t="s">
        <v>171</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61" t="s">
        <v>259</v>
      </c>
      <c r="B116" s="7" t="s">
        <v>169</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61" t="s">
        <v>258</v>
      </c>
      <c r="B117" s="7" t="s">
        <v>257</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61" t="s">
        <v>256</v>
      </c>
      <c r="B118" s="7" t="s">
        <v>173</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61" t="s">
        <v>255</v>
      </c>
      <c r="B119" s="7" t="s">
        <v>171</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61" t="s">
        <v>254</v>
      </c>
      <c r="B120" s="7" t="s">
        <v>169</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61" t="s">
        <v>253</v>
      </c>
      <c r="B121" s="7" t="s">
        <v>252</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61" t="s">
        <v>251</v>
      </c>
      <c r="B122" s="7" t="s">
        <v>173</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61" t="s">
        <v>250</v>
      </c>
      <c r="B123" s="7" t="s">
        <v>171</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61" t="s">
        <v>249</v>
      </c>
      <c r="B124" s="7" t="s">
        <v>169</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61" t="s">
        <v>248</v>
      </c>
      <c r="B125" s="7" t="s">
        <v>247</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61" t="s">
        <v>246</v>
      </c>
      <c r="B126" s="7" t="s">
        <v>173</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61" t="s">
        <v>245</v>
      </c>
      <c r="B127" s="7" t="s">
        <v>171</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61" t="s">
        <v>244</v>
      </c>
      <c r="B128" s="7" t="s">
        <v>169</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61" t="s">
        <v>243</v>
      </c>
      <c r="B129" s="7" t="s">
        <v>242</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61" t="s">
        <v>241</v>
      </c>
      <c r="B130" s="7" t="s">
        <v>173</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61" t="s">
        <v>240</v>
      </c>
      <c r="B131" s="7" t="s">
        <v>171</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61" t="s">
        <v>239</v>
      </c>
      <c r="B132" s="7" t="s">
        <v>169</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61" t="s">
        <v>238</v>
      </c>
      <c r="B133" s="7" t="s">
        <v>237</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61" t="s">
        <v>236</v>
      </c>
      <c r="B134" s="7" t="s">
        <v>173</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61" t="s">
        <v>235</v>
      </c>
      <c r="B135" s="7" t="s">
        <v>171</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61" t="s">
        <v>234</v>
      </c>
      <c r="B136" s="7" t="s">
        <v>169</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61" t="s">
        <v>233</v>
      </c>
      <c r="B137" s="7" t="s">
        <v>232</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61" t="s">
        <v>231</v>
      </c>
      <c r="B138" s="7" t="s">
        <v>173</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61" t="s">
        <v>230</v>
      </c>
      <c r="B139" s="7" t="s">
        <v>171</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61" t="s">
        <v>229</v>
      </c>
      <c r="B140" s="7" t="s">
        <v>169</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61" t="s">
        <v>228</v>
      </c>
      <c r="B141" s="7" t="s">
        <v>227</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61" t="s">
        <v>226</v>
      </c>
      <c r="B142" s="7" t="s">
        <v>173</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61" t="s">
        <v>225</v>
      </c>
      <c r="B143" s="7" t="s">
        <v>171</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61" t="s">
        <v>224</v>
      </c>
      <c r="B144" s="7" t="s">
        <v>169</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61" t="s">
        <v>223</v>
      </c>
      <c r="B145" s="7" t="s">
        <v>222</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61" t="s">
        <v>221</v>
      </c>
      <c r="B146" s="7" t="s">
        <v>173</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61" t="s">
        <v>220</v>
      </c>
      <c r="B147" s="7" t="s">
        <v>171</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61" t="s">
        <v>219</v>
      </c>
      <c r="B148" s="7" t="s">
        <v>169</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61" t="s">
        <v>218</v>
      </c>
      <c r="B149" s="7" t="s">
        <v>217</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61" t="s">
        <v>216</v>
      </c>
      <c r="B150" s="7" t="s">
        <v>173</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61" t="s">
        <v>215</v>
      </c>
      <c r="B151" s="7" t="s">
        <v>171</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61" t="s">
        <v>214</v>
      </c>
      <c r="B152" s="7" t="s">
        <v>169</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61" t="s">
        <v>213</v>
      </c>
      <c r="B153" s="7" t="s">
        <v>212</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61" t="s">
        <v>211</v>
      </c>
      <c r="B154" s="7" t="s">
        <v>173</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61" t="s">
        <v>210</v>
      </c>
      <c r="B155" s="7" t="s">
        <v>171</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61" t="s">
        <v>209</v>
      </c>
      <c r="B156" s="7" t="s">
        <v>169</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61" t="s">
        <v>208</v>
      </c>
      <c r="B157" s="7" t="s">
        <v>207</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61" t="s">
        <v>206</v>
      </c>
      <c r="B158" s="7" t="s">
        <v>173</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61" t="s">
        <v>205</v>
      </c>
      <c r="B159" s="7" t="s">
        <v>171</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61" t="s">
        <v>204</v>
      </c>
      <c r="B160" s="7" t="s">
        <v>169</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61" t="s">
        <v>203</v>
      </c>
      <c r="B161" s="4" t="s">
        <v>202</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201</v>
      </c>
    </row>
    <row r="164" spans="1:37" ht="15" customHeight="1">
      <c r="A164" s="61" t="s">
        <v>200</v>
      </c>
      <c r="B164" s="7" t="s">
        <v>199</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190</v>
      </c>
    </row>
    <row r="165" spans="1:37" ht="15" customHeight="1">
      <c r="A165" s="61" t="s">
        <v>198</v>
      </c>
      <c r="B165" s="7" t="s">
        <v>197</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190</v>
      </c>
    </row>
    <row r="166" spans="1:37" ht="15" customHeight="1">
      <c r="A166" s="61" t="s">
        <v>196</v>
      </c>
      <c r="B166" s="7" t="s">
        <v>195</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190</v>
      </c>
    </row>
    <row r="167" spans="1:37" ht="15" customHeight="1">
      <c r="A167" s="61" t="s">
        <v>194</v>
      </c>
      <c r="B167" s="7" t="s">
        <v>193</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190</v>
      </c>
    </row>
    <row r="168" spans="1:37" ht="15" customHeight="1">
      <c r="A168" s="61" t="s">
        <v>192</v>
      </c>
      <c r="B168" s="7" t="s">
        <v>191</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190</v>
      </c>
    </row>
    <row r="169" spans="1:37" ht="15" customHeight="1">
      <c r="A169" s="61" t="s">
        <v>189</v>
      </c>
      <c r="B169" s="7" t="s">
        <v>188</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61" t="s">
        <v>187</v>
      </c>
      <c r="B170" s="7" t="s">
        <v>186</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61" t="s">
        <v>185</v>
      </c>
      <c r="B171" s="7" t="s">
        <v>184</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61" t="s">
        <v>183</v>
      </c>
      <c r="B172" s="7" t="s">
        <v>182</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181</v>
      </c>
    </row>
    <row r="175" spans="1:37" ht="15" customHeight="1">
      <c r="B175" s="4" t="s">
        <v>180</v>
      </c>
    </row>
    <row r="176" spans="1:37" ht="15" customHeight="1">
      <c r="A176" s="61" t="s">
        <v>179</v>
      </c>
      <c r="B176" s="7" t="s">
        <v>173</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61" t="s">
        <v>178</v>
      </c>
      <c r="B177" s="7" t="s">
        <v>171</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61" t="s">
        <v>177</v>
      </c>
      <c r="B178" s="7" t="s">
        <v>169</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61" t="s">
        <v>176</v>
      </c>
      <c r="B179" s="7" t="s">
        <v>167</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175</v>
      </c>
    </row>
    <row r="181" spans="1:37" ht="15" customHeight="1">
      <c r="A181" s="61" t="s">
        <v>174</v>
      </c>
      <c r="B181" s="7" t="s">
        <v>173</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61" t="s">
        <v>172</v>
      </c>
      <c r="B182" s="7" t="s">
        <v>171</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61" t="s">
        <v>170</v>
      </c>
      <c r="B183" s="7" t="s">
        <v>169</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61" t="s">
        <v>168</v>
      </c>
      <c r="B184" s="7" t="s">
        <v>167</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166</v>
      </c>
    </row>
    <row r="187" spans="1:37" ht="15" customHeight="1">
      <c r="B187" s="4" t="s">
        <v>165</v>
      </c>
    </row>
    <row r="188" spans="1:37" ht="15" customHeight="1">
      <c r="A188" s="61" t="s">
        <v>164</v>
      </c>
      <c r="B188" s="7" t="s">
        <v>163</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61" t="s">
        <v>162</v>
      </c>
      <c r="B189" s="7" t="s">
        <v>161</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61" t="s">
        <v>160</v>
      </c>
      <c r="B190" s="7" t="s">
        <v>159</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61" t="s">
        <v>158</v>
      </c>
      <c r="B191" s="7" t="s">
        <v>157</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61" t="s">
        <v>156</v>
      </c>
      <c r="B192" s="7" t="s">
        <v>155</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61" t="s">
        <v>154</v>
      </c>
      <c r="B193" s="7" t="s">
        <v>153</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61" t="s">
        <v>152</v>
      </c>
      <c r="B194" s="7" t="s">
        <v>151</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61" t="s">
        <v>150</v>
      </c>
      <c r="B195" s="7" t="s">
        <v>149</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61" t="s">
        <v>148</v>
      </c>
      <c r="B196" s="7" t="s">
        <v>147</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61" t="s">
        <v>146</v>
      </c>
      <c r="B197" s="7" t="s">
        <v>145</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61" t="s">
        <v>144</v>
      </c>
      <c r="B198" s="7" t="s">
        <v>143</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61" t="s">
        <v>142</v>
      </c>
      <c r="B199" s="7" t="s">
        <v>141</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61" t="s">
        <v>140</v>
      </c>
      <c r="B200" s="7" t="s">
        <v>139</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61" t="s">
        <v>138</v>
      </c>
      <c r="B201" s="7" t="s">
        <v>137</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61" t="s">
        <v>136</v>
      </c>
      <c r="B202" s="7" t="s">
        <v>135</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61" t="s">
        <v>134</v>
      </c>
      <c r="B203" s="7" t="s">
        <v>133</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64" t="s">
        <v>1169</v>
      </c>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row>
    <row r="206" spans="1:37" ht="15" customHeight="1">
      <c r="B206" s="63" t="s">
        <v>132</v>
      </c>
    </row>
    <row r="207" spans="1:37" ht="15" customHeight="1">
      <c r="B207" s="63" t="s">
        <v>5</v>
      </c>
    </row>
    <row r="208" spans="1:37" ht="15" customHeight="1">
      <c r="B208" s="63" t="s">
        <v>131</v>
      </c>
    </row>
    <row r="209" spans="2:2" ht="15" customHeight="1">
      <c r="B209" s="63" t="s">
        <v>130</v>
      </c>
    </row>
    <row r="210" spans="2:2" ht="15" customHeight="1">
      <c r="B210" s="63" t="s">
        <v>1196</v>
      </c>
    </row>
    <row r="211" spans="2:2" ht="15" customHeight="1">
      <c r="B211" s="63" t="s">
        <v>1170</v>
      </c>
    </row>
    <row r="212" spans="2:2" ht="15" customHeight="1">
      <c r="B212" s="63" t="s">
        <v>1197</v>
      </c>
    </row>
    <row r="213" spans="2:2" ht="15" customHeight="1">
      <c r="B213" s="63" t="s">
        <v>1198</v>
      </c>
    </row>
    <row r="214" spans="2:2" ht="15" customHeight="1">
      <c r="B214" s="63" t="s">
        <v>1199</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Y2" activePane="bottomRight" state="frozen"/>
      <selection pane="topRight" activeCell="C1" sqref="C1"/>
      <selection pane="bottomLeft" activeCell="A2" sqref="A2"/>
      <selection pane="bottomRight" activeCell="B1" sqref="B1:AN200"/>
    </sheetView>
  </sheetViews>
  <sheetFormatPr defaultRowHeight="15" customHeight="1"/>
  <cols>
    <col min="1" max="1" width="20.86328125" hidden="1" customWidth="1"/>
    <col min="2" max="2" width="45.73046875" customWidth="1"/>
  </cols>
  <sheetData>
    <row r="1" spans="1:37" ht="15" customHeight="1" thickBot="1">
      <c r="B1" s="11" t="s">
        <v>1173</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1174</v>
      </c>
      <c r="E3" s="60"/>
      <c r="F3" s="60"/>
      <c r="G3" s="60"/>
    </row>
    <row r="4" spans="1:37" ht="15" customHeight="1">
      <c r="C4" s="60" t="s">
        <v>120</v>
      </c>
      <c r="D4" s="60" t="s">
        <v>1175</v>
      </c>
      <c r="E4" s="60"/>
      <c r="F4" s="60"/>
      <c r="G4" s="60" t="s">
        <v>119</v>
      </c>
    </row>
    <row r="5" spans="1:37" ht="15" customHeight="1">
      <c r="C5" s="60" t="s">
        <v>118</v>
      </c>
      <c r="D5" s="60" t="s">
        <v>1176</v>
      </c>
      <c r="E5" s="60"/>
      <c r="F5" s="60"/>
      <c r="G5" s="60"/>
    </row>
    <row r="6" spans="1:37" ht="15" customHeight="1">
      <c r="C6" s="60" t="s">
        <v>117</v>
      </c>
      <c r="D6" s="60"/>
      <c r="E6" s="60" t="s">
        <v>1177</v>
      </c>
      <c r="F6" s="60"/>
      <c r="G6" s="60"/>
    </row>
    <row r="10" spans="1:37" ht="15" customHeight="1">
      <c r="A10" s="61" t="s">
        <v>558</v>
      </c>
      <c r="B10" s="12" t="s">
        <v>557</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1178</v>
      </c>
    </row>
    <row r="13" spans="1:37" ht="15" customHeight="1" thickBot="1">
      <c r="B13" s="10" t="s">
        <v>556</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555</v>
      </c>
    </row>
    <row r="16" spans="1:37" ht="15" customHeight="1">
      <c r="A16" s="61" t="s">
        <v>554</v>
      </c>
      <c r="B16" s="7" t="s">
        <v>267</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61" t="s">
        <v>553</v>
      </c>
      <c r="B17" s="7" t="s">
        <v>173</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61" t="s">
        <v>552</v>
      </c>
      <c r="B18" s="7" t="s">
        <v>171</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61" t="s">
        <v>551</v>
      </c>
      <c r="B19" s="7" t="s">
        <v>169</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61" t="s">
        <v>550</v>
      </c>
      <c r="B20" s="7" t="s">
        <v>262</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61" t="s">
        <v>549</v>
      </c>
      <c r="B21" s="7" t="s">
        <v>173</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61" t="s">
        <v>548</v>
      </c>
      <c r="B22" s="7" t="s">
        <v>171</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61" t="s">
        <v>547</v>
      </c>
      <c r="B23" s="7" t="s">
        <v>169</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61" t="s">
        <v>546</v>
      </c>
      <c r="B24" s="7" t="s">
        <v>257</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61" t="s">
        <v>545</v>
      </c>
      <c r="B25" s="7" t="s">
        <v>173</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61" t="s">
        <v>544</v>
      </c>
      <c r="B26" s="7" t="s">
        <v>171</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61" t="s">
        <v>543</v>
      </c>
      <c r="B27" s="7" t="s">
        <v>169</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61" t="s">
        <v>542</v>
      </c>
      <c r="B28" s="7" t="s">
        <v>252</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61" t="s">
        <v>541</v>
      </c>
      <c r="B29" s="7" t="s">
        <v>173</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61" t="s">
        <v>540</v>
      </c>
      <c r="B30" s="7" t="s">
        <v>171</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61" t="s">
        <v>539</v>
      </c>
      <c r="B31" s="7" t="s">
        <v>169</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61" t="s">
        <v>538</v>
      </c>
      <c r="B32" s="7" t="s">
        <v>247</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61" t="s">
        <v>537</v>
      </c>
      <c r="B33" s="7" t="s">
        <v>173</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61" t="s">
        <v>536</v>
      </c>
      <c r="B34" s="7" t="s">
        <v>171</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61" t="s">
        <v>535</v>
      </c>
      <c r="B35" s="7" t="s">
        <v>169</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61" t="s">
        <v>534</v>
      </c>
      <c r="B36" s="7" t="s">
        <v>242</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61" t="s">
        <v>533</v>
      </c>
      <c r="B37" s="7" t="s">
        <v>173</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61" t="s">
        <v>532</v>
      </c>
      <c r="B38" s="7" t="s">
        <v>171</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61" t="s">
        <v>531</v>
      </c>
      <c r="B39" s="7" t="s">
        <v>169</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61" t="s">
        <v>530</v>
      </c>
      <c r="B40" s="7" t="s">
        <v>237</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61" t="s">
        <v>529</v>
      </c>
      <c r="B41" s="7" t="s">
        <v>173</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61" t="s">
        <v>528</v>
      </c>
      <c r="B42" s="7" t="s">
        <v>171</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61" t="s">
        <v>527</v>
      </c>
      <c r="B43" s="7" t="s">
        <v>169</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61" t="s">
        <v>526</v>
      </c>
      <c r="B44" s="7" t="s">
        <v>232</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61" t="s">
        <v>525</v>
      </c>
      <c r="B45" s="7" t="s">
        <v>173</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61" t="s">
        <v>524</v>
      </c>
      <c r="B46" s="7" t="s">
        <v>171</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61" t="s">
        <v>523</v>
      </c>
      <c r="B47" s="7" t="s">
        <v>169</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61" t="s">
        <v>522</v>
      </c>
      <c r="B48" s="7" t="s">
        <v>227</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61" t="s">
        <v>521</v>
      </c>
      <c r="B49" s="7" t="s">
        <v>173</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61" t="s">
        <v>520</v>
      </c>
      <c r="B50" s="7" t="s">
        <v>171</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61" t="s">
        <v>519</v>
      </c>
      <c r="B51" s="7" t="s">
        <v>169</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61" t="s">
        <v>518</v>
      </c>
      <c r="B52" s="7" t="s">
        <v>222</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61" t="s">
        <v>517</v>
      </c>
      <c r="B53" s="7" t="s">
        <v>173</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61" t="s">
        <v>516</v>
      </c>
      <c r="B54" s="7" t="s">
        <v>171</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61" t="s">
        <v>515</v>
      </c>
      <c r="B55" s="7" t="s">
        <v>169</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61" t="s">
        <v>514</v>
      </c>
      <c r="B56" s="7" t="s">
        <v>217</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61" t="s">
        <v>513</v>
      </c>
      <c r="B57" s="7" t="s">
        <v>173</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61" t="s">
        <v>512</v>
      </c>
      <c r="B58" s="7" t="s">
        <v>171</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61" t="s">
        <v>511</v>
      </c>
      <c r="B59" s="7" t="s">
        <v>169</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61" t="s">
        <v>510</v>
      </c>
      <c r="B60" s="7" t="s">
        <v>212</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61" t="s">
        <v>509</v>
      </c>
      <c r="B61" s="7" t="s">
        <v>173</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61" t="s">
        <v>508</v>
      </c>
      <c r="B62" s="7" t="s">
        <v>171</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61" t="s">
        <v>507</v>
      </c>
      <c r="B63" s="7" t="s">
        <v>169</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61" t="s">
        <v>506</v>
      </c>
      <c r="B64" s="7" t="s">
        <v>207</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61" t="s">
        <v>505</v>
      </c>
      <c r="B65" s="7" t="s">
        <v>173</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61" t="s">
        <v>504</v>
      </c>
      <c r="B66" s="7" t="s">
        <v>171</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61" t="s">
        <v>503</v>
      </c>
      <c r="B67" s="7" t="s">
        <v>169</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61" t="s">
        <v>502</v>
      </c>
      <c r="B68" s="4" t="s">
        <v>202</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501</v>
      </c>
    </row>
    <row r="72" spans="1:37" ht="15" customHeight="1">
      <c r="A72" s="61" t="s">
        <v>500</v>
      </c>
      <c r="B72" s="7" t="s">
        <v>267</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61" t="s">
        <v>499</v>
      </c>
      <c r="B73" s="7" t="s">
        <v>173</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61" t="s">
        <v>498</v>
      </c>
      <c r="B74" s="7" t="s">
        <v>171</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61" t="s">
        <v>497</v>
      </c>
      <c r="B75" s="7" t="s">
        <v>169</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61" t="s">
        <v>496</v>
      </c>
      <c r="B76" s="7" t="s">
        <v>262</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61" t="s">
        <v>495</v>
      </c>
      <c r="B77" s="7" t="s">
        <v>173</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61" t="s">
        <v>494</v>
      </c>
      <c r="B78" s="7" t="s">
        <v>171</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61" t="s">
        <v>493</v>
      </c>
      <c r="B79" s="7" t="s">
        <v>169</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61" t="s">
        <v>492</v>
      </c>
      <c r="B80" s="7" t="s">
        <v>257</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61" t="s">
        <v>491</v>
      </c>
      <c r="B81" s="7" t="s">
        <v>173</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61" t="s">
        <v>490</v>
      </c>
      <c r="B82" s="7" t="s">
        <v>171</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61" t="s">
        <v>489</v>
      </c>
      <c r="B83" s="7" t="s">
        <v>169</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61" t="s">
        <v>488</v>
      </c>
      <c r="B84" s="7" t="s">
        <v>252</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61" t="s">
        <v>487</v>
      </c>
      <c r="B85" s="7" t="s">
        <v>173</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61" t="s">
        <v>486</v>
      </c>
      <c r="B86" s="7" t="s">
        <v>171</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61" t="s">
        <v>485</v>
      </c>
      <c r="B87" s="7" t="s">
        <v>169</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61" t="s">
        <v>484</v>
      </c>
      <c r="B88" s="7" t="s">
        <v>247</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61" t="s">
        <v>483</v>
      </c>
      <c r="B89" s="7" t="s">
        <v>173</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61" t="s">
        <v>482</v>
      </c>
      <c r="B90" s="7" t="s">
        <v>171</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61" t="s">
        <v>481</v>
      </c>
      <c r="B91" s="7" t="s">
        <v>169</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61" t="s">
        <v>480</v>
      </c>
      <c r="B92" s="7" t="s">
        <v>242</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61" t="s">
        <v>479</v>
      </c>
      <c r="B93" s="7" t="s">
        <v>173</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61" t="s">
        <v>478</v>
      </c>
      <c r="B94" s="7" t="s">
        <v>171</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61" t="s">
        <v>477</v>
      </c>
      <c r="B95" s="7" t="s">
        <v>169</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61" t="s">
        <v>476</v>
      </c>
      <c r="B96" s="7" t="s">
        <v>237</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61" t="s">
        <v>475</v>
      </c>
      <c r="B97" s="7" t="s">
        <v>173</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61" t="s">
        <v>474</v>
      </c>
      <c r="B98" s="7" t="s">
        <v>171</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61" t="s">
        <v>473</v>
      </c>
      <c r="B99" s="7" t="s">
        <v>169</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61" t="s">
        <v>472</v>
      </c>
      <c r="B100" s="7" t="s">
        <v>232</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61" t="s">
        <v>471</v>
      </c>
      <c r="B101" s="7" t="s">
        <v>173</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61" t="s">
        <v>470</v>
      </c>
      <c r="B102" s="7" t="s">
        <v>171</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61" t="s">
        <v>469</v>
      </c>
      <c r="B103" s="7" t="s">
        <v>169</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61" t="s">
        <v>468</v>
      </c>
      <c r="B104" s="7" t="s">
        <v>227</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61" t="s">
        <v>467</v>
      </c>
      <c r="B105" s="7" t="s">
        <v>173</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61" t="s">
        <v>466</v>
      </c>
      <c r="B106" s="7" t="s">
        <v>171</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61" t="s">
        <v>465</v>
      </c>
      <c r="B107" s="7" t="s">
        <v>169</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61" t="s">
        <v>464</v>
      </c>
      <c r="B108" s="7" t="s">
        <v>222</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61" t="s">
        <v>463</v>
      </c>
      <c r="B109" s="7" t="s">
        <v>173</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61" t="s">
        <v>462</v>
      </c>
      <c r="B110" s="7" t="s">
        <v>171</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61" t="s">
        <v>461</v>
      </c>
      <c r="B111" s="7" t="s">
        <v>169</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61" t="s">
        <v>460</v>
      </c>
      <c r="B112" s="7" t="s">
        <v>217</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61" t="s">
        <v>459</v>
      </c>
      <c r="B113" s="7" t="s">
        <v>173</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61" t="s">
        <v>458</v>
      </c>
      <c r="B114" s="7" t="s">
        <v>171</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61" t="s">
        <v>457</v>
      </c>
      <c r="B115" s="7" t="s">
        <v>169</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61" t="s">
        <v>456</v>
      </c>
      <c r="B116" s="7" t="s">
        <v>212</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61" t="s">
        <v>455</v>
      </c>
      <c r="B117" s="7" t="s">
        <v>173</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61" t="s">
        <v>454</v>
      </c>
      <c r="B118" s="7" t="s">
        <v>171</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61" t="s">
        <v>453</v>
      </c>
      <c r="B119" s="7" t="s">
        <v>169</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61" t="s">
        <v>452</v>
      </c>
      <c r="B120" s="7" t="s">
        <v>207</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61" t="s">
        <v>451</v>
      </c>
      <c r="B121" s="7" t="s">
        <v>173</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61" t="s">
        <v>450</v>
      </c>
      <c r="B122" s="7" t="s">
        <v>171</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61" t="s">
        <v>449</v>
      </c>
      <c r="B123" s="7" t="s">
        <v>169</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61" t="s">
        <v>448</v>
      </c>
      <c r="B124" s="4" t="s">
        <v>202</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447</v>
      </c>
    </row>
    <row r="128" spans="1:37" ht="15" customHeight="1">
      <c r="A128" s="61" t="s">
        <v>446</v>
      </c>
      <c r="B128" s="7" t="s">
        <v>267</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61" t="s">
        <v>445</v>
      </c>
      <c r="B129" s="7" t="s">
        <v>173</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190</v>
      </c>
    </row>
    <row r="130" spans="1:37" ht="15" customHeight="1">
      <c r="A130" s="61" t="s">
        <v>444</v>
      </c>
      <c r="B130" s="7" t="s">
        <v>171</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190</v>
      </c>
    </row>
    <row r="131" spans="1:37" ht="15" customHeight="1">
      <c r="A131" s="61" t="s">
        <v>443</v>
      </c>
      <c r="B131" s="7" t="s">
        <v>169</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61" t="s">
        <v>442</v>
      </c>
      <c r="B132" s="7" t="s">
        <v>262</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61" t="s">
        <v>441</v>
      </c>
      <c r="B133" s="7" t="s">
        <v>173</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190</v>
      </c>
    </row>
    <row r="134" spans="1:37" ht="15" customHeight="1">
      <c r="A134" s="61" t="s">
        <v>440</v>
      </c>
      <c r="B134" s="7" t="s">
        <v>171</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190</v>
      </c>
    </row>
    <row r="135" spans="1:37" ht="15" customHeight="1">
      <c r="A135" s="61" t="s">
        <v>439</v>
      </c>
      <c r="B135" s="7" t="s">
        <v>169</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61" t="s">
        <v>438</v>
      </c>
      <c r="B136" s="7" t="s">
        <v>257</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190</v>
      </c>
    </row>
    <row r="137" spans="1:37" ht="15" customHeight="1">
      <c r="A137" s="61" t="s">
        <v>437</v>
      </c>
      <c r="B137" s="7" t="s">
        <v>173</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190</v>
      </c>
    </row>
    <row r="138" spans="1:37" ht="15" customHeight="1">
      <c r="A138" s="61" t="s">
        <v>436</v>
      </c>
      <c r="B138" s="7" t="s">
        <v>171</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190</v>
      </c>
    </row>
    <row r="139" spans="1:37" ht="15" customHeight="1">
      <c r="A139" s="61" t="s">
        <v>435</v>
      </c>
      <c r="B139" s="7" t="s">
        <v>169</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190</v>
      </c>
    </row>
    <row r="140" spans="1:37" ht="15" customHeight="1">
      <c r="A140" s="61" t="s">
        <v>434</v>
      </c>
      <c r="B140" s="7" t="s">
        <v>252</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61" t="s">
        <v>433</v>
      </c>
      <c r="B141" s="7" t="s">
        <v>173</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61" t="s">
        <v>432</v>
      </c>
      <c r="B142" s="7" t="s">
        <v>171</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61" t="s">
        <v>431</v>
      </c>
      <c r="B143" s="7" t="s">
        <v>169</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61" t="s">
        <v>430</v>
      </c>
      <c r="B144" s="7" t="s">
        <v>247</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61" t="s">
        <v>429</v>
      </c>
      <c r="B145" s="7" t="s">
        <v>173</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61" t="s">
        <v>428</v>
      </c>
      <c r="B146" s="7" t="s">
        <v>171</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190</v>
      </c>
    </row>
    <row r="147" spans="1:37" ht="15" customHeight="1">
      <c r="A147" s="61" t="s">
        <v>427</v>
      </c>
      <c r="B147" s="7" t="s">
        <v>169</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190</v>
      </c>
    </row>
    <row r="148" spans="1:37" ht="15" customHeight="1">
      <c r="A148" s="61" t="s">
        <v>426</v>
      </c>
      <c r="B148" s="7" t="s">
        <v>242</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190</v>
      </c>
    </row>
    <row r="149" spans="1:37" ht="15" customHeight="1">
      <c r="A149" s="61" t="s">
        <v>425</v>
      </c>
      <c r="B149" s="7" t="s">
        <v>173</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190</v>
      </c>
    </row>
    <row r="150" spans="1:37" ht="15" customHeight="1">
      <c r="A150" s="61" t="s">
        <v>424</v>
      </c>
      <c r="B150" s="7" t="s">
        <v>171</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190</v>
      </c>
    </row>
    <row r="151" spans="1:37" ht="15" customHeight="1">
      <c r="A151" s="61" t="s">
        <v>423</v>
      </c>
      <c r="B151" s="7" t="s">
        <v>169</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190</v>
      </c>
    </row>
    <row r="152" spans="1:37" ht="15" customHeight="1">
      <c r="A152" s="61" t="s">
        <v>422</v>
      </c>
      <c r="B152" s="7" t="s">
        <v>237</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61" t="s">
        <v>421</v>
      </c>
      <c r="B153" s="7" t="s">
        <v>173</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61" t="s">
        <v>420</v>
      </c>
      <c r="B154" s="7" t="s">
        <v>171</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61" t="s">
        <v>419</v>
      </c>
      <c r="B155" s="7" t="s">
        <v>169</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61" t="s">
        <v>418</v>
      </c>
      <c r="B156" s="7" t="s">
        <v>232</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61" t="s">
        <v>417</v>
      </c>
      <c r="B157" s="7" t="s">
        <v>173</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61" t="s">
        <v>416</v>
      </c>
      <c r="B158" s="7" t="s">
        <v>171</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190</v>
      </c>
    </row>
    <row r="159" spans="1:37" ht="15" customHeight="1">
      <c r="A159" s="61" t="s">
        <v>415</v>
      </c>
      <c r="B159" s="7" t="s">
        <v>169</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61" t="s">
        <v>414</v>
      </c>
      <c r="B160" s="7" t="s">
        <v>227</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190</v>
      </c>
    </row>
    <row r="161" spans="1:37" ht="15" customHeight="1">
      <c r="A161" s="61" t="s">
        <v>413</v>
      </c>
      <c r="B161" s="7" t="s">
        <v>173</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190</v>
      </c>
    </row>
    <row r="162" spans="1:37" ht="15" customHeight="1">
      <c r="A162" s="61" t="s">
        <v>412</v>
      </c>
      <c r="B162" s="7" t="s">
        <v>171</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190</v>
      </c>
    </row>
    <row r="163" spans="1:37" ht="15" customHeight="1">
      <c r="A163" s="61" t="s">
        <v>411</v>
      </c>
      <c r="B163" s="7" t="s">
        <v>169</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190</v>
      </c>
    </row>
    <row r="164" spans="1:37" ht="15" customHeight="1">
      <c r="A164" s="61" t="s">
        <v>410</v>
      </c>
      <c r="B164" s="7" t="s">
        <v>222</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61" t="s">
        <v>409</v>
      </c>
      <c r="B165" s="7" t="s">
        <v>173</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61" t="s">
        <v>408</v>
      </c>
      <c r="B166" s="7" t="s">
        <v>171</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190</v>
      </c>
    </row>
    <row r="167" spans="1:37" ht="15" customHeight="1">
      <c r="A167" s="61" t="s">
        <v>407</v>
      </c>
      <c r="B167" s="7" t="s">
        <v>169</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61" t="s">
        <v>406</v>
      </c>
      <c r="B168" s="7" t="s">
        <v>217</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61" t="s">
        <v>405</v>
      </c>
      <c r="B169" s="7" t="s">
        <v>173</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61" t="s">
        <v>404</v>
      </c>
      <c r="B170" s="7" t="s">
        <v>171</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190</v>
      </c>
    </row>
    <row r="171" spans="1:37" ht="15" customHeight="1">
      <c r="A171" s="61" t="s">
        <v>403</v>
      </c>
      <c r="B171" s="7" t="s">
        <v>169</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61" t="s">
        <v>402</v>
      </c>
      <c r="B172" s="7" t="s">
        <v>212</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61" t="s">
        <v>401</v>
      </c>
      <c r="B173" s="7" t="s">
        <v>173</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190</v>
      </c>
    </row>
    <row r="174" spans="1:37" ht="15" customHeight="1">
      <c r="A174" s="61" t="s">
        <v>400</v>
      </c>
      <c r="B174" s="7" t="s">
        <v>171</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190</v>
      </c>
    </row>
    <row r="175" spans="1:37" ht="15" customHeight="1">
      <c r="A175" s="61" t="s">
        <v>399</v>
      </c>
      <c r="B175" s="7" t="s">
        <v>169</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61" t="s">
        <v>398</v>
      </c>
      <c r="B176" s="7" t="s">
        <v>207</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190</v>
      </c>
    </row>
    <row r="177" spans="1:37" ht="15" customHeight="1">
      <c r="A177" s="61" t="s">
        <v>397</v>
      </c>
      <c r="B177" s="7" t="s">
        <v>173</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190</v>
      </c>
    </row>
    <row r="178" spans="1:37" ht="15" customHeight="1">
      <c r="A178" s="61" t="s">
        <v>396</v>
      </c>
      <c r="B178" s="7" t="s">
        <v>171</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190</v>
      </c>
    </row>
    <row r="179" spans="1:37" ht="15" customHeight="1">
      <c r="A179" s="61" t="s">
        <v>395</v>
      </c>
      <c r="B179" s="7" t="s">
        <v>169</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190</v>
      </c>
    </row>
    <row r="180" spans="1:37" ht="15" customHeight="1">
      <c r="A180" s="61" t="s">
        <v>394</v>
      </c>
      <c r="B180" s="4" t="s">
        <v>202</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393</v>
      </c>
    </row>
    <row r="184" spans="1:37" ht="15" customHeight="1">
      <c r="A184" s="61" t="s">
        <v>392</v>
      </c>
      <c r="B184" s="7" t="s">
        <v>267</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61" t="s">
        <v>391</v>
      </c>
      <c r="B185" s="7" t="s">
        <v>262</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61" t="s">
        <v>390</v>
      </c>
      <c r="B186" s="7" t="s">
        <v>257</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61" t="s">
        <v>389</v>
      </c>
      <c r="B187" s="7" t="s">
        <v>252</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61" t="s">
        <v>388</v>
      </c>
      <c r="B188" s="7" t="s">
        <v>247</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61" t="s">
        <v>387</v>
      </c>
      <c r="B189" s="7" t="s">
        <v>242</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61" t="s">
        <v>386</v>
      </c>
      <c r="B190" s="7" t="s">
        <v>237</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61" t="s">
        <v>385</v>
      </c>
      <c r="B191" s="7" t="s">
        <v>232</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61" t="s">
        <v>384</v>
      </c>
      <c r="B192" s="7" t="s">
        <v>227</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61" t="s">
        <v>383</v>
      </c>
      <c r="B193" s="7" t="s">
        <v>222</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61" t="s">
        <v>382</v>
      </c>
      <c r="B194" s="7" t="s">
        <v>217</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61" t="s">
        <v>381</v>
      </c>
      <c r="B195" s="7" t="s">
        <v>212</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61" t="s">
        <v>380</v>
      </c>
      <c r="B196" s="7" t="s">
        <v>207</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61" t="s">
        <v>379</v>
      </c>
      <c r="B197" s="4" t="s">
        <v>202</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64" t="s">
        <v>1200</v>
      </c>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44" activePane="bottomRight" state="frozen"/>
      <selection pane="topRight" activeCell="C1" sqref="C1"/>
      <selection pane="bottomLeft" activeCell="A2" sqref="A2"/>
      <selection pane="bottomRight" activeCell="B1" sqref="B1:AM287"/>
    </sheetView>
  </sheetViews>
  <sheetFormatPr defaultRowHeight="15" customHeight="1"/>
  <cols>
    <col min="1" max="1" width="20.86328125" hidden="1" customWidth="1"/>
    <col min="2" max="2" width="45.73046875" customWidth="1"/>
  </cols>
  <sheetData>
    <row r="1" spans="1:37" ht="15" customHeight="1" thickBot="1">
      <c r="B1" s="11" t="s">
        <v>1173</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1174</v>
      </c>
      <c r="E3" s="60"/>
      <c r="F3" s="60"/>
      <c r="G3" s="60"/>
    </row>
    <row r="4" spans="1:37" ht="15" customHeight="1">
      <c r="C4" s="60" t="s">
        <v>120</v>
      </c>
      <c r="D4" s="60" t="s">
        <v>1175</v>
      </c>
      <c r="E4" s="60"/>
      <c r="F4" s="60"/>
      <c r="G4" s="60" t="s">
        <v>119</v>
      </c>
    </row>
    <row r="5" spans="1:37" ht="15" customHeight="1">
      <c r="C5" s="60" t="s">
        <v>118</v>
      </c>
      <c r="D5" s="60" t="s">
        <v>1176</v>
      </c>
      <c r="E5" s="60"/>
      <c r="F5" s="60"/>
      <c r="G5" s="60"/>
    </row>
    <row r="6" spans="1:37" ht="15" customHeight="1">
      <c r="C6" s="60" t="s">
        <v>117</v>
      </c>
      <c r="D6" s="60"/>
      <c r="E6" s="60" t="s">
        <v>1177</v>
      </c>
      <c r="F6" s="60"/>
      <c r="G6" s="60"/>
    </row>
    <row r="10" spans="1:37" ht="15" customHeight="1">
      <c r="A10" s="61" t="s">
        <v>1110</v>
      </c>
      <c r="B10" s="12" t="s">
        <v>1109</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1178</v>
      </c>
    </row>
    <row r="13" spans="1:37" ht="15" customHeight="1" thickBot="1">
      <c r="B13" s="10" t="s">
        <v>1108</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1107</v>
      </c>
    </row>
    <row r="17" spans="1:37" ht="15" customHeight="1">
      <c r="B17" s="4" t="s">
        <v>1106</v>
      </c>
    </row>
    <row r="18" spans="1:37" ht="15" customHeight="1">
      <c r="B18" s="4" t="s">
        <v>928</v>
      </c>
    </row>
    <row r="19" spans="1:37" ht="15" customHeight="1">
      <c r="A19" s="61" t="s">
        <v>1105</v>
      </c>
      <c r="B19" s="7" t="s">
        <v>902</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61" t="s">
        <v>1104</v>
      </c>
      <c r="B20" s="7" t="s">
        <v>900</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61" t="s">
        <v>1103</v>
      </c>
      <c r="B21" s="7" t="s">
        <v>792</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61" t="s">
        <v>1102</v>
      </c>
      <c r="B22" s="7" t="s">
        <v>897</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61" t="s">
        <v>1101</v>
      </c>
      <c r="B23" s="7" t="s">
        <v>895</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61" t="s">
        <v>1100</v>
      </c>
      <c r="B24" s="7" t="s">
        <v>893</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61" t="s">
        <v>1099</v>
      </c>
      <c r="B25" s="7" t="s">
        <v>891</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190</v>
      </c>
    </row>
    <row r="26" spans="1:37" ht="15" customHeight="1">
      <c r="A26" s="61" t="s">
        <v>1098</v>
      </c>
      <c r="B26" s="7" t="s">
        <v>889</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190</v>
      </c>
    </row>
    <row r="27" spans="1:37" ht="15" customHeight="1">
      <c r="A27" s="61" t="s">
        <v>1097</v>
      </c>
      <c r="B27" s="7" t="s">
        <v>887</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190</v>
      </c>
    </row>
    <row r="28" spans="1:37" ht="15" customHeight="1">
      <c r="A28" s="61" t="s">
        <v>1096</v>
      </c>
      <c r="B28" s="7" t="s">
        <v>917</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916</v>
      </c>
    </row>
    <row r="30" spans="1:37" ht="15" customHeight="1">
      <c r="A30" s="61" t="s">
        <v>1095</v>
      </c>
      <c r="B30" s="7" t="s">
        <v>902</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61" t="s">
        <v>1094</v>
      </c>
      <c r="B31" s="7" t="s">
        <v>900</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61" t="s">
        <v>1093</v>
      </c>
      <c r="B32" s="7" t="s">
        <v>792</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61" t="s">
        <v>1092</v>
      </c>
      <c r="B33" s="7" t="s">
        <v>897</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61" t="s">
        <v>1091</v>
      </c>
      <c r="B34" s="7" t="s">
        <v>895</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61" t="s">
        <v>1090</v>
      </c>
      <c r="B35" s="7" t="s">
        <v>893</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61" t="s">
        <v>1089</v>
      </c>
      <c r="B36" s="7" t="s">
        <v>891</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61" t="s">
        <v>1088</v>
      </c>
      <c r="B37" s="7" t="s">
        <v>889</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61" t="s">
        <v>1087</v>
      </c>
      <c r="B38" s="7" t="s">
        <v>887</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61" t="s">
        <v>1086</v>
      </c>
      <c r="B39" s="7" t="s">
        <v>905</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904</v>
      </c>
    </row>
    <row r="41" spans="1:37" ht="15" customHeight="1">
      <c r="A41" s="61" t="s">
        <v>1085</v>
      </c>
      <c r="B41" s="7" t="s">
        <v>902</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61" t="s">
        <v>1084</v>
      </c>
      <c r="B42" s="7" t="s">
        <v>900</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61" t="s">
        <v>1083</v>
      </c>
      <c r="B43" s="7" t="s">
        <v>792</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61" t="s">
        <v>1082</v>
      </c>
      <c r="B44" s="7" t="s">
        <v>897</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61" t="s">
        <v>1081</v>
      </c>
      <c r="B45" s="7" t="s">
        <v>895</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190</v>
      </c>
    </row>
    <row r="46" spans="1:37" ht="15" customHeight="1">
      <c r="A46" s="61" t="s">
        <v>1080</v>
      </c>
      <c r="B46" s="7" t="s">
        <v>893</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61" t="s">
        <v>1079</v>
      </c>
      <c r="B47" s="7" t="s">
        <v>891</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61" t="s">
        <v>1078</v>
      </c>
      <c r="B48" s="7" t="s">
        <v>889</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61" t="s">
        <v>1077</v>
      </c>
      <c r="B49" s="7" t="s">
        <v>887</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61" t="s">
        <v>1076</v>
      </c>
      <c r="B50" s="7" t="s">
        <v>885</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61" t="s">
        <v>1075</v>
      </c>
      <c r="B51" s="4" t="s">
        <v>1074</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1073</v>
      </c>
    </row>
    <row r="54" spans="1:37" ht="15" customHeight="1">
      <c r="B54" s="4" t="s">
        <v>928</v>
      </c>
    </row>
    <row r="55" spans="1:37" ht="15" customHeight="1">
      <c r="A55" s="61" t="s">
        <v>1072</v>
      </c>
      <c r="B55" s="7" t="s">
        <v>902</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61" t="s">
        <v>1071</v>
      </c>
      <c r="B56" s="7" t="s">
        <v>900</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61" t="s">
        <v>1070</v>
      </c>
      <c r="B57" s="7" t="s">
        <v>792</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61" t="s">
        <v>1069</v>
      </c>
      <c r="B58" s="7" t="s">
        <v>897</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61" t="s">
        <v>1068</v>
      </c>
      <c r="B59" s="7" t="s">
        <v>895</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61" t="s">
        <v>1067</v>
      </c>
      <c r="B60" s="7" t="s">
        <v>893</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61" t="s">
        <v>1066</v>
      </c>
      <c r="B61" s="7" t="s">
        <v>891</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190</v>
      </c>
    </row>
    <row r="62" spans="1:37" ht="15" customHeight="1">
      <c r="A62" s="61" t="s">
        <v>1065</v>
      </c>
      <c r="B62" s="7" t="s">
        <v>889</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190</v>
      </c>
    </row>
    <row r="63" spans="1:37" ht="15" customHeight="1">
      <c r="A63" s="61" t="s">
        <v>1064</v>
      </c>
      <c r="B63" s="7" t="s">
        <v>887</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190</v>
      </c>
    </row>
    <row r="64" spans="1:37" ht="15" customHeight="1">
      <c r="A64" s="61" t="s">
        <v>1063</v>
      </c>
      <c r="B64" s="7" t="s">
        <v>917</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916</v>
      </c>
    </row>
    <row r="66" spans="1:37" ht="15" customHeight="1">
      <c r="A66" s="61" t="s">
        <v>1062</v>
      </c>
      <c r="B66" s="7" t="s">
        <v>902</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61" t="s">
        <v>1061</v>
      </c>
      <c r="B67" s="7" t="s">
        <v>900</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61" t="s">
        <v>1060</v>
      </c>
      <c r="B68" s="7" t="s">
        <v>792</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61" t="s">
        <v>1059</v>
      </c>
      <c r="B69" s="7" t="s">
        <v>897</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61" t="s">
        <v>1058</v>
      </c>
      <c r="B70" s="7" t="s">
        <v>895</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61" t="s">
        <v>1057</v>
      </c>
      <c r="B71" s="7" t="s">
        <v>893</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61" t="s">
        <v>1056</v>
      </c>
      <c r="B72" s="7" t="s">
        <v>891</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61" t="s">
        <v>1055</v>
      </c>
      <c r="B73" s="7" t="s">
        <v>889</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61" t="s">
        <v>1054</v>
      </c>
      <c r="B74" s="7" t="s">
        <v>887</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61" t="s">
        <v>1053</v>
      </c>
      <c r="B75" s="7" t="s">
        <v>905</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904</v>
      </c>
    </row>
    <row r="77" spans="1:37" ht="15" customHeight="1">
      <c r="A77" s="61" t="s">
        <v>1052</v>
      </c>
      <c r="B77" s="7" t="s">
        <v>902</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61" t="s">
        <v>1051</v>
      </c>
      <c r="B78" s="7" t="s">
        <v>900</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61" t="s">
        <v>1050</v>
      </c>
      <c r="B79" s="7" t="s">
        <v>792</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61" t="s">
        <v>1049</v>
      </c>
      <c r="B80" s="7" t="s">
        <v>897</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61" t="s">
        <v>1048</v>
      </c>
      <c r="B81" s="7" t="s">
        <v>895</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190</v>
      </c>
    </row>
    <row r="82" spans="1:37" ht="15" customHeight="1">
      <c r="A82" s="61" t="s">
        <v>1047</v>
      </c>
      <c r="B82" s="7" t="s">
        <v>893</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61" t="s">
        <v>1046</v>
      </c>
      <c r="B83" s="7" t="s">
        <v>891</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61" t="s">
        <v>1045</v>
      </c>
      <c r="B84" s="7" t="s">
        <v>889</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61" t="s">
        <v>1044</v>
      </c>
      <c r="B85" s="7" t="s">
        <v>887</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61" t="s">
        <v>1043</v>
      </c>
      <c r="B86" s="7" t="s">
        <v>885</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1042</v>
      </c>
    </row>
    <row r="88" spans="1:37" ht="15" customHeight="1">
      <c r="A88" s="61" t="s">
        <v>1041</v>
      </c>
      <c r="B88" s="7" t="s">
        <v>902</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61" t="s">
        <v>1040</v>
      </c>
      <c r="B89" s="7" t="s">
        <v>900</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61" t="s">
        <v>1039</v>
      </c>
      <c r="B90" s="7" t="s">
        <v>792</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61" t="s">
        <v>1038</v>
      </c>
      <c r="B91" s="7" t="s">
        <v>897</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61" t="s">
        <v>1037</v>
      </c>
      <c r="B92" s="7" t="s">
        <v>895</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61" t="s">
        <v>1036</v>
      </c>
      <c r="B93" s="7" t="s">
        <v>893</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61" t="s">
        <v>1035</v>
      </c>
      <c r="B94" s="7" t="s">
        <v>891</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61" t="s">
        <v>1034</v>
      </c>
      <c r="B95" s="7" t="s">
        <v>889</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61" t="s">
        <v>1033</v>
      </c>
      <c r="B96" s="7" t="s">
        <v>887</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61" t="s">
        <v>1032</v>
      </c>
      <c r="B97" s="4" t="s">
        <v>1031</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965</v>
      </c>
    </row>
    <row r="100" spans="1:37" ht="15" customHeight="1">
      <c r="B100" s="4" t="s">
        <v>928</v>
      </c>
    </row>
    <row r="101" spans="1:37" ht="15" customHeight="1">
      <c r="A101" s="61" t="s">
        <v>1030</v>
      </c>
      <c r="B101" s="7" t="s">
        <v>902</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61" t="s">
        <v>1029</v>
      </c>
      <c r="B102" s="7" t="s">
        <v>900</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61" t="s">
        <v>1028</v>
      </c>
      <c r="B103" s="7" t="s">
        <v>792</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61" t="s">
        <v>1027</v>
      </c>
      <c r="B104" s="7" t="s">
        <v>897</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61" t="s">
        <v>1026</v>
      </c>
      <c r="B105" s="7" t="s">
        <v>895</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61" t="s">
        <v>1025</v>
      </c>
      <c r="B106" s="7" t="s">
        <v>893</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61" t="s">
        <v>1024</v>
      </c>
      <c r="B107" s="7" t="s">
        <v>891</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190</v>
      </c>
    </row>
    <row r="108" spans="1:37" ht="15" customHeight="1">
      <c r="A108" s="61" t="s">
        <v>1023</v>
      </c>
      <c r="B108" s="7" t="s">
        <v>889</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190</v>
      </c>
    </row>
    <row r="109" spans="1:37" ht="15" customHeight="1">
      <c r="A109" s="61" t="s">
        <v>1022</v>
      </c>
      <c r="B109" s="7" t="s">
        <v>887</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190</v>
      </c>
    </row>
    <row r="110" spans="1:37" ht="15" customHeight="1">
      <c r="A110" s="61" t="s">
        <v>1021</v>
      </c>
      <c r="B110" s="7" t="s">
        <v>954</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916</v>
      </c>
    </row>
    <row r="112" spans="1:37" ht="15" customHeight="1">
      <c r="A112" s="61" t="s">
        <v>1020</v>
      </c>
      <c r="B112" s="7" t="s">
        <v>902</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61" t="s">
        <v>1019</v>
      </c>
      <c r="B113" s="7" t="s">
        <v>900</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61" t="s">
        <v>1018</v>
      </c>
      <c r="B114" s="7" t="s">
        <v>792</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61" t="s">
        <v>1017</v>
      </c>
      <c r="B115" s="7" t="s">
        <v>897</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61" t="s">
        <v>1016</v>
      </c>
      <c r="B116" s="7" t="s">
        <v>895</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61" t="s">
        <v>1015</v>
      </c>
      <c r="B117" s="7" t="s">
        <v>893</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61" t="s">
        <v>1014</v>
      </c>
      <c r="B118" s="7" t="s">
        <v>891</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61" t="s">
        <v>1013</v>
      </c>
      <c r="B119" s="7" t="s">
        <v>889</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61" t="s">
        <v>1012</v>
      </c>
      <c r="B120" s="7" t="s">
        <v>887</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61" t="s">
        <v>1011</v>
      </c>
      <c r="B121" s="7" t="s">
        <v>943</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904</v>
      </c>
    </row>
    <row r="123" spans="1:37" ht="15" customHeight="1">
      <c r="A123" s="61" t="s">
        <v>1010</v>
      </c>
      <c r="B123" s="7" t="s">
        <v>902</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61" t="s">
        <v>1009</v>
      </c>
      <c r="B124" s="7" t="s">
        <v>900</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61" t="s">
        <v>1008</v>
      </c>
      <c r="B125" s="7" t="s">
        <v>792</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61" t="s">
        <v>1007</v>
      </c>
      <c r="B126" s="7" t="s">
        <v>897</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61" t="s">
        <v>1006</v>
      </c>
      <c r="B127" s="7" t="s">
        <v>895</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190</v>
      </c>
    </row>
    <row r="128" spans="1:37" ht="15" customHeight="1">
      <c r="A128" s="61" t="s">
        <v>1005</v>
      </c>
      <c r="B128" s="7" t="s">
        <v>893</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61" t="s">
        <v>1004</v>
      </c>
      <c r="B129" s="7" t="s">
        <v>891</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61" t="s">
        <v>1003</v>
      </c>
      <c r="B130" s="7" t="s">
        <v>889</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61" t="s">
        <v>1002</v>
      </c>
      <c r="B131" s="7" t="s">
        <v>887</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61" t="s">
        <v>1001</v>
      </c>
      <c r="B132" s="7" t="s">
        <v>932</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61" t="s">
        <v>1000</v>
      </c>
      <c r="B133" s="4" t="s">
        <v>930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999</v>
      </c>
    </row>
    <row r="136" spans="1:37" ht="15" customHeight="1">
      <c r="B136" s="4" t="s">
        <v>928</v>
      </c>
    </row>
    <row r="137" spans="1:37" ht="15" customHeight="1">
      <c r="A137" s="61" t="s">
        <v>998</v>
      </c>
      <c r="B137" s="7" t="s">
        <v>902</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61" t="s">
        <v>997</v>
      </c>
      <c r="B138" s="7" t="s">
        <v>900</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61" t="s">
        <v>996</v>
      </c>
      <c r="B139" s="7" t="s">
        <v>792</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61" t="s">
        <v>995</v>
      </c>
      <c r="B140" s="7" t="s">
        <v>897</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61" t="s">
        <v>994</v>
      </c>
      <c r="B141" s="7" t="s">
        <v>895</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61" t="s">
        <v>993</v>
      </c>
      <c r="B142" s="7" t="s">
        <v>893</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61" t="s">
        <v>992</v>
      </c>
      <c r="B143" s="7" t="s">
        <v>891</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190</v>
      </c>
    </row>
    <row r="144" spans="1:37" ht="15" customHeight="1">
      <c r="A144" s="61" t="s">
        <v>991</v>
      </c>
      <c r="B144" s="7" t="s">
        <v>889</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190</v>
      </c>
    </row>
    <row r="145" spans="1:37" ht="15" customHeight="1">
      <c r="A145" s="61" t="s">
        <v>990</v>
      </c>
      <c r="B145" s="7" t="s">
        <v>887</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190</v>
      </c>
    </row>
    <row r="146" spans="1:37" ht="15" customHeight="1">
      <c r="A146" s="61" t="s">
        <v>989</v>
      </c>
      <c r="B146" s="7" t="s">
        <v>917</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916</v>
      </c>
    </row>
    <row r="148" spans="1:37" ht="15" customHeight="1">
      <c r="A148" s="61" t="s">
        <v>988</v>
      </c>
      <c r="B148" s="7" t="s">
        <v>902</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61" t="s">
        <v>987</v>
      </c>
      <c r="B149" s="7" t="s">
        <v>900</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61" t="s">
        <v>986</v>
      </c>
      <c r="B150" s="7" t="s">
        <v>792</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61" t="s">
        <v>985</v>
      </c>
      <c r="B151" s="7" t="s">
        <v>897</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61" t="s">
        <v>984</v>
      </c>
      <c r="B152" s="7" t="s">
        <v>895</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61" t="s">
        <v>983</v>
      </c>
      <c r="B153" s="7" t="s">
        <v>893</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61" t="s">
        <v>982</v>
      </c>
      <c r="B154" s="7" t="s">
        <v>891</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61" t="s">
        <v>981</v>
      </c>
      <c r="B155" s="7" t="s">
        <v>889</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61" t="s">
        <v>980</v>
      </c>
      <c r="B156" s="7" t="s">
        <v>887</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61" t="s">
        <v>979</v>
      </c>
      <c r="B157" s="7" t="s">
        <v>905</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904</v>
      </c>
    </row>
    <row r="159" spans="1:37" ht="15" customHeight="1">
      <c r="A159" s="61" t="s">
        <v>978</v>
      </c>
      <c r="B159" s="7" t="s">
        <v>902</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61" t="s">
        <v>977</v>
      </c>
      <c r="B160" s="7" t="s">
        <v>900</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61" t="s">
        <v>976</v>
      </c>
      <c r="B161" s="7" t="s">
        <v>792</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61" t="s">
        <v>975</v>
      </c>
      <c r="B162" s="7" t="s">
        <v>897</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61" t="s">
        <v>974</v>
      </c>
      <c r="B163" s="7" t="s">
        <v>895</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190</v>
      </c>
    </row>
    <row r="164" spans="1:37" ht="15" customHeight="1">
      <c r="A164" s="61" t="s">
        <v>973</v>
      </c>
      <c r="B164" s="7" t="s">
        <v>893</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61" t="s">
        <v>972</v>
      </c>
      <c r="B165" s="7" t="s">
        <v>891</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61" t="s">
        <v>971</v>
      </c>
      <c r="B166" s="7" t="s">
        <v>889</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61" t="s">
        <v>970</v>
      </c>
      <c r="B167" s="7" t="s">
        <v>887</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61" t="s">
        <v>969</v>
      </c>
      <c r="B168" s="7" t="s">
        <v>885</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61" t="s">
        <v>968</v>
      </c>
      <c r="B169" s="4" t="s">
        <v>967</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966</v>
      </c>
    </row>
    <row r="173" spans="1:37" ht="15" customHeight="1">
      <c r="B173" s="4" t="s">
        <v>965</v>
      </c>
    </row>
    <row r="174" spans="1:37" ht="15" customHeight="1">
      <c r="B174" s="4" t="s">
        <v>928</v>
      </c>
    </row>
    <row r="175" spans="1:37" ht="15" customHeight="1">
      <c r="A175" s="61" t="s">
        <v>964</v>
      </c>
      <c r="B175" s="7" t="s">
        <v>902</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61" t="s">
        <v>963</v>
      </c>
      <c r="B176" s="7" t="s">
        <v>900</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61" t="s">
        <v>962</v>
      </c>
      <c r="B177" s="7" t="s">
        <v>792</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61" t="s">
        <v>961</v>
      </c>
      <c r="B178" s="7" t="s">
        <v>897</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61" t="s">
        <v>960</v>
      </c>
      <c r="B179" s="7" t="s">
        <v>895</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61" t="s">
        <v>959</v>
      </c>
      <c r="B180" s="7" t="s">
        <v>893</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61" t="s">
        <v>958</v>
      </c>
      <c r="B181" s="7" t="s">
        <v>891</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190</v>
      </c>
    </row>
    <row r="182" spans="1:37" ht="15" customHeight="1">
      <c r="A182" s="61" t="s">
        <v>957</v>
      </c>
      <c r="B182" s="7" t="s">
        <v>889</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190</v>
      </c>
    </row>
    <row r="183" spans="1:37" ht="15" customHeight="1">
      <c r="A183" s="61" t="s">
        <v>956</v>
      </c>
      <c r="B183" s="7" t="s">
        <v>887</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190</v>
      </c>
    </row>
    <row r="184" spans="1:37" ht="15" customHeight="1">
      <c r="A184" s="61" t="s">
        <v>955</v>
      </c>
      <c r="B184" s="7" t="s">
        <v>954</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916</v>
      </c>
    </row>
    <row r="186" spans="1:37" ht="15" customHeight="1">
      <c r="A186" s="61" t="s">
        <v>953</v>
      </c>
      <c r="B186" s="7" t="s">
        <v>902</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61" t="s">
        <v>952</v>
      </c>
      <c r="B187" s="7" t="s">
        <v>900</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61" t="s">
        <v>951</v>
      </c>
      <c r="B188" s="7" t="s">
        <v>792</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61" t="s">
        <v>950</v>
      </c>
      <c r="B189" s="7" t="s">
        <v>897</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61" t="s">
        <v>949</v>
      </c>
      <c r="B190" s="7" t="s">
        <v>895</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61" t="s">
        <v>948</v>
      </c>
      <c r="B191" s="7" t="s">
        <v>893</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61" t="s">
        <v>947</v>
      </c>
      <c r="B192" s="7" t="s">
        <v>891</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61" t="s">
        <v>946</v>
      </c>
      <c r="B193" s="7" t="s">
        <v>889</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61" t="s">
        <v>945</v>
      </c>
      <c r="B194" s="7" t="s">
        <v>887</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61" t="s">
        <v>944</v>
      </c>
      <c r="B195" s="7" t="s">
        <v>943</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904</v>
      </c>
    </row>
    <row r="197" spans="1:37" ht="15" customHeight="1">
      <c r="A197" s="61" t="s">
        <v>942</v>
      </c>
      <c r="B197" s="7" t="s">
        <v>902</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61" t="s">
        <v>941</v>
      </c>
      <c r="B198" s="7" t="s">
        <v>900</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61" t="s">
        <v>940</v>
      </c>
      <c r="B199" s="7" t="s">
        <v>792</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61" t="s">
        <v>939</v>
      </c>
      <c r="B200" s="7" t="s">
        <v>897</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61" t="s">
        <v>938</v>
      </c>
      <c r="B201" s="7" t="s">
        <v>895</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190</v>
      </c>
    </row>
    <row r="202" spans="1:37" ht="15" customHeight="1">
      <c r="A202" s="61" t="s">
        <v>937</v>
      </c>
      <c r="B202" s="7" t="s">
        <v>893</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61" t="s">
        <v>936</v>
      </c>
      <c r="B203" s="7" t="s">
        <v>891</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61" t="s">
        <v>935</v>
      </c>
      <c r="B204" s="7" t="s">
        <v>889</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61" t="s">
        <v>934</v>
      </c>
      <c r="B205" s="7" t="s">
        <v>887</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61" t="s">
        <v>933</v>
      </c>
      <c r="B206" s="7" t="s">
        <v>932</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61" t="s">
        <v>931</v>
      </c>
      <c r="B207" s="4" t="s">
        <v>930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929</v>
      </c>
    </row>
    <row r="210" spans="1:37" ht="15" customHeight="1">
      <c r="B210" s="4" t="s">
        <v>928</v>
      </c>
    </row>
    <row r="211" spans="1:37" ht="15" customHeight="1">
      <c r="A211" s="61" t="s">
        <v>927</v>
      </c>
      <c r="B211" s="7" t="s">
        <v>902</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61" t="s">
        <v>926</v>
      </c>
      <c r="B212" s="7" t="s">
        <v>900</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61" t="s">
        <v>925</v>
      </c>
      <c r="B213" s="7" t="s">
        <v>792</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61" t="s">
        <v>924</v>
      </c>
      <c r="B214" s="7" t="s">
        <v>897</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61" t="s">
        <v>923</v>
      </c>
      <c r="B215" s="7" t="s">
        <v>895</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61" t="s">
        <v>922</v>
      </c>
      <c r="B216" s="7" t="s">
        <v>893</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61" t="s">
        <v>921</v>
      </c>
      <c r="B217" s="7" t="s">
        <v>891</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190</v>
      </c>
    </row>
    <row r="218" spans="1:37" ht="15" customHeight="1">
      <c r="A218" s="61" t="s">
        <v>920</v>
      </c>
      <c r="B218" s="7" t="s">
        <v>889</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190</v>
      </c>
    </row>
    <row r="219" spans="1:37" ht="15" customHeight="1">
      <c r="A219" s="61" t="s">
        <v>919</v>
      </c>
      <c r="B219" s="7" t="s">
        <v>887</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190</v>
      </c>
    </row>
    <row r="220" spans="1:37" ht="15" customHeight="1">
      <c r="A220" s="61" t="s">
        <v>918</v>
      </c>
      <c r="B220" s="7" t="s">
        <v>917</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916</v>
      </c>
    </row>
    <row r="222" spans="1:37" ht="15" customHeight="1">
      <c r="A222" s="61" t="s">
        <v>915</v>
      </c>
      <c r="B222" s="7" t="s">
        <v>902</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61" t="s">
        <v>914</v>
      </c>
      <c r="B223" s="7" t="s">
        <v>900</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61" t="s">
        <v>913</v>
      </c>
      <c r="B224" s="7" t="s">
        <v>792</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61" t="s">
        <v>912</v>
      </c>
      <c r="B225" s="7" t="s">
        <v>897</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61" t="s">
        <v>911</v>
      </c>
      <c r="B226" s="7" t="s">
        <v>895</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61" t="s">
        <v>910</v>
      </c>
      <c r="B227" s="7" t="s">
        <v>893</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61" t="s">
        <v>909</v>
      </c>
      <c r="B228" s="7" t="s">
        <v>891</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61" t="s">
        <v>908</v>
      </c>
      <c r="B229" s="7" t="s">
        <v>889</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61" t="s">
        <v>907</v>
      </c>
      <c r="B230" s="7" t="s">
        <v>887</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61" t="s">
        <v>906</v>
      </c>
      <c r="B231" s="7" t="s">
        <v>905</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904</v>
      </c>
    </row>
    <row r="233" spans="1:37" ht="15" customHeight="1">
      <c r="A233" s="61" t="s">
        <v>903</v>
      </c>
      <c r="B233" s="7" t="s">
        <v>902</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61" t="s">
        <v>901</v>
      </c>
      <c r="B234" s="7" t="s">
        <v>900</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61" t="s">
        <v>899</v>
      </c>
      <c r="B235" s="7" t="s">
        <v>792</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61" t="s">
        <v>898</v>
      </c>
      <c r="B236" s="7" t="s">
        <v>897</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61" t="s">
        <v>896</v>
      </c>
      <c r="B237" s="7" t="s">
        <v>895</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190</v>
      </c>
    </row>
    <row r="238" spans="1:37" ht="15" customHeight="1">
      <c r="A238" s="61" t="s">
        <v>894</v>
      </c>
      <c r="B238" s="7" t="s">
        <v>893</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61" t="s">
        <v>892</v>
      </c>
      <c r="B239" s="7" t="s">
        <v>891</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61" t="s">
        <v>890</v>
      </c>
      <c r="B240" s="7" t="s">
        <v>889</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61" t="s">
        <v>888</v>
      </c>
      <c r="B241" s="7" t="s">
        <v>887</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61" t="s">
        <v>886</v>
      </c>
      <c r="B242" s="7" t="s">
        <v>885</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61" t="s">
        <v>884</v>
      </c>
      <c r="B243" s="4" t="s">
        <v>883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882</v>
      </c>
    </row>
    <row r="248" spans="1:37" ht="15" customHeight="1">
      <c r="A248" s="61" t="s">
        <v>881</v>
      </c>
      <c r="B248" s="7" t="s">
        <v>880</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61" t="s">
        <v>879</v>
      </c>
      <c r="B249" s="7" t="s">
        <v>870</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858</v>
      </c>
    </row>
    <row r="251" spans="1:37" ht="15" customHeight="1">
      <c r="A251" s="61" t="s">
        <v>878</v>
      </c>
      <c r="B251" s="7" t="s">
        <v>856</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61" t="s">
        <v>877</v>
      </c>
      <c r="B252" s="7" t="s">
        <v>854</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190</v>
      </c>
    </row>
    <row r="253" spans="1:37" ht="15" customHeight="1">
      <c r="A253" s="61" t="s">
        <v>876</v>
      </c>
      <c r="B253" s="7" t="s">
        <v>852</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190</v>
      </c>
    </row>
    <row r="254" spans="1:37" ht="15" customHeight="1">
      <c r="A254" s="61" t="s">
        <v>875</v>
      </c>
      <c r="B254" s="7" t="s">
        <v>850</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190</v>
      </c>
    </row>
    <row r="256" spans="1:37" ht="15" customHeight="1">
      <c r="B256" s="4" t="s">
        <v>874</v>
      </c>
    </row>
    <row r="257" spans="1:37" ht="15" customHeight="1">
      <c r="A257" s="61" t="s">
        <v>873</v>
      </c>
      <c r="B257" s="7" t="s">
        <v>872</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61" t="s">
        <v>871</v>
      </c>
      <c r="B258" s="7" t="s">
        <v>870</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858</v>
      </c>
    </row>
    <row r="260" spans="1:37" ht="15" customHeight="1">
      <c r="A260" s="61" t="s">
        <v>869</v>
      </c>
      <c r="B260" s="7" t="s">
        <v>856</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61" t="s">
        <v>868</v>
      </c>
      <c r="B261" s="7" t="s">
        <v>854</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61" t="s">
        <v>867</v>
      </c>
      <c r="B262" s="7" t="s">
        <v>852</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190</v>
      </c>
    </row>
    <row r="263" spans="1:37" ht="15" customHeight="1">
      <c r="A263" s="61" t="s">
        <v>866</v>
      </c>
      <c r="B263" s="7" t="s">
        <v>850</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865</v>
      </c>
    </row>
    <row r="266" spans="1:37" ht="15" customHeight="1">
      <c r="A266" s="61" t="s">
        <v>864</v>
      </c>
      <c r="B266" s="7" t="s">
        <v>863</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61" t="s">
        <v>862</v>
      </c>
      <c r="B267" s="7" t="s">
        <v>861</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61" t="s">
        <v>860</v>
      </c>
      <c r="B268" s="7" t="s">
        <v>859</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858</v>
      </c>
    </row>
    <row r="270" spans="1:37" ht="15" customHeight="1">
      <c r="A270" s="61" t="s">
        <v>857</v>
      </c>
      <c r="B270" s="7" t="s">
        <v>856</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61" t="s">
        <v>855</v>
      </c>
      <c r="B271" s="7" t="s">
        <v>854</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61" t="s">
        <v>853</v>
      </c>
      <c r="B272" s="7" t="s">
        <v>852</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190</v>
      </c>
    </row>
    <row r="273" spans="1:37" ht="15" customHeight="1">
      <c r="A273" s="61" t="s">
        <v>851</v>
      </c>
      <c r="B273" s="7" t="s">
        <v>850</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64" t="s">
        <v>849</v>
      </c>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row>
    <row r="276" spans="1:37" ht="15" customHeight="1">
      <c r="B276" s="63" t="s">
        <v>5</v>
      </c>
    </row>
    <row r="277" spans="1:37" ht="15" customHeight="1">
      <c r="B277" s="63" t="s">
        <v>131</v>
      </c>
    </row>
    <row r="278" spans="1:37" ht="15" customHeight="1">
      <c r="B278" s="63" t="s">
        <v>815</v>
      </c>
    </row>
    <row r="279" spans="1:37" ht="15" customHeight="1">
      <c r="B279" s="63" t="s">
        <v>1201</v>
      </c>
    </row>
    <row r="280" spans="1:37" ht="15" customHeight="1">
      <c r="B280" s="63" t="s">
        <v>1171</v>
      </c>
    </row>
    <row r="281" spans="1:37" ht="15" customHeight="1">
      <c r="B281" s="63" t="s">
        <v>1202</v>
      </c>
    </row>
    <row r="282" spans="1:37" ht="15" customHeight="1">
      <c r="B282" s="63" t="s">
        <v>848</v>
      </c>
    </row>
    <row r="283" spans="1:37" ht="15" customHeight="1">
      <c r="B283" s="63" t="s">
        <v>1172</v>
      </c>
    </row>
    <row r="284" spans="1:37" ht="15" customHeight="1">
      <c r="B284" s="63" t="s">
        <v>1203</v>
      </c>
    </row>
    <row r="285" spans="1:37" ht="15" customHeight="1">
      <c r="B285" s="63" t="s">
        <v>1204</v>
      </c>
    </row>
    <row r="286" spans="1:37" ht="15" customHeight="1">
      <c r="B286" s="63" t="s">
        <v>1188</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topLeftCell="R1" zoomScaleNormal="100" workbookViewId="0">
      <selection activeCell="AI9" sqref="AI9"/>
    </sheetView>
  </sheetViews>
  <sheetFormatPr defaultColWidth="9.1328125" defaultRowHeight="12.75"/>
  <cols>
    <col min="1" max="1" width="37.73046875" style="23" customWidth="1"/>
    <col min="2" max="33" width="8.73046875" style="23" customWidth="1"/>
    <col min="34" max="16384" width="9.1328125" style="23"/>
  </cols>
  <sheetData>
    <row r="1" spans="1:35" s="49" customFormat="1" ht="16.5" customHeight="1" thickBot="1">
      <c r="A1" s="78" t="s">
        <v>694</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row>
    <row r="2" spans="1:35" s="26" customFormat="1" ht="16.5" customHeight="1">
      <c r="A2" s="47"/>
      <c r="B2" s="46">
        <v>1960</v>
      </c>
      <c r="C2" s="46">
        <v>1965</v>
      </c>
      <c r="D2" s="46">
        <v>1970</v>
      </c>
      <c r="E2" s="46">
        <v>1975</v>
      </c>
      <c r="F2" s="46">
        <v>1980</v>
      </c>
      <c r="G2" s="46">
        <v>1985</v>
      </c>
      <c r="H2" s="46">
        <v>1990</v>
      </c>
      <c r="I2" s="46">
        <v>1991</v>
      </c>
      <c r="J2" s="46">
        <v>1992</v>
      </c>
      <c r="K2" s="46">
        <v>1993</v>
      </c>
      <c r="L2" s="46">
        <v>1994</v>
      </c>
      <c r="M2" s="46">
        <v>1995</v>
      </c>
      <c r="N2" s="46">
        <v>1996</v>
      </c>
      <c r="O2" s="46">
        <v>1997</v>
      </c>
      <c r="P2" s="46">
        <v>1998</v>
      </c>
      <c r="Q2" s="46">
        <v>1999</v>
      </c>
      <c r="R2" s="46">
        <v>2000</v>
      </c>
      <c r="S2" s="46">
        <v>2001</v>
      </c>
      <c r="T2" s="47">
        <v>2002</v>
      </c>
      <c r="U2" s="47">
        <v>2003</v>
      </c>
      <c r="V2" s="48">
        <v>2004</v>
      </c>
      <c r="W2" s="47">
        <v>2005</v>
      </c>
      <c r="X2" s="47">
        <v>2006</v>
      </c>
      <c r="Y2" s="47">
        <v>2007</v>
      </c>
      <c r="Z2" s="47">
        <v>2008</v>
      </c>
      <c r="AA2" s="47">
        <v>2009</v>
      </c>
      <c r="AB2" s="47">
        <v>2010</v>
      </c>
      <c r="AC2" s="46">
        <v>2011</v>
      </c>
      <c r="AD2" s="46">
        <v>2012</v>
      </c>
      <c r="AE2" s="47">
        <v>2013</v>
      </c>
      <c r="AF2" s="46">
        <v>2014</v>
      </c>
      <c r="AG2" s="46">
        <v>2015</v>
      </c>
      <c r="AH2" s="46">
        <v>2016</v>
      </c>
      <c r="AI2" s="46">
        <v>2017</v>
      </c>
    </row>
    <row r="3" spans="1:35" ht="16.5" customHeight="1">
      <c r="A3" s="36" t="s">
        <v>693</v>
      </c>
      <c r="B3" s="38"/>
      <c r="C3" s="38"/>
      <c r="D3" s="38"/>
      <c r="E3" s="45"/>
      <c r="F3" s="45"/>
      <c r="G3" s="45"/>
      <c r="H3" s="45"/>
      <c r="I3" s="45"/>
      <c r="J3" s="45"/>
      <c r="K3" s="45"/>
      <c r="L3" s="45"/>
      <c r="M3" s="45"/>
      <c r="N3" s="45"/>
      <c r="O3" s="45"/>
      <c r="P3" s="45"/>
      <c r="Q3" s="45"/>
      <c r="R3" s="45"/>
      <c r="S3" s="38"/>
      <c r="T3" s="45"/>
      <c r="U3" s="45"/>
      <c r="V3" s="45"/>
      <c r="W3" s="45"/>
      <c r="X3" s="45"/>
      <c r="Y3" s="45"/>
      <c r="Z3" s="45"/>
      <c r="AA3" s="38"/>
      <c r="AB3" s="38"/>
      <c r="AC3" s="38"/>
      <c r="AD3" s="38"/>
      <c r="AE3" s="33"/>
      <c r="AF3" s="33"/>
      <c r="AG3" s="33"/>
    </row>
    <row r="4" spans="1:35" ht="16.5" customHeight="1">
      <c r="A4" s="31" t="s">
        <v>692</v>
      </c>
      <c r="B4" s="30">
        <v>31099</v>
      </c>
      <c r="C4" s="30">
        <v>53226</v>
      </c>
      <c r="D4" s="30">
        <v>108442</v>
      </c>
      <c r="E4" s="30">
        <v>119591.474</v>
      </c>
      <c r="F4" s="30">
        <v>190765.929</v>
      </c>
      <c r="G4" s="30">
        <v>275863.54700000002</v>
      </c>
      <c r="H4" s="30">
        <v>345872.95</v>
      </c>
      <c r="I4" s="30">
        <v>338085.364</v>
      </c>
      <c r="J4" s="30">
        <v>354764.451</v>
      </c>
      <c r="K4" s="30">
        <v>362227.03499999997</v>
      </c>
      <c r="L4" s="30">
        <v>388410.21</v>
      </c>
      <c r="M4" s="30">
        <v>403911.65600000002</v>
      </c>
      <c r="N4" s="30">
        <v>434651.68699999998</v>
      </c>
      <c r="O4" s="30">
        <v>450673.04100000003</v>
      </c>
      <c r="P4" s="30">
        <v>462753.505</v>
      </c>
      <c r="Q4" s="30">
        <v>487939.58</v>
      </c>
      <c r="R4" s="30">
        <v>515598.02299999999</v>
      </c>
      <c r="S4" s="30">
        <v>486506.04300000001</v>
      </c>
      <c r="T4" s="30">
        <v>483524.62777100003</v>
      </c>
      <c r="U4" s="30">
        <v>505601.66788299999</v>
      </c>
      <c r="V4" s="30">
        <v>558194.24092400004</v>
      </c>
      <c r="W4" s="30">
        <v>583771.28671300004</v>
      </c>
      <c r="X4" s="30">
        <v>588471.09679600003</v>
      </c>
      <c r="Y4" s="30">
        <v>607563.97572700004</v>
      </c>
      <c r="Z4" s="30">
        <v>583291.96259100002</v>
      </c>
      <c r="AA4" s="32">
        <v>551740.66534499999</v>
      </c>
      <c r="AB4" s="32">
        <v>564694.67509300006</v>
      </c>
      <c r="AC4" s="32">
        <v>575612.989375</v>
      </c>
      <c r="AD4" s="32">
        <v>580501.41025399999</v>
      </c>
      <c r="AE4" s="32">
        <v>589692.37678699999</v>
      </c>
      <c r="AF4" s="32">
        <v>607771.65507500002</v>
      </c>
      <c r="AG4" s="32">
        <v>641906</v>
      </c>
      <c r="AH4" s="32">
        <v>670437</v>
      </c>
      <c r="AI4" s="32">
        <f>TREND(AD4:AH4,$AD$2:$AH$2,$AI$2)</f>
        <v>687687.1292347014</v>
      </c>
    </row>
    <row r="5" spans="1:35" ht="16.5" customHeight="1">
      <c r="A5" s="44" t="s">
        <v>691</v>
      </c>
      <c r="B5" s="37">
        <f t="shared" ref="B5:AD5" si="0">SUM(B6:B13)</f>
        <v>1272078.3999999999</v>
      </c>
      <c r="C5" s="37">
        <f t="shared" si="0"/>
        <v>1555237.28</v>
      </c>
      <c r="D5" s="37">
        <f t="shared" si="0"/>
        <v>2042002.2799999998</v>
      </c>
      <c r="E5" s="37">
        <f t="shared" si="0"/>
        <v>2404954.4</v>
      </c>
      <c r="F5" s="37">
        <f t="shared" si="0"/>
        <v>2653510.21</v>
      </c>
      <c r="G5" s="37">
        <f t="shared" si="0"/>
        <v>3012952.8</v>
      </c>
      <c r="H5" s="37">
        <f t="shared" si="0"/>
        <v>3561208.56</v>
      </c>
      <c r="I5" s="37">
        <f t="shared" si="0"/>
        <v>3600322.4400000004</v>
      </c>
      <c r="J5" s="37">
        <f t="shared" si="0"/>
        <v>3697719.44</v>
      </c>
      <c r="K5" s="37">
        <f t="shared" si="0"/>
        <v>3768065.87</v>
      </c>
      <c r="L5" s="37">
        <f t="shared" si="0"/>
        <v>3837512.2399999998</v>
      </c>
      <c r="M5" s="37">
        <f t="shared" si="0"/>
        <v>3868070</v>
      </c>
      <c r="N5" s="37">
        <f t="shared" si="0"/>
        <v>3968386</v>
      </c>
      <c r="O5" s="37">
        <f t="shared" si="0"/>
        <v>4089366</v>
      </c>
      <c r="P5" s="37">
        <f t="shared" si="0"/>
        <v>4200634</v>
      </c>
      <c r="Q5" s="37">
        <f t="shared" si="0"/>
        <v>4304270</v>
      </c>
      <c r="R5" s="37">
        <f t="shared" si="0"/>
        <v>4550574.411335703</v>
      </c>
      <c r="S5" s="37">
        <f t="shared" si="0"/>
        <v>4589048.6739452155</v>
      </c>
      <c r="T5" s="37">
        <f t="shared" si="0"/>
        <v>4689938.0405192655</v>
      </c>
      <c r="U5" s="37">
        <f t="shared" si="0"/>
        <v>4740738.7675735131</v>
      </c>
      <c r="V5" s="37">
        <f t="shared" si="0"/>
        <v>4867747.968034571</v>
      </c>
      <c r="W5" s="37">
        <f t="shared" si="0"/>
        <v>4901210.7622080967</v>
      </c>
      <c r="X5" s="37">
        <f t="shared" si="0"/>
        <v>4955063.3849412324</v>
      </c>
      <c r="Y5" s="37">
        <f t="shared" si="0"/>
        <v>4981088.2827633303</v>
      </c>
      <c r="Z5" s="37">
        <f t="shared" si="0"/>
        <v>4900170.6582708275</v>
      </c>
      <c r="AA5" s="37">
        <f t="shared" si="0"/>
        <v>4241346.0069170976</v>
      </c>
      <c r="AB5" s="37">
        <f t="shared" si="0"/>
        <v>4244833.2903487347</v>
      </c>
      <c r="AC5" s="37">
        <f t="shared" si="0"/>
        <v>4230459.6708372645</v>
      </c>
      <c r="AD5" s="37">
        <f t="shared" si="0"/>
        <v>4274877.0108786002</v>
      </c>
      <c r="AE5" s="37">
        <v>4306653.2092234604</v>
      </c>
      <c r="AF5" s="37">
        <v>4371706.4749352001</v>
      </c>
      <c r="AG5" s="37">
        <v>4473336</v>
      </c>
      <c r="AH5" s="37">
        <v>4580725</v>
      </c>
      <c r="AI5" s="37">
        <f t="shared" ref="AI5:AI27" si="1">TREND(AD5:AH5,$AD$2:$AH$2,$AI$2)</f>
        <v>4634973.1697132587</v>
      </c>
    </row>
    <row r="6" spans="1:35" ht="16.5" customHeight="1">
      <c r="A6" s="35" t="s">
        <v>690</v>
      </c>
      <c r="B6" s="33" t="s">
        <v>685</v>
      </c>
      <c r="C6" s="33" t="s">
        <v>685</v>
      </c>
      <c r="D6" s="33" t="s">
        <v>685</v>
      </c>
      <c r="E6" s="33" t="s">
        <v>685</v>
      </c>
      <c r="F6" s="33" t="s">
        <v>685</v>
      </c>
      <c r="G6" s="33" t="s">
        <v>685</v>
      </c>
      <c r="H6" s="33" t="s">
        <v>685</v>
      </c>
      <c r="I6" s="33" t="s">
        <v>685</v>
      </c>
      <c r="J6" s="33" t="s">
        <v>685</v>
      </c>
      <c r="K6" s="33" t="s">
        <v>685</v>
      </c>
      <c r="L6" s="33" t="s">
        <v>685</v>
      </c>
      <c r="M6" s="33" t="s">
        <v>685</v>
      </c>
      <c r="N6" s="33" t="s">
        <v>685</v>
      </c>
      <c r="O6" s="33" t="s">
        <v>685</v>
      </c>
      <c r="P6" s="33" t="s">
        <v>685</v>
      </c>
      <c r="Q6" s="33" t="s">
        <v>685</v>
      </c>
      <c r="R6" s="43" t="s">
        <v>685</v>
      </c>
      <c r="S6" s="43" t="s">
        <v>685</v>
      </c>
      <c r="T6" s="43" t="s">
        <v>685</v>
      </c>
      <c r="U6" s="43" t="s">
        <v>685</v>
      </c>
      <c r="V6" s="43" t="s">
        <v>685</v>
      </c>
      <c r="W6" s="43" t="s">
        <v>685</v>
      </c>
      <c r="X6" s="43" t="s">
        <v>685</v>
      </c>
      <c r="Y6" s="32">
        <v>3324976.9724416146</v>
      </c>
      <c r="Z6" s="32">
        <v>3199116.0453116009</v>
      </c>
      <c r="AA6" s="32">
        <v>2800603.3813226186</v>
      </c>
      <c r="AB6" s="32">
        <v>2814539.6008469323</v>
      </c>
      <c r="AC6" s="32">
        <v>2843074.6112777242</v>
      </c>
      <c r="AD6" s="40">
        <v>2866062.4574685842</v>
      </c>
      <c r="AE6" s="40">
        <v>2882172.7915729396</v>
      </c>
      <c r="AF6" s="41">
        <v>2878905.4187674453</v>
      </c>
      <c r="AG6" s="41">
        <v>2984178</v>
      </c>
      <c r="AH6" s="41">
        <v>3045205</v>
      </c>
      <c r="AI6" s="41">
        <f t="shared" si="1"/>
        <v>3069391.8216087669</v>
      </c>
    </row>
    <row r="7" spans="1:35" ht="16.5" customHeight="1">
      <c r="A7" s="42" t="s">
        <v>689</v>
      </c>
      <c r="B7" s="33">
        <v>1144673.3999999999</v>
      </c>
      <c r="C7" s="33">
        <v>1394803.28</v>
      </c>
      <c r="D7" s="33">
        <v>1750897</v>
      </c>
      <c r="E7" s="33">
        <v>1954165.5</v>
      </c>
      <c r="F7" s="33">
        <v>2011988.76</v>
      </c>
      <c r="G7" s="33">
        <v>2094620.64</v>
      </c>
      <c r="H7" s="33">
        <v>2281390.92</v>
      </c>
      <c r="I7" s="33">
        <v>2200259.7000000002</v>
      </c>
      <c r="J7" s="33">
        <v>2208226.09</v>
      </c>
      <c r="K7" s="33">
        <v>2213281.4900000002</v>
      </c>
      <c r="L7" s="33">
        <v>2249742.4</v>
      </c>
      <c r="M7" s="33">
        <v>2286887</v>
      </c>
      <c r="N7" s="33">
        <v>2337068</v>
      </c>
      <c r="O7" s="33">
        <v>2389065</v>
      </c>
      <c r="P7" s="33">
        <v>2463828</v>
      </c>
      <c r="Q7" s="32">
        <v>2494870</v>
      </c>
      <c r="R7" s="32">
        <v>3107729.4184393021</v>
      </c>
      <c r="S7" s="32">
        <v>3139120.3449245607</v>
      </c>
      <c r="T7" s="32">
        <v>3216786.1714053932</v>
      </c>
      <c r="U7" s="32">
        <v>3240359.1957990401</v>
      </c>
      <c r="V7" s="32">
        <v>3290560.3545328677</v>
      </c>
      <c r="W7" s="32">
        <v>3312355.1511198673</v>
      </c>
      <c r="X7" s="32">
        <v>3235752.3978471048</v>
      </c>
      <c r="Y7" s="32" t="s">
        <v>685</v>
      </c>
      <c r="Z7" s="32" t="s">
        <v>685</v>
      </c>
      <c r="AA7" s="32" t="s">
        <v>685</v>
      </c>
      <c r="AB7" s="32" t="s">
        <v>685</v>
      </c>
      <c r="AC7" s="32" t="s">
        <v>685</v>
      </c>
      <c r="AD7" s="32" t="s">
        <v>685</v>
      </c>
      <c r="AE7" s="32" t="s">
        <v>685</v>
      </c>
      <c r="AF7" s="32" t="s">
        <v>685</v>
      </c>
      <c r="AG7" s="32" t="s">
        <v>685</v>
      </c>
      <c r="AH7" s="32" t="s">
        <v>685</v>
      </c>
      <c r="AI7" s="32" t="s">
        <v>685</v>
      </c>
    </row>
    <row r="8" spans="1:35" ht="16.5" customHeight="1">
      <c r="A8" s="35" t="s">
        <v>688</v>
      </c>
      <c r="B8" s="30" t="s">
        <v>668</v>
      </c>
      <c r="C8" s="30" t="s">
        <v>668</v>
      </c>
      <c r="D8" s="30">
        <v>3276.9</v>
      </c>
      <c r="E8" s="30">
        <v>6191.9</v>
      </c>
      <c r="F8" s="30">
        <v>12256.8</v>
      </c>
      <c r="G8" s="30">
        <v>11811.8</v>
      </c>
      <c r="H8" s="30">
        <v>12424.1</v>
      </c>
      <c r="I8" s="30">
        <v>11656.06</v>
      </c>
      <c r="J8" s="30">
        <v>11946.25</v>
      </c>
      <c r="K8" s="30">
        <v>12184.38</v>
      </c>
      <c r="L8" s="30">
        <v>12390.4</v>
      </c>
      <c r="M8" s="30">
        <v>10777</v>
      </c>
      <c r="N8" s="30">
        <v>10912</v>
      </c>
      <c r="O8" s="30">
        <v>11089</v>
      </c>
      <c r="P8" s="30">
        <v>11311</v>
      </c>
      <c r="Q8" s="32">
        <v>11642</v>
      </c>
      <c r="R8" s="32">
        <v>15462.865940149295</v>
      </c>
      <c r="S8" s="32">
        <v>14122.993532173001</v>
      </c>
      <c r="T8" s="32">
        <v>14186.932382421695</v>
      </c>
      <c r="U8" s="32">
        <v>14457.287271927125</v>
      </c>
      <c r="V8" s="32">
        <v>19018.549413498804</v>
      </c>
      <c r="W8" s="32">
        <v>17491.706195615443</v>
      </c>
      <c r="X8" s="32">
        <v>24329.167219781142</v>
      </c>
      <c r="Y8" s="32">
        <v>27173.153303934443</v>
      </c>
      <c r="Z8" s="32">
        <v>26429.597949972125</v>
      </c>
      <c r="AA8" s="32">
        <v>22427.775946999154</v>
      </c>
      <c r="AB8" s="32">
        <v>19940.561624896218</v>
      </c>
      <c r="AC8" s="32">
        <v>19926.696602990502</v>
      </c>
      <c r="AD8" s="40">
        <v>23034.485668256286</v>
      </c>
      <c r="AE8" s="40">
        <v>21936.758607248372</v>
      </c>
      <c r="AF8" s="40">
        <v>21509.668518659528</v>
      </c>
      <c r="AG8" s="40">
        <v>21118</v>
      </c>
      <c r="AH8" s="40">
        <v>22022</v>
      </c>
      <c r="AI8" s="40">
        <f t="shared" si="1"/>
        <v>21071.063575704582</v>
      </c>
    </row>
    <row r="9" spans="1:35" ht="16.5" customHeight="1">
      <c r="A9" s="35" t="s">
        <v>687</v>
      </c>
      <c r="B9" s="33" t="s">
        <v>685</v>
      </c>
      <c r="C9" s="33" t="s">
        <v>685</v>
      </c>
      <c r="D9" s="33" t="s">
        <v>685</v>
      </c>
      <c r="E9" s="33" t="s">
        <v>685</v>
      </c>
      <c r="F9" s="33" t="s">
        <v>685</v>
      </c>
      <c r="G9" s="33" t="s">
        <v>685</v>
      </c>
      <c r="H9" s="33" t="s">
        <v>685</v>
      </c>
      <c r="I9" s="33" t="s">
        <v>685</v>
      </c>
      <c r="J9" s="33" t="s">
        <v>685</v>
      </c>
      <c r="K9" s="33" t="s">
        <v>685</v>
      </c>
      <c r="L9" s="33" t="s">
        <v>685</v>
      </c>
      <c r="M9" s="33" t="s">
        <v>685</v>
      </c>
      <c r="N9" s="33" t="s">
        <v>685</v>
      </c>
      <c r="O9" s="33" t="s">
        <v>685</v>
      </c>
      <c r="P9" s="33" t="s">
        <v>685</v>
      </c>
      <c r="Q9" s="33" t="s">
        <v>685</v>
      </c>
      <c r="R9" s="43" t="s">
        <v>685</v>
      </c>
      <c r="S9" s="43" t="s">
        <v>685</v>
      </c>
      <c r="T9" s="43" t="s">
        <v>685</v>
      </c>
      <c r="U9" s="43" t="s">
        <v>685</v>
      </c>
      <c r="V9" s="43" t="s">
        <v>685</v>
      </c>
      <c r="W9" s="43" t="s">
        <v>685</v>
      </c>
      <c r="X9" s="43" t="s">
        <v>685</v>
      </c>
      <c r="Y9" s="32">
        <v>1017007.4140728711</v>
      </c>
      <c r="Z9" s="32">
        <v>1049666.5159177505</v>
      </c>
      <c r="AA9" s="32">
        <v>824994.16830024554</v>
      </c>
      <c r="AB9" s="32">
        <v>831911.86597376282</v>
      </c>
      <c r="AC9" s="32">
        <v>807148.31967479293</v>
      </c>
      <c r="AD9" s="40">
        <v>803215.85137046059</v>
      </c>
      <c r="AE9" s="40">
        <v>805987.83740306878</v>
      </c>
      <c r="AF9" s="40">
        <v>852983.03366414621</v>
      </c>
      <c r="AG9" s="40">
        <v>844123</v>
      </c>
      <c r="AH9" s="40">
        <v>878994</v>
      </c>
      <c r="AI9" s="40">
        <f t="shared" si="1"/>
        <v>893968.18244433403</v>
      </c>
    </row>
    <row r="10" spans="1:35" ht="16.5" customHeight="1">
      <c r="A10" s="42" t="s">
        <v>686</v>
      </c>
      <c r="B10" s="30" t="s">
        <v>668</v>
      </c>
      <c r="C10" s="30" t="s">
        <v>668</v>
      </c>
      <c r="D10" s="30">
        <v>225613.38</v>
      </c>
      <c r="E10" s="30">
        <v>363267</v>
      </c>
      <c r="F10" s="30">
        <v>520773.65</v>
      </c>
      <c r="G10" s="30">
        <v>688091.36</v>
      </c>
      <c r="H10" s="30">
        <v>999753.54</v>
      </c>
      <c r="I10" s="30">
        <v>1116957.68</v>
      </c>
      <c r="J10" s="30">
        <v>1201667.1000000001</v>
      </c>
      <c r="K10" s="30">
        <v>1252860</v>
      </c>
      <c r="L10" s="30">
        <v>1269292.44</v>
      </c>
      <c r="M10" s="30">
        <v>1256146</v>
      </c>
      <c r="N10" s="30">
        <v>1298299</v>
      </c>
      <c r="O10" s="30">
        <v>1352675</v>
      </c>
      <c r="P10" s="30">
        <v>1380557</v>
      </c>
      <c r="Q10" s="32">
        <v>1432625</v>
      </c>
      <c r="R10" s="32">
        <v>851761.95053358725</v>
      </c>
      <c r="S10" s="32">
        <v>888134.69778220274</v>
      </c>
      <c r="T10" s="32">
        <v>900692.79297885078</v>
      </c>
      <c r="U10" s="32">
        <v>915961.78558151587</v>
      </c>
      <c r="V10" s="32">
        <v>987257.59250088199</v>
      </c>
      <c r="W10" s="32">
        <v>1007637.3759072456</v>
      </c>
      <c r="X10" s="32">
        <v>1096712.1670610246</v>
      </c>
      <c r="Y10" s="32" t="s">
        <v>685</v>
      </c>
      <c r="Z10" s="32" t="s">
        <v>685</v>
      </c>
      <c r="AA10" s="32" t="s">
        <v>685</v>
      </c>
      <c r="AB10" s="32" t="s">
        <v>685</v>
      </c>
      <c r="AC10" s="32" t="s">
        <v>685</v>
      </c>
      <c r="AD10" s="32" t="s">
        <v>685</v>
      </c>
      <c r="AE10" s="32" t="s">
        <v>685</v>
      </c>
      <c r="AF10" s="32" t="s">
        <v>685</v>
      </c>
      <c r="AG10" s="32" t="s">
        <v>685</v>
      </c>
      <c r="AH10" s="32" t="s">
        <v>685</v>
      </c>
      <c r="AI10" s="32" t="s">
        <v>685</v>
      </c>
    </row>
    <row r="11" spans="1:35" ht="16.5" customHeight="1">
      <c r="A11" s="31" t="s">
        <v>684</v>
      </c>
      <c r="B11" s="30">
        <v>98551</v>
      </c>
      <c r="C11" s="30">
        <v>128769</v>
      </c>
      <c r="D11" s="30">
        <v>27081</v>
      </c>
      <c r="E11" s="30">
        <v>34606</v>
      </c>
      <c r="F11" s="30">
        <v>39813</v>
      </c>
      <c r="G11" s="30">
        <v>45441</v>
      </c>
      <c r="H11" s="30">
        <v>51901</v>
      </c>
      <c r="I11" s="30">
        <v>52898</v>
      </c>
      <c r="J11" s="30">
        <v>53874</v>
      </c>
      <c r="K11" s="30">
        <v>56772</v>
      </c>
      <c r="L11" s="30">
        <v>61284</v>
      </c>
      <c r="M11" s="30">
        <v>62705</v>
      </c>
      <c r="N11" s="30">
        <v>64072</v>
      </c>
      <c r="O11" s="30">
        <v>66893</v>
      </c>
      <c r="P11" s="30">
        <v>68021</v>
      </c>
      <c r="Q11" s="32">
        <v>70304</v>
      </c>
      <c r="R11" s="32">
        <v>100485.61766309441</v>
      </c>
      <c r="S11" s="32">
        <v>103469.81987011855</v>
      </c>
      <c r="T11" s="32">
        <v>107316.81733066414</v>
      </c>
      <c r="U11" s="32">
        <v>112722.6657018261</v>
      </c>
      <c r="V11" s="32">
        <v>111237.70972009751</v>
      </c>
      <c r="W11" s="32">
        <v>109735.09502401376</v>
      </c>
      <c r="X11" s="32">
        <v>123317.5825311543</v>
      </c>
      <c r="Y11" s="32">
        <v>119978.83837834008</v>
      </c>
      <c r="Z11" s="32">
        <v>126854.67714199767</v>
      </c>
      <c r="AA11" s="32">
        <v>120206.75691287633</v>
      </c>
      <c r="AB11" s="32">
        <v>110738.2452064016</v>
      </c>
      <c r="AC11" s="32">
        <v>103803.03027298137</v>
      </c>
      <c r="AD11" s="40">
        <v>105605.2225970268</v>
      </c>
      <c r="AE11" s="41">
        <v>106581.57890487878</v>
      </c>
      <c r="AF11" s="40">
        <v>109301.40619692924</v>
      </c>
      <c r="AG11" s="40">
        <v>109597</v>
      </c>
      <c r="AH11" s="40">
        <v>113338</v>
      </c>
      <c r="AI11" s="40">
        <f t="shared" si="1"/>
        <v>114428.934310087</v>
      </c>
    </row>
    <row r="12" spans="1:35" ht="16.5" customHeight="1">
      <c r="A12" s="31" t="s">
        <v>683</v>
      </c>
      <c r="B12" s="30">
        <v>28854</v>
      </c>
      <c r="C12" s="30">
        <v>31665</v>
      </c>
      <c r="D12" s="30">
        <v>35134</v>
      </c>
      <c r="E12" s="30">
        <v>46724</v>
      </c>
      <c r="F12" s="30">
        <v>68678</v>
      </c>
      <c r="G12" s="30">
        <v>78063</v>
      </c>
      <c r="H12" s="30">
        <v>94341</v>
      </c>
      <c r="I12" s="30">
        <v>96645</v>
      </c>
      <c r="J12" s="30">
        <v>99510</v>
      </c>
      <c r="K12" s="30">
        <v>103116</v>
      </c>
      <c r="L12" s="30">
        <v>108932</v>
      </c>
      <c r="M12" s="30">
        <v>115451</v>
      </c>
      <c r="N12" s="30">
        <v>118899</v>
      </c>
      <c r="O12" s="30">
        <v>124584</v>
      </c>
      <c r="P12" s="30">
        <v>128359</v>
      </c>
      <c r="Q12" s="32">
        <v>132384</v>
      </c>
      <c r="R12" s="32">
        <v>161237.6335393647</v>
      </c>
      <c r="S12" s="32">
        <v>168969.39215705439</v>
      </c>
      <c r="T12" s="32">
        <v>168216.76129200601</v>
      </c>
      <c r="U12" s="32">
        <v>173538.81507410944</v>
      </c>
      <c r="V12" s="32">
        <v>172960.13261476057</v>
      </c>
      <c r="W12" s="32">
        <v>175127.84138610313</v>
      </c>
      <c r="X12" s="32">
        <v>177320.99547171814</v>
      </c>
      <c r="Y12" s="32">
        <v>184199.09137989173</v>
      </c>
      <c r="Z12" s="32">
        <v>183825.72418631049</v>
      </c>
      <c r="AA12" s="32">
        <v>168099.53433899098</v>
      </c>
      <c r="AB12" s="32">
        <v>175788.97173715092</v>
      </c>
      <c r="AC12" s="32">
        <v>163791.29311902044</v>
      </c>
      <c r="AD12" s="40">
        <v>163601.73110557569</v>
      </c>
      <c r="AE12" s="40">
        <v>168435.63414130086</v>
      </c>
      <c r="AF12" s="40">
        <v>169830.17838475661</v>
      </c>
      <c r="AG12" s="40">
        <v>170246</v>
      </c>
      <c r="AH12" s="40">
        <v>174557</v>
      </c>
      <c r="AI12" s="40">
        <f t="shared" si="1"/>
        <v>176450.37982059084</v>
      </c>
    </row>
    <row r="13" spans="1:35" ht="16.5" customHeight="1">
      <c r="A13" s="31" t="s">
        <v>682</v>
      </c>
      <c r="B13" s="30" t="s">
        <v>668</v>
      </c>
      <c r="C13" s="30" t="s">
        <v>668</v>
      </c>
      <c r="D13" s="30" t="s">
        <v>668</v>
      </c>
      <c r="E13" s="30" t="s">
        <v>668</v>
      </c>
      <c r="F13" s="30" t="s">
        <v>668</v>
      </c>
      <c r="G13" s="30">
        <v>94925</v>
      </c>
      <c r="H13" s="30">
        <v>121398</v>
      </c>
      <c r="I13" s="30">
        <v>121906</v>
      </c>
      <c r="J13" s="30">
        <v>122496</v>
      </c>
      <c r="K13" s="30">
        <v>129852</v>
      </c>
      <c r="L13" s="30">
        <v>135871</v>
      </c>
      <c r="M13" s="30">
        <v>136104</v>
      </c>
      <c r="N13" s="30">
        <v>139136</v>
      </c>
      <c r="O13" s="30">
        <v>145060</v>
      </c>
      <c r="P13" s="30">
        <v>148558</v>
      </c>
      <c r="Q13" s="32">
        <v>162445</v>
      </c>
      <c r="R13" s="32">
        <v>313896.92522020405</v>
      </c>
      <c r="S13" s="32">
        <v>275231.42567910667</v>
      </c>
      <c r="T13" s="32">
        <v>282738.56512992969</v>
      </c>
      <c r="U13" s="32">
        <v>283699.01814509422</v>
      </c>
      <c r="V13" s="32">
        <v>286713.62925246486</v>
      </c>
      <c r="W13" s="32">
        <v>278863.59257525147</v>
      </c>
      <c r="X13" s="32">
        <v>297631.07481044956</v>
      </c>
      <c r="Y13" s="32">
        <v>307752.81318667787</v>
      </c>
      <c r="Z13" s="32">
        <v>314278.09776319546</v>
      </c>
      <c r="AA13" s="32">
        <v>305014.39009536692</v>
      </c>
      <c r="AB13" s="32">
        <v>291914.04495959118</v>
      </c>
      <c r="AC13" s="32">
        <v>292715.71988975571</v>
      </c>
      <c r="AD13" s="40">
        <v>313357.26266869658</v>
      </c>
      <c r="AE13" s="40">
        <v>321538.60859402397</v>
      </c>
      <c r="AF13" s="40">
        <v>339176.76940326387</v>
      </c>
      <c r="AG13" s="40">
        <v>344073</v>
      </c>
      <c r="AH13" s="40">
        <v>346610</v>
      </c>
      <c r="AI13" s="40">
        <f t="shared" si="1"/>
        <v>359663.08795376867</v>
      </c>
    </row>
    <row r="14" spans="1:35" s="27" customFormat="1" ht="16.5" customHeight="1">
      <c r="A14" s="39" t="s">
        <v>681</v>
      </c>
      <c r="B14" s="38" t="s">
        <v>668</v>
      </c>
      <c r="C14" s="38" t="s">
        <v>668</v>
      </c>
      <c r="D14" s="38" t="s">
        <v>668</v>
      </c>
      <c r="E14" s="38" t="s">
        <v>668</v>
      </c>
      <c r="F14" s="37">
        <f t="shared" ref="F14:AD14" si="2">SUM(F15:F22)</f>
        <v>39854</v>
      </c>
      <c r="G14" s="37">
        <f t="shared" si="2"/>
        <v>39581</v>
      </c>
      <c r="H14" s="37">
        <f t="shared" si="2"/>
        <v>41143</v>
      </c>
      <c r="I14" s="37">
        <f t="shared" si="2"/>
        <v>40703</v>
      </c>
      <c r="J14" s="37">
        <f t="shared" si="2"/>
        <v>40241</v>
      </c>
      <c r="K14" s="37">
        <f t="shared" si="2"/>
        <v>39384</v>
      </c>
      <c r="L14" s="37">
        <f t="shared" si="2"/>
        <v>39585</v>
      </c>
      <c r="M14" s="37">
        <f t="shared" si="2"/>
        <v>39808</v>
      </c>
      <c r="N14" s="37">
        <f t="shared" si="2"/>
        <v>38984.124200000006</v>
      </c>
      <c r="O14" s="37">
        <f t="shared" si="2"/>
        <v>40180.218951999996</v>
      </c>
      <c r="P14" s="37">
        <f t="shared" si="2"/>
        <v>41605.038687999993</v>
      </c>
      <c r="Q14" s="37">
        <f t="shared" si="2"/>
        <v>43278.862481000004</v>
      </c>
      <c r="R14" s="37">
        <f t="shared" si="2"/>
        <v>45100.241891000005</v>
      </c>
      <c r="S14" s="37">
        <f t="shared" si="2"/>
        <v>46507.533026999998</v>
      </c>
      <c r="T14" s="37">
        <f t="shared" si="2"/>
        <v>46096.088878999995</v>
      </c>
      <c r="U14" s="37">
        <f t="shared" si="2"/>
        <v>45676.831126000005</v>
      </c>
      <c r="V14" s="37">
        <f t="shared" si="2"/>
        <v>46545.783080000001</v>
      </c>
      <c r="W14" s="37">
        <f t="shared" si="2"/>
        <v>47124.653055000002</v>
      </c>
      <c r="X14" s="37">
        <f t="shared" si="2"/>
        <v>49504.172899999998</v>
      </c>
      <c r="Y14" s="37">
        <f t="shared" si="2"/>
        <v>51873.259700000002</v>
      </c>
      <c r="Z14" s="37">
        <f t="shared" si="2"/>
        <v>53712.078799999996</v>
      </c>
      <c r="AA14" s="37">
        <f t="shared" si="2"/>
        <v>53898.382540000013</v>
      </c>
      <c r="AB14" s="37">
        <f t="shared" si="2"/>
        <v>52627.181348999991</v>
      </c>
      <c r="AC14" s="37">
        <f t="shared" si="2"/>
        <v>54328.134432999992</v>
      </c>
      <c r="AD14" s="37">
        <f t="shared" si="2"/>
        <v>55169.258447999993</v>
      </c>
      <c r="AE14" s="37">
        <v>56467.102654000009</v>
      </c>
      <c r="AF14" s="37">
        <v>57012.094199999992</v>
      </c>
      <c r="AG14" s="37">
        <v>56109</v>
      </c>
      <c r="AH14" s="37">
        <v>56672</v>
      </c>
      <c r="AI14" s="37">
        <f t="shared" si="1"/>
        <v>57080.105195400014</v>
      </c>
    </row>
    <row r="15" spans="1:35" s="27" customFormat="1" ht="16.5" customHeight="1">
      <c r="A15" s="31" t="s">
        <v>680</v>
      </c>
      <c r="B15" s="30" t="s">
        <v>668</v>
      </c>
      <c r="C15" s="30" t="s">
        <v>668</v>
      </c>
      <c r="D15" s="30" t="s">
        <v>668</v>
      </c>
      <c r="E15" s="30" t="s">
        <v>668</v>
      </c>
      <c r="F15" s="30">
        <v>21790</v>
      </c>
      <c r="G15" s="30">
        <v>21161</v>
      </c>
      <c r="H15" s="30">
        <v>20981</v>
      </c>
      <c r="I15" s="30">
        <v>21090</v>
      </c>
      <c r="J15" s="30">
        <v>20336</v>
      </c>
      <c r="K15" s="30">
        <v>20247</v>
      </c>
      <c r="L15" s="30">
        <v>18832</v>
      </c>
      <c r="M15" s="30">
        <v>18818</v>
      </c>
      <c r="N15" s="30">
        <v>16802.168100000003</v>
      </c>
      <c r="O15" s="30">
        <v>17509.219211999996</v>
      </c>
      <c r="P15" s="30">
        <v>17873.721648999999</v>
      </c>
      <c r="Q15" s="30">
        <v>18683.797939</v>
      </c>
      <c r="R15" s="30">
        <v>18807.334752999999</v>
      </c>
      <c r="S15" s="30">
        <v>19582.868181999998</v>
      </c>
      <c r="T15" s="30">
        <v>19678.689117000002</v>
      </c>
      <c r="U15" s="30">
        <v>19178.851354999999</v>
      </c>
      <c r="V15" s="30">
        <v>18920.853862999997</v>
      </c>
      <c r="W15" s="30">
        <v>19424.922553999997</v>
      </c>
      <c r="X15" s="30">
        <v>20390.185932999997</v>
      </c>
      <c r="Y15" s="30">
        <v>20388.053</v>
      </c>
      <c r="Z15" s="30">
        <v>21198.100300000002</v>
      </c>
      <c r="AA15" s="30">
        <v>21099.988628999999</v>
      </c>
      <c r="AB15" s="30">
        <v>20569.726839999999</v>
      </c>
      <c r="AC15" s="32">
        <v>20558.575434999999</v>
      </c>
      <c r="AD15" s="32">
        <v>21142.192439999999</v>
      </c>
      <c r="AE15" s="32">
        <v>21257.402984</v>
      </c>
      <c r="AF15" s="32">
        <v>21428.948799999998</v>
      </c>
      <c r="AG15" s="32">
        <v>20243</v>
      </c>
      <c r="AH15" s="32">
        <v>20537</v>
      </c>
      <c r="AI15" s="32">
        <f t="shared" si="1"/>
        <v>20254.27248559997</v>
      </c>
    </row>
    <row r="16" spans="1:35" ht="16.5" customHeight="1">
      <c r="A16" s="31" t="s">
        <v>679</v>
      </c>
      <c r="B16" s="30" t="s">
        <v>668</v>
      </c>
      <c r="C16" s="30" t="s">
        <v>668</v>
      </c>
      <c r="D16" s="30" t="s">
        <v>668</v>
      </c>
      <c r="E16" s="30" t="s">
        <v>668</v>
      </c>
      <c r="F16" s="30">
        <v>381</v>
      </c>
      <c r="G16" s="30">
        <v>350</v>
      </c>
      <c r="H16" s="30">
        <v>571</v>
      </c>
      <c r="I16" s="30">
        <v>662</v>
      </c>
      <c r="J16" s="30">
        <v>701</v>
      </c>
      <c r="K16" s="30">
        <v>705</v>
      </c>
      <c r="L16" s="30">
        <v>833</v>
      </c>
      <c r="M16" s="30">
        <v>860</v>
      </c>
      <c r="N16" s="30">
        <v>955.24509999999998</v>
      </c>
      <c r="O16" s="30">
        <v>1023.7081319999999</v>
      </c>
      <c r="P16" s="30">
        <v>1115.35194</v>
      </c>
      <c r="Q16" s="30">
        <v>1190.168551</v>
      </c>
      <c r="R16" s="30">
        <v>1339.431795</v>
      </c>
      <c r="S16" s="30">
        <v>1427.305259</v>
      </c>
      <c r="T16" s="30">
        <v>1431.6725369999999</v>
      </c>
      <c r="U16" s="30">
        <v>1476.0326319999997</v>
      </c>
      <c r="V16" s="30">
        <v>1576.197658</v>
      </c>
      <c r="W16" s="30">
        <v>1699.5838489999999</v>
      </c>
      <c r="X16" s="30">
        <v>1865.7201999999997</v>
      </c>
      <c r="Y16" s="30">
        <v>1930.2944</v>
      </c>
      <c r="Z16" s="30">
        <v>2081.0625999999997</v>
      </c>
      <c r="AA16" s="30">
        <v>2196.117518</v>
      </c>
      <c r="AB16" s="30">
        <v>2172.7471529999998</v>
      </c>
      <c r="AC16" s="33">
        <v>2363.430715</v>
      </c>
      <c r="AD16" s="32">
        <v>2488.8479259999999</v>
      </c>
      <c r="AE16" s="32">
        <v>2564.6256590000003</v>
      </c>
      <c r="AF16" s="32">
        <v>2674.5208000000002</v>
      </c>
      <c r="AG16" s="32">
        <v>2645</v>
      </c>
      <c r="AH16" s="32">
        <v>2775</v>
      </c>
      <c r="AI16" s="32">
        <f t="shared" si="1"/>
        <v>2825.402423699983</v>
      </c>
    </row>
    <row r="17" spans="1:35" ht="16.5" customHeight="1">
      <c r="A17" s="31" t="s">
        <v>678</v>
      </c>
      <c r="B17" s="30" t="s">
        <v>668</v>
      </c>
      <c r="C17" s="30" t="s">
        <v>668</v>
      </c>
      <c r="D17" s="30" t="s">
        <v>668</v>
      </c>
      <c r="E17" s="30" t="s">
        <v>668</v>
      </c>
      <c r="F17" s="30">
        <v>10558</v>
      </c>
      <c r="G17" s="30">
        <v>10427</v>
      </c>
      <c r="H17" s="30">
        <v>11475</v>
      </c>
      <c r="I17" s="30">
        <v>10528</v>
      </c>
      <c r="J17" s="30">
        <v>10737</v>
      </c>
      <c r="K17" s="30">
        <v>10231</v>
      </c>
      <c r="L17" s="30">
        <v>10668</v>
      </c>
      <c r="M17" s="30">
        <v>10559</v>
      </c>
      <c r="N17" s="30">
        <v>11530.220300000001</v>
      </c>
      <c r="O17" s="30">
        <v>12056.0676</v>
      </c>
      <c r="P17" s="30">
        <v>12284.382321999999</v>
      </c>
      <c r="Q17" s="30">
        <v>12902.056581000001</v>
      </c>
      <c r="R17" s="30">
        <v>13843.512074999999</v>
      </c>
      <c r="S17" s="30">
        <v>14178.091572000001</v>
      </c>
      <c r="T17" s="30">
        <v>13663.224326</v>
      </c>
      <c r="U17" s="30">
        <v>13606.195594000001</v>
      </c>
      <c r="V17" s="30">
        <v>14354.281087000001</v>
      </c>
      <c r="W17" s="30">
        <v>14417.698761</v>
      </c>
      <c r="X17" s="30">
        <v>14721.465516</v>
      </c>
      <c r="Y17" s="30">
        <v>16137.9522</v>
      </c>
      <c r="Z17" s="30">
        <v>16849.9198</v>
      </c>
      <c r="AA17" s="30">
        <v>16805.109970000001</v>
      </c>
      <c r="AB17" s="30">
        <v>16406.938677999999</v>
      </c>
      <c r="AC17" s="33">
        <v>17316.613255</v>
      </c>
      <c r="AD17" s="32">
        <v>17516.432841999998</v>
      </c>
      <c r="AE17" s="32">
        <v>18004.627035000001</v>
      </c>
      <c r="AF17" s="32">
        <v>18339.048699999999</v>
      </c>
      <c r="AG17" s="32">
        <v>18400</v>
      </c>
      <c r="AH17" s="32">
        <v>18474</v>
      </c>
      <c r="AI17" s="32">
        <f t="shared" si="1"/>
        <v>18839.973899700039</v>
      </c>
    </row>
    <row r="18" spans="1:35" ht="16.5" customHeight="1">
      <c r="A18" s="31" t="s">
        <v>677</v>
      </c>
      <c r="B18" s="30" t="s">
        <v>668</v>
      </c>
      <c r="C18" s="30" t="s">
        <v>668</v>
      </c>
      <c r="D18" s="30" t="s">
        <v>668</v>
      </c>
      <c r="E18" s="30" t="s">
        <v>668</v>
      </c>
      <c r="F18" s="30">
        <v>219</v>
      </c>
      <c r="G18" s="30">
        <v>306</v>
      </c>
      <c r="H18" s="30">
        <v>193</v>
      </c>
      <c r="I18" s="30">
        <v>195</v>
      </c>
      <c r="J18" s="30">
        <v>199</v>
      </c>
      <c r="K18" s="30">
        <v>188</v>
      </c>
      <c r="L18" s="30">
        <v>187</v>
      </c>
      <c r="M18" s="30">
        <v>187</v>
      </c>
      <c r="N18" s="30">
        <v>184.16370000000001</v>
      </c>
      <c r="O18" s="30">
        <v>189.170345</v>
      </c>
      <c r="P18" s="30">
        <v>181.71669800000001</v>
      </c>
      <c r="Q18" s="30">
        <v>186.10567</v>
      </c>
      <c r="R18" s="30">
        <v>191.89107100000004</v>
      </c>
      <c r="S18" s="30">
        <v>186.99797199999998</v>
      </c>
      <c r="T18" s="30">
        <v>187.793553</v>
      </c>
      <c r="U18" s="30">
        <v>176.144657</v>
      </c>
      <c r="V18" s="30">
        <v>173.21470899999997</v>
      </c>
      <c r="W18" s="30">
        <v>172.98174700000001</v>
      </c>
      <c r="X18" s="30">
        <v>163.88912900000003</v>
      </c>
      <c r="Y18" s="30">
        <v>155.51650000000001</v>
      </c>
      <c r="Z18" s="30">
        <v>160.68529999999998</v>
      </c>
      <c r="AA18" s="30">
        <v>168.066937</v>
      </c>
      <c r="AB18" s="30">
        <v>158.87200799999999</v>
      </c>
      <c r="AC18" s="33">
        <v>160.306691</v>
      </c>
      <c r="AD18" s="32">
        <v>161.88904700000001</v>
      </c>
      <c r="AE18" s="32">
        <v>156.31329400000001</v>
      </c>
      <c r="AF18" s="32">
        <v>157.73150000000001</v>
      </c>
      <c r="AG18" s="32">
        <v>147</v>
      </c>
      <c r="AH18" s="32">
        <v>155</v>
      </c>
      <c r="AI18" s="32">
        <f t="shared" si="1"/>
        <v>148.65935179999906</v>
      </c>
    </row>
    <row r="19" spans="1:35" ht="16.5" customHeight="1">
      <c r="A19" s="31" t="s">
        <v>671</v>
      </c>
      <c r="B19" s="30">
        <v>4197</v>
      </c>
      <c r="C19" s="30">
        <v>4128</v>
      </c>
      <c r="D19" s="30">
        <v>4592</v>
      </c>
      <c r="E19" s="30">
        <v>4513</v>
      </c>
      <c r="F19" s="30">
        <v>6516</v>
      </c>
      <c r="G19" s="30">
        <v>6534</v>
      </c>
      <c r="H19" s="30">
        <v>7082</v>
      </c>
      <c r="I19" s="30">
        <v>7344</v>
      </c>
      <c r="J19" s="30">
        <v>7320</v>
      </c>
      <c r="K19" s="30">
        <v>6940</v>
      </c>
      <c r="L19" s="30">
        <v>7996</v>
      </c>
      <c r="M19" s="30">
        <v>8244</v>
      </c>
      <c r="N19" s="30">
        <v>8350.4012999999995</v>
      </c>
      <c r="O19" s="30">
        <v>8037.4858980000008</v>
      </c>
      <c r="P19" s="30">
        <v>8702.2589120000011</v>
      </c>
      <c r="Q19" s="30">
        <v>8764.0169889999997</v>
      </c>
      <c r="R19" s="30">
        <v>9399.8729629999998</v>
      </c>
      <c r="S19" s="30">
        <v>9543.5642550000011</v>
      </c>
      <c r="T19" s="30">
        <v>9499.8287029999992</v>
      </c>
      <c r="U19" s="30">
        <v>9555.383124</v>
      </c>
      <c r="V19" s="30">
        <v>9715.2788890000011</v>
      </c>
      <c r="W19" s="30">
        <v>9470.1332469999998</v>
      </c>
      <c r="X19" s="30">
        <v>10358.926487000002</v>
      </c>
      <c r="Y19" s="30">
        <v>11136.821900000001</v>
      </c>
      <c r="Z19" s="30">
        <v>11031.9995</v>
      </c>
      <c r="AA19" s="30">
        <v>11129.418953</v>
      </c>
      <c r="AB19" s="30">
        <v>10773.7353</v>
      </c>
      <c r="AC19" s="33">
        <v>11314.228574000001</v>
      </c>
      <c r="AD19" s="32">
        <v>11120.63185</v>
      </c>
      <c r="AE19" s="32">
        <v>11735.558829</v>
      </c>
      <c r="AF19" s="32">
        <v>11599.8469</v>
      </c>
      <c r="AG19" s="32">
        <v>11759</v>
      </c>
      <c r="AH19" s="32">
        <v>11840</v>
      </c>
      <c r="AI19" s="32">
        <f t="shared" si="1"/>
        <v>12049.660757100035</v>
      </c>
    </row>
    <row r="20" spans="1:35" ht="16.5" customHeight="1">
      <c r="A20" s="35" t="s">
        <v>676</v>
      </c>
      <c r="B20" s="30" t="s">
        <v>668</v>
      </c>
      <c r="C20" s="30" t="s">
        <v>668</v>
      </c>
      <c r="D20" s="30" t="s">
        <v>668</v>
      </c>
      <c r="E20" s="30" t="s">
        <v>668</v>
      </c>
      <c r="F20" s="30" t="s">
        <v>668</v>
      </c>
      <c r="G20" s="30">
        <v>364</v>
      </c>
      <c r="H20" s="30">
        <v>431</v>
      </c>
      <c r="I20" s="30">
        <v>454</v>
      </c>
      <c r="J20" s="30">
        <v>495</v>
      </c>
      <c r="K20" s="30">
        <v>562</v>
      </c>
      <c r="L20" s="30">
        <v>577</v>
      </c>
      <c r="M20" s="30">
        <v>607</v>
      </c>
      <c r="N20" s="30">
        <v>390.9409</v>
      </c>
      <c r="O20" s="30">
        <v>531.07757100000003</v>
      </c>
      <c r="P20" s="30">
        <v>513.41098099999999</v>
      </c>
      <c r="Q20" s="30">
        <v>558.98629999999991</v>
      </c>
      <c r="R20" s="30">
        <v>587.65657799999997</v>
      </c>
      <c r="S20" s="30">
        <v>625.77712400000007</v>
      </c>
      <c r="T20" s="30">
        <v>650.98968500000001</v>
      </c>
      <c r="U20" s="30">
        <v>688.58305900000005</v>
      </c>
      <c r="V20" s="30">
        <v>703.84377199999994</v>
      </c>
      <c r="W20" s="30">
        <v>738.47902800000008</v>
      </c>
      <c r="X20" s="30">
        <v>753.30440099999998</v>
      </c>
      <c r="Y20" s="30">
        <v>777.72930000000008</v>
      </c>
      <c r="Z20" s="30">
        <v>843.92600000000004</v>
      </c>
      <c r="AA20" s="30">
        <v>881.04851499999995</v>
      </c>
      <c r="AB20" s="30">
        <v>841.18544899999995</v>
      </c>
      <c r="AC20" s="33">
        <v>846.28385000000003</v>
      </c>
      <c r="AD20" s="32">
        <v>851.33871699999997</v>
      </c>
      <c r="AE20" s="32">
        <v>851.65238199999999</v>
      </c>
      <c r="AF20" s="32">
        <v>863.76990000000001</v>
      </c>
      <c r="AG20" s="32">
        <v>876</v>
      </c>
      <c r="AH20" s="32">
        <v>870</v>
      </c>
      <c r="AI20" s="32">
        <f t="shared" si="1"/>
        <v>881.0532549999989</v>
      </c>
    </row>
    <row r="21" spans="1:35" ht="16.5" customHeight="1">
      <c r="A21" s="31" t="s">
        <v>675</v>
      </c>
      <c r="B21" s="30" t="s">
        <v>668</v>
      </c>
      <c r="C21" s="30" t="s">
        <v>668</v>
      </c>
      <c r="D21" s="30" t="s">
        <v>668</v>
      </c>
      <c r="E21" s="30" t="s">
        <v>668</v>
      </c>
      <c r="F21" s="30" t="s">
        <v>668</v>
      </c>
      <c r="G21" s="30" t="s">
        <v>668</v>
      </c>
      <c r="H21" s="30">
        <v>286</v>
      </c>
      <c r="I21" s="30">
        <v>282</v>
      </c>
      <c r="J21" s="30">
        <v>271</v>
      </c>
      <c r="K21" s="30">
        <v>260</v>
      </c>
      <c r="L21" s="30">
        <v>260</v>
      </c>
      <c r="M21" s="30">
        <v>260</v>
      </c>
      <c r="N21" s="30">
        <v>255.38840000000002</v>
      </c>
      <c r="O21" s="30">
        <v>254.21924200000004</v>
      </c>
      <c r="P21" s="30">
        <v>280.125878</v>
      </c>
      <c r="Q21" s="30">
        <v>294.71404899999999</v>
      </c>
      <c r="R21" s="30">
        <v>298.132858</v>
      </c>
      <c r="S21" s="30">
        <v>295.33117599999997</v>
      </c>
      <c r="T21" s="30">
        <v>301.363563</v>
      </c>
      <c r="U21" s="30">
        <v>366.84362800000002</v>
      </c>
      <c r="V21" s="30">
        <v>356.984306</v>
      </c>
      <c r="W21" s="30">
        <v>359.19848399999995</v>
      </c>
      <c r="X21" s="30">
        <v>359.85686900000002</v>
      </c>
      <c r="Y21" s="30">
        <v>380.78190000000001</v>
      </c>
      <c r="Z21" s="30">
        <v>390.4581</v>
      </c>
      <c r="AA21" s="30">
        <v>364.67172900000003</v>
      </c>
      <c r="AB21" s="30">
        <v>389.20500600000003</v>
      </c>
      <c r="AC21" s="33">
        <v>389.38419099999999</v>
      </c>
      <c r="AD21" s="32">
        <v>402.115701</v>
      </c>
      <c r="AE21" s="32">
        <v>402.30593399999998</v>
      </c>
      <c r="AF21" s="32">
        <v>414.20960000000002</v>
      </c>
      <c r="AG21" s="32">
        <v>492</v>
      </c>
      <c r="AH21" s="32">
        <v>493</v>
      </c>
      <c r="AI21" s="32">
        <f t="shared" si="1"/>
        <v>522.16504619999614</v>
      </c>
    </row>
    <row r="22" spans="1:35" s="27" customFormat="1" ht="16.5" customHeight="1">
      <c r="A22" s="31" t="s">
        <v>674</v>
      </c>
      <c r="B22" s="30" t="s">
        <v>668</v>
      </c>
      <c r="C22" s="30" t="s">
        <v>668</v>
      </c>
      <c r="D22" s="30" t="s">
        <v>668</v>
      </c>
      <c r="E22" s="30" t="s">
        <v>668</v>
      </c>
      <c r="F22" s="30">
        <v>390</v>
      </c>
      <c r="G22" s="30">
        <v>439</v>
      </c>
      <c r="H22" s="30">
        <v>124</v>
      </c>
      <c r="I22" s="30">
        <v>148</v>
      </c>
      <c r="J22" s="30">
        <v>182</v>
      </c>
      <c r="K22" s="30">
        <v>251</v>
      </c>
      <c r="L22" s="30">
        <v>232</v>
      </c>
      <c r="M22" s="30">
        <v>273</v>
      </c>
      <c r="N22" s="30">
        <v>515.5963999999949</v>
      </c>
      <c r="O22" s="30">
        <v>579.27095199999894</v>
      </c>
      <c r="P22" s="30">
        <v>654.07030799999484</v>
      </c>
      <c r="Q22" s="30">
        <v>699.01640200000111</v>
      </c>
      <c r="R22" s="30">
        <v>632.40979800000787</v>
      </c>
      <c r="S22" s="30">
        <v>667.59748699999909</v>
      </c>
      <c r="T22" s="30">
        <v>682.52739499999007</v>
      </c>
      <c r="U22" s="30">
        <v>628.79707700001018</v>
      </c>
      <c r="V22" s="30">
        <v>745.12879600000451</v>
      </c>
      <c r="W22" s="30">
        <v>841.65538500000548</v>
      </c>
      <c r="X22" s="30">
        <v>890.82436499999312</v>
      </c>
      <c r="Y22" s="30">
        <v>966.1105000000025</v>
      </c>
      <c r="Z22" s="30">
        <v>1155.9271999999999</v>
      </c>
      <c r="AA22" s="30">
        <v>1253.9602890000001</v>
      </c>
      <c r="AB22" s="30">
        <v>1314.7709150000001</v>
      </c>
      <c r="AC22" s="32">
        <v>1379.3117219999999</v>
      </c>
      <c r="AD22" s="32">
        <v>1485.809925</v>
      </c>
      <c r="AE22" s="32">
        <v>1494.6165369999999</v>
      </c>
      <c r="AF22" s="32">
        <v>1534.018</v>
      </c>
      <c r="AG22" s="32">
        <v>1546</v>
      </c>
      <c r="AH22" s="32">
        <v>1529</v>
      </c>
      <c r="AI22" s="32">
        <f t="shared" si="1"/>
        <v>1559.2179762999986</v>
      </c>
    </row>
    <row r="23" spans="1:35" ht="16.5" customHeight="1">
      <c r="A23" s="36" t="s">
        <v>673</v>
      </c>
      <c r="B23" s="30"/>
      <c r="C23" s="30"/>
      <c r="D23" s="30"/>
      <c r="E23" s="30"/>
      <c r="F23" s="30"/>
      <c r="G23" s="30"/>
      <c r="H23" s="30"/>
      <c r="I23" s="30"/>
      <c r="J23" s="30"/>
      <c r="K23" s="30"/>
      <c r="L23" s="30"/>
      <c r="M23" s="30"/>
      <c r="N23" s="30"/>
      <c r="O23" s="30"/>
      <c r="P23" s="30"/>
      <c r="Q23" s="32"/>
      <c r="R23" s="32"/>
      <c r="S23" s="32"/>
      <c r="T23" s="32"/>
      <c r="U23" s="32"/>
      <c r="V23" s="32"/>
      <c r="W23" s="32"/>
      <c r="X23" s="32"/>
      <c r="Y23" s="32"/>
      <c r="Z23" s="32"/>
      <c r="AA23" s="32"/>
      <c r="AB23" s="32"/>
      <c r="AC23" s="32"/>
      <c r="AD23" s="32"/>
      <c r="AE23" s="32"/>
      <c r="AF23" s="32"/>
      <c r="AG23" s="32"/>
      <c r="AH23" s="32"/>
      <c r="AI23" s="32"/>
    </row>
    <row r="24" spans="1:35" ht="16.5" customHeight="1">
      <c r="A24" s="35" t="s">
        <v>672</v>
      </c>
      <c r="B24" s="30">
        <v>17064</v>
      </c>
      <c r="C24" s="30">
        <v>13260</v>
      </c>
      <c r="D24" s="30">
        <v>6179</v>
      </c>
      <c r="E24" s="30">
        <v>3931</v>
      </c>
      <c r="F24" s="30">
        <v>4503</v>
      </c>
      <c r="G24" s="30">
        <v>4825</v>
      </c>
      <c r="H24" s="30">
        <v>6057</v>
      </c>
      <c r="I24" s="30">
        <v>6273</v>
      </c>
      <c r="J24" s="30">
        <v>6091</v>
      </c>
      <c r="K24" s="30">
        <v>6199</v>
      </c>
      <c r="L24" s="30">
        <v>5921</v>
      </c>
      <c r="M24" s="30">
        <v>5545</v>
      </c>
      <c r="N24" s="30">
        <v>5050</v>
      </c>
      <c r="O24" s="30">
        <v>5166</v>
      </c>
      <c r="P24" s="30">
        <v>5304</v>
      </c>
      <c r="Q24" s="32">
        <v>5330</v>
      </c>
      <c r="R24" s="34">
        <v>5573.9916949999997</v>
      </c>
      <c r="S24" s="34">
        <v>5570.5677539999997</v>
      </c>
      <c r="T24" s="34">
        <v>5337.8184959999999</v>
      </c>
      <c r="U24" s="32">
        <v>5679.9327190000004</v>
      </c>
      <c r="V24" s="32">
        <v>5510.8824969999996</v>
      </c>
      <c r="W24" s="32">
        <v>5381.3696630000004</v>
      </c>
      <c r="X24" s="32">
        <v>5409.8024230000001</v>
      </c>
      <c r="Y24" s="32">
        <v>5784.2503559999996</v>
      </c>
      <c r="Z24" s="30">
        <v>6178.5061949999999</v>
      </c>
      <c r="AA24" s="30">
        <v>5914.0960670000004</v>
      </c>
      <c r="AB24" s="30">
        <v>6419.7054660000003</v>
      </c>
      <c r="AC24" s="32">
        <v>6567.8390909999998</v>
      </c>
      <c r="AD24" s="32">
        <v>6752.432476</v>
      </c>
      <c r="AE24" s="32">
        <v>7283.1049199999998</v>
      </c>
      <c r="AF24" s="32">
        <v>6674.6818009999997</v>
      </c>
      <c r="AG24" s="32">
        <v>6536</v>
      </c>
      <c r="AH24" s="32">
        <v>6520</v>
      </c>
      <c r="AI24" s="32">
        <f t="shared" si="1"/>
        <v>6389.652877799992</v>
      </c>
    </row>
    <row r="25" spans="1:35" s="27" customFormat="1" ht="16.5" customHeight="1">
      <c r="A25" s="31" t="s">
        <v>671</v>
      </c>
      <c r="B25" s="30">
        <v>4197</v>
      </c>
      <c r="C25" s="30">
        <v>4128</v>
      </c>
      <c r="D25" s="30">
        <v>4592</v>
      </c>
      <c r="E25" s="30">
        <v>4513</v>
      </c>
      <c r="F25" s="30">
        <v>6516</v>
      </c>
      <c r="G25" s="30">
        <v>6534</v>
      </c>
      <c r="H25" s="30">
        <v>7082</v>
      </c>
      <c r="I25" s="30">
        <v>7344</v>
      </c>
      <c r="J25" s="30">
        <v>7320</v>
      </c>
      <c r="K25" s="30">
        <v>6940</v>
      </c>
      <c r="L25" s="30">
        <v>7996</v>
      </c>
      <c r="M25" s="30">
        <v>8244</v>
      </c>
      <c r="N25" s="30">
        <v>8350.4012999999995</v>
      </c>
      <c r="O25" s="30">
        <v>8037.4858980000008</v>
      </c>
      <c r="P25" s="30">
        <v>8702.2589120000011</v>
      </c>
      <c r="Q25" s="30">
        <v>8764.0169889999997</v>
      </c>
      <c r="R25" s="30">
        <v>9399.8729629999998</v>
      </c>
      <c r="S25" s="30">
        <v>9543.5642550000011</v>
      </c>
      <c r="T25" s="30">
        <v>9499.8287029999992</v>
      </c>
      <c r="U25" s="30">
        <v>9555.383124</v>
      </c>
      <c r="V25" s="30">
        <v>9715.2788890000011</v>
      </c>
      <c r="W25" s="30">
        <v>9470.1332469999998</v>
      </c>
      <c r="X25" s="30">
        <v>10358.926487000002</v>
      </c>
      <c r="Y25" s="30">
        <v>11136.821900000001</v>
      </c>
      <c r="Z25" s="30">
        <v>11031.9995</v>
      </c>
      <c r="AA25" s="30">
        <v>11129.418953</v>
      </c>
      <c r="AB25" s="30">
        <v>10773.7353</v>
      </c>
      <c r="AC25" s="33">
        <v>11314.228574000001</v>
      </c>
      <c r="AD25" s="32">
        <v>11120.63185</v>
      </c>
      <c r="AE25" s="32">
        <v>11735.558829</v>
      </c>
      <c r="AF25" s="32">
        <v>11599.8469</v>
      </c>
      <c r="AG25" s="32">
        <v>11759</v>
      </c>
      <c r="AH25" s="32">
        <v>11840</v>
      </c>
      <c r="AI25" s="32">
        <f t="shared" si="1"/>
        <v>12049.660757100035</v>
      </c>
    </row>
    <row r="26" spans="1:35" s="27" customFormat="1" ht="16.5" customHeight="1">
      <c r="A26" s="31" t="s">
        <v>670</v>
      </c>
      <c r="B26" s="30" t="s">
        <v>668</v>
      </c>
      <c r="C26" s="30" t="s">
        <v>668</v>
      </c>
      <c r="D26" s="30" t="s">
        <v>668</v>
      </c>
      <c r="E26" s="30" t="s">
        <v>668</v>
      </c>
      <c r="F26" s="30">
        <v>381</v>
      </c>
      <c r="G26" s="30">
        <v>350</v>
      </c>
      <c r="H26" s="30">
        <v>571</v>
      </c>
      <c r="I26" s="30">
        <v>662</v>
      </c>
      <c r="J26" s="30">
        <v>701</v>
      </c>
      <c r="K26" s="30">
        <v>705</v>
      </c>
      <c r="L26" s="30">
        <v>833</v>
      </c>
      <c r="M26" s="30">
        <v>860</v>
      </c>
      <c r="N26" s="30">
        <v>955.24509999999998</v>
      </c>
      <c r="O26" s="30">
        <v>1023.7081319999999</v>
      </c>
      <c r="P26" s="30">
        <v>1115.35194</v>
      </c>
      <c r="Q26" s="30">
        <v>1190.168551</v>
      </c>
      <c r="R26" s="30">
        <v>1339.431795</v>
      </c>
      <c r="S26" s="30">
        <v>1427.305259</v>
      </c>
      <c r="T26" s="30">
        <v>1431.6725369999999</v>
      </c>
      <c r="U26" s="30">
        <v>1476.0326319999997</v>
      </c>
      <c r="V26" s="30">
        <v>1576.197658</v>
      </c>
      <c r="W26" s="30">
        <v>1699.5838489999999</v>
      </c>
      <c r="X26" s="30">
        <v>1865.7201999999997</v>
      </c>
      <c r="Y26" s="30">
        <v>1930.2944</v>
      </c>
      <c r="Z26" s="30">
        <v>2081.0625999999997</v>
      </c>
      <c r="AA26" s="30">
        <v>2196.117518</v>
      </c>
      <c r="AB26" s="30">
        <v>2172.7471529999998</v>
      </c>
      <c r="AC26" s="33">
        <v>2363.430715</v>
      </c>
      <c r="AD26" s="32">
        <v>2488.8479259999999</v>
      </c>
      <c r="AE26" s="32">
        <v>2564.6256590000003</v>
      </c>
      <c r="AF26" s="32">
        <v>2674.5208000000002</v>
      </c>
      <c r="AG26" s="32">
        <v>2645</v>
      </c>
      <c r="AH26" s="32">
        <v>2775</v>
      </c>
      <c r="AI26" s="32">
        <f t="shared" si="1"/>
        <v>2825.402423699983</v>
      </c>
    </row>
    <row r="27" spans="1:35" s="27" customFormat="1" ht="16.5" customHeight="1" thickBot="1">
      <c r="A27" s="31" t="s">
        <v>669</v>
      </c>
      <c r="B27" s="30" t="s">
        <v>668</v>
      </c>
      <c r="C27" s="30" t="s">
        <v>668</v>
      </c>
      <c r="D27" s="30" t="s">
        <v>668</v>
      </c>
      <c r="E27" s="30" t="s">
        <v>668</v>
      </c>
      <c r="F27" s="30">
        <v>10558</v>
      </c>
      <c r="G27" s="30">
        <v>10427</v>
      </c>
      <c r="H27" s="30">
        <v>11475</v>
      </c>
      <c r="I27" s="30">
        <v>10528</v>
      </c>
      <c r="J27" s="30">
        <v>10737</v>
      </c>
      <c r="K27" s="30">
        <v>10231</v>
      </c>
      <c r="L27" s="30">
        <v>10668</v>
      </c>
      <c r="M27" s="30">
        <v>10559</v>
      </c>
      <c r="N27" s="30">
        <v>11530.220300000001</v>
      </c>
      <c r="O27" s="30">
        <v>12056.0676</v>
      </c>
      <c r="P27" s="30">
        <v>12284.382321999999</v>
      </c>
      <c r="Q27" s="30">
        <v>12902.056581000001</v>
      </c>
      <c r="R27" s="29">
        <v>13843.512074999999</v>
      </c>
      <c r="S27" s="29">
        <v>14178.091572000001</v>
      </c>
      <c r="T27" s="29">
        <v>13663.224326</v>
      </c>
      <c r="U27" s="29">
        <v>13606.195594000001</v>
      </c>
      <c r="V27" s="29">
        <v>14354.281087000001</v>
      </c>
      <c r="W27" s="29">
        <v>14417.698761</v>
      </c>
      <c r="X27" s="29">
        <v>14721.465516</v>
      </c>
      <c r="Y27" s="29">
        <v>16137.9522</v>
      </c>
      <c r="Z27" s="29">
        <v>16849.9198</v>
      </c>
      <c r="AA27" s="29">
        <v>16805.109970000001</v>
      </c>
      <c r="AB27" s="29">
        <v>16406.938677999999</v>
      </c>
      <c r="AC27" s="28">
        <v>17316.613255</v>
      </c>
      <c r="AD27" s="28">
        <v>17516.432841999998</v>
      </c>
      <c r="AE27" s="28">
        <v>18004.627035000001</v>
      </c>
      <c r="AF27" s="28">
        <v>18339.048699999999</v>
      </c>
      <c r="AG27" s="28">
        <v>18400</v>
      </c>
      <c r="AH27" s="28">
        <v>18474</v>
      </c>
      <c r="AI27" s="28">
        <f t="shared" si="1"/>
        <v>18839.973899700039</v>
      </c>
    </row>
    <row r="28" spans="1:35" s="24" customFormat="1" ht="12.75" customHeight="1">
      <c r="A28" s="79" t="s">
        <v>667</v>
      </c>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spans="1:35" s="26" customFormat="1" ht="12.7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35" s="24" customFormat="1" ht="12.75" customHeight="1">
      <c r="A30" s="81" t="s">
        <v>666</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spans="1:35" s="24" customFormat="1" ht="38.25" customHeight="1">
      <c r="A31" s="81" t="s">
        <v>665</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35" s="24" customFormat="1" ht="12.75" customHeight="1">
      <c r="A32" s="74" t="s">
        <v>664</v>
      </c>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spans="1:26" s="24" customFormat="1" ht="12.75" customHeight="1">
      <c r="A33" s="74" t="s">
        <v>663</v>
      </c>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spans="1:26" s="24" customFormat="1" ht="12.75" customHeight="1">
      <c r="A34" s="74" t="s">
        <v>662</v>
      </c>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spans="1:26" s="24" customFormat="1" ht="25.5" customHeight="1">
      <c r="A35" s="81" t="s">
        <v>661</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spans="1:26" s="24" customFormat="1" ht="12.75" customHeight="1">
      <c r="A36" s="82" t="s">
        <v>660</v>
      </c>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spans="1:26" s="24" customFormat="1" ht="12.75" customHeight="1">
      <c r="A37" s="74" t="s">
        <v>659</v>
      </c>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spans="1:26" s="24" customFormat="1" ht="12.75" customHeight="1">
      <c r="A38" s="74" t="s">
        <v>658</v>
      </c>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spans="1:26" s="24" customFormat="1" ht="12.75" customHeight="1">
      <c r="A39" s="74" t="s">
        <v>657</v>
      </c>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spans="1:26" s="24" customFormat="1" ht="12.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s="24" customFormat="1" ht="12.75" customHeight="1">
      <c r="A41" s="76" t="s">
        <v>656</v>
      </c>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s="24" customFormat="1" ht="38.25" customHeight="1">
      <c r="A42" s="69" t="s">
        <v>655</v>
      </c>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spans="1:26" s="24" customFormat="1" ht="51" customHeight="1">
      <c r="A43" s="69" t="s">
        <v>654</v>
      </c>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spans="1:26" s="24" customFormat="1" ht="12.75" customHeight="1">
      <c r="A44" s="66" t="s">
        <v>653</v>
      </c>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spans="1:26" s="24" customFormat="1" ht="12.75" customHeight="1">
      <c r="A45" s="67" t="s">
        <v>652</v>
      </c>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spans="1:26" s="24" customFormat="1" ht="12.75" customHeight="1">
      <c r="A46" s="68" t="s">
        <v>651</v>
      </c>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spans="1:26" s="24" customFormat="1" ht="12.75" customHeight="1">
      <c r="A47" s="69" t="s">
        <v>650</v>
      </c>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spans="1:26" s="24" customFormat="1" ht="12.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s="24" customFormat="1" ht="12.75" customHeight="1">
      <c r="A49" s="83" t="s">
        <v>649</v>
      </c>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s="24" customFormat="1" ht="12.75" customHeight="1">
      <c r="A50" s="83" t="s">
        <v>648</v>
      </c>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s="24" customFormat="1" ht="12.75" customHeight="1">
      <c r="A51" s="73" t="s">
        <v>647</v>
      </c>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s="24" customFormat="1" ht="12.75" customHeight="1">
      <c r="A52" s="71" t="s">
        <v>646</v>
      </c>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s="24" customFormat="1" ht="12.75" customHeight="1">
      <c r="A53" s="71" t="s">
        <v>645</v>
      </c>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s="24" customFormat="1" ht="12.75" customHeight="1">
      <c r="A54" s="77" t="s">
        <v>644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spans="1:26" s="24" customFormat="1" ht="12.75" customHeight="1">
      <c r="A55" s="72" t="s">
        <v>643</v>
      </c>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s="24" customFormat="1" ht="12.75" customHeight="1">
      <c r="A56" s="73" t="s">
        <v>642</v>
      </c>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s="24" customFormat="1" ht="12.75" customHeight="1">
      <c r="A57" s="77" t="s">
        <v>641</v>
      </c>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spans="1:26" s="24" customFormat="1" ht="12.75" customHeight="1">
      <c r="A58" s="71" t="s">
        <v>633</v>
      </c>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s="24" customFormat="1" ht="12.75" customHeight="1">
      <c r="A59" s="73" t="s">
        <v>640</v>
      </c>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s="24" customFormat="1" ht="12.75" customHeight="1">
      <c r="A60" s="71" t="s">
        <v>639</v>
      </c>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s="24" customFormat="1" ht="12.75" customHeight="1">
      <c r="A61" s="73" t="s">
        <v>638</v>
      </c>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s="24" customFormat="1" ht="12.75" customHeight="1">
      <c r="A62" s="71" t="s">
        <v>637</v>
      </c>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s="24" customFormat="1" ht="12.75" customHeight="1">
      <c r="A63" s="71" t="s">
        <v>636</v>
      </c>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s="24" customFormat="1" ht="12.75" customHeight="1">
      <c r="A64" s="73" t="s">
        <v>635</v>
      </c>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s="24" customFormat="1" ht="12.75" customHeight="1">
      <c r="A65" s="77" t="s">
        <v>634</v>
      </c>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spans="1:26" s="24" customFormat="1" ht="12.75" customHeight="1">
      <c r="A66" s="71" t="s">
        <v>633</v>
      </c>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s="24" customFormat="1" ht="12.75" customHeight="1">
      <c r="A67" s="73" t="s">
        <v>632</v>
      </c>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s="24" customFormat="1" ht="12.75" customHeight="1">
      <c r="A68" s="71" t="s">
        <v>631</v>
      </c>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s="24" customFormat="1" ht="12.75" customHeight="1">
      <c r="A69" s="73" t="s">
        <v>630</v>
      </c>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s="24" customFormat="1" ht="12.75" customHeight="1">
      <c r="A70" s="77" t="s">
        <v>629</v>
      </c>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spans="1:26" s="24" customFormat="1" ht="12.75" customHeight="1">
      <c r="A71" s="71" t="s">
        <v>628</v>
      </c>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s="25" customFormat="1" ht="12.75" customHeight="1">
      <c r="A72" s="72" t="s">
        <v>627</v>
      </c>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s="25" customFormat="1" ht="12.75" customHeight="1">
      <c r="A73" s="73" t="s">
        <v>626</v>
      </c>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s="25" customFormat="1" ht="12.75" customHeight="1">
      <c r="A74" s="71" t="s">
        <v>625</v>
      </c>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s="25" customFormat="1" ht="12.75" customHeight="1">
      <c r="A75" s="71" t="s">
        <v>624</v>
      </c>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s="24" customFormat="1" ht="12.75" customHeight="1">
      <c r="A76" s="71" t="s">
        <v>621</v>
      </c>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2.75" customHeight="1">
      <c r="A77" s="73" t="s">
        <v>623</v>
      </c>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s="24" customFormat="1" ht="12.75" customHeight="1">
      <c r="A78" s="71" t="s">
        <v>622</v>
      </c>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s="25" customFormat="1" ht="12.75" customHeight="1">
      <c r="A79" s="71" t="s">
        <v>621</v>
      </c>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s="24" customFormat="1" ht="12.75" customHeight="1">
      <c r="A80" s="72" t="s">
        <v>620</v>
      </c>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s="24" customFormat="1" ht="12.75" customHeight="1">
      <c r="A81" s="71" t="s">
        <v>619</v>
      </c>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s="24" customFormat="1" ht="12.75" customHeight="1">
      <c r="A82" s="71" t="s">
        <v>618</v>
      </c>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2.75" customHeight="1">
      <c r="A83" s="71" t="s">
        <v>617</v>
      </c>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2.75" customHeight="1">
      <c r="A84" s="65" t="s">
        <v>616</v>
      </c>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577</v>
      </c>
    </row>
    <row r="2" spans="1:7">
      <c r="A2" s="1"/>
    </row>
    <row r="3" spans="1:7" ht="42.75">
      <c r="A3" s="19" t="s">
        <v>578</v>
      </c>
      <c r="B3" s="19" t="s">
        <v>579</v>
      </c>
      <c r="C3" s="19" t="s">
        <v>580</v>
      </c>
      <c r="D3" s="19" t="s">
        <v>581</v>
      </c>
      <c r="E3" s="19" t="s">
        <v>582</v>
      </c>
      <c r="F3" s="19" t="s">
        <v>583</v>
      </c>
      <c r="G3" s="19" t="s">
        <v>584</v>
      </c>
    </row>
    <row r="4" spans="1:7">
      <c r="A4" t="s">
        <v>585</v>
      </c>
      <c r="B4" s="20">
        <v>21611</v>
      </c>
      <c r="C4" s="20">
        <v>244203</v>
      </c>
      <c r="D4" s="20">
        <v>3584</v>
      </c>
      <c r="E4">
        <v>11.3</v>
      </c>
      <c r="F4">
        <v>5.7</v>
      </c>
      <c r="G4">
        <v>2.4</v>
      </c>
    </row>
    <row r="5" spans="1:7">
      <c r="A5" t="s">
        <v>586</v>
      </c>
      <c r="B5" s="20">
        <v>10147</v>
      </c>
      <c r="C5" s="20">
        <v>121865</v>
      </c>
      <c r="D5" s="20">
        <v>2035</v>
      </c>
      <c r="E5">
        <v>12</v>
      </c>
      <c r="F5">
        <v>6</v>
      </c>
      <c r="G5">
        <v>2.7</v>
      </c>
    </row>
    <row r="6" spans="1:7">
      <c r="A6" t="s">
        <v>587</v>
      </c>
      <c r="B6">
        <v>735</v>
      </c>
      <c r="C6" s="20">
        <v>8137</v>
      </c>
      <c r="D6">
        <v>154</v>
      </c>
      <c r="E6">
        <v>11.1</v>
      </c>
      <c r="F6">
        <v>7.8</v>
      </c>
      <c r="G6">
        <v>2.4</v>
      </c>
    </row>
    <row r="7" spans="1:7">
      <c r="A7" t="s">
        <v>588</v>
      </c>
      <c r="B7">
        <v>854</v>
      </c>
      <c r="C7" s="20">
        <v>12694</v>
      </c>
      <c r="D7">
        <v>220</v>
      </c>
      <c r="E7">
        <v>14.9</v>
      </c>
      <c r="F7">
        <v>4.0999999999999996</v>
      </c>
      <c r="G7">
        <v>3.8</v>
      </c>
    </row>
    <row r="8" spans="1:7">
      <c r="A8" t="s">
        <v>589</v>
      </c>
      <c r="B8" s="20">
        <v>1704</v>
      </c>
      <c r="C8" s="20">
        <v>18728</v>
      </c>
      <c r="D8">
        <v>212</v>
      </c>
      <c r="E8">
        <v>11</v>
      </c>
      <c r="F8">
        <v>4.7</v>
      </c>
      <c r="G8">
        <v>2.2999999999999998</v>
      </c>
    </row>
    <row r="9" spans="1:7">
      <c r="A9" t="s">
        <v>590</v>
      </c>
      <c r="B9" s="20">
        <v>2508</v>
      </c>
      <c r="C9" s="20">
        <v>21580</v>
      </c>
      <c r="D9">
        <v>362</v>
      </c>
      <c r="E9">
        <v>8.6</v>
      </c>
      <c r="F9">
        <v>6.3</v>
      </c>
      <c r="G9">
        <v>2.2999999999999998</v>
      </c>
    </row>
    <row r="10" spans="1:7">
      <c r="A10" t="s">
        <v>591</v>
      </c>
      <c r="B10" s="20">
        <v>3916</v>
      </c>
      <c r="C10" s="20">
        <v>43741</v>
      </c>
      <c r="D10">
        <v>280</v>
      </c>
      <c r="E10">
        <v>11.2</v>
      </c>
      <c r="F10">
        <v>4.5999999999999996</v>
      </c>
      <c r="G10">
        <v>1.3</v>
      </c>
    </row>
    <row r="11" spans="1:7">
      <c r="A11" t="s">
        <v>592</v>
      </c>
      <c r="B11" s="20">
        <v>1747</v>
      </c>
      <c r="C11" s="20">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8" sqref="C8"/>
    </sheetView>
  </sheetViews>
  <sheetFormatPr defaultRowHeight="14.25"/>
  <cols>
    <col min="1" max="1" width="41.1328125" customWidth="1"/>
    <col min="2" max="6" width="10.3984375" style="54" customWidth="1"/>
  </cols>
  <sheetData>
    <row r="1" spans="1:7">
      <c r="A1" s="15" t="s">
        <v>1125</v>
      </c>
      <c r="B1" s="58"/>
      <c r="C1" s="58"/>
      <c r="D1" s="58"/>
      <c r="E1" s="58"/>
      <c r="F1" s="58"/>
    </row>
    <row r="2" spans="1:7">
      <c r="B2" s="56">
        <v>2010</v>
      </c>
      <c r="C2" s="56" t="s">
        <v>1126</v>
      </c>
      <c r="D2" s="56" t="s">
        <v>1127</v>
      </c>
      <c r="E2" s="56" t="s">
        <v>1128</v>
      </c>
      <c r="F2" s="56" t="s">
        <v>1129</v>
      </c>
      <c r="G2" s="57"/>
    </row>
    <row r="3" spans="1:7">
      <c r="A3" t="s">
        <v>1130</v>
      </c>
      <c r="B3" s="54">
        <v>130</v>
      </c>
      <c r="C3" s="54">
        <v>130</v>
      </c>
      <c r="D3" s="54">
        <v>130</v>
      </c>
      <c r="E3" s="54">
        <v>130</v>
      </c>
      <c r="F3" s="54">
        <v>130</v>
      </c>
    </row>
    <row r="4" spans="1:7">
      <c r="A4" t="s">
        <v>1131</v>
      </c>
      <c r="B4" s="54">
        <v>110.8</v>
      </c>
      <c r="C4" s="54">
        <v>91.6</v>
      </c>
      <c r="D4" s="54">
        <v>85.6</v>
      </c>
      <c r="E4" s="54">
        <v>81</v>
      </c>
      <c r="F4" s="54">
        <v>71.2</v>
      </c>
    </row>
    <row r="5" spans="1:7">
      <c r="A5" t="s">
        <v>1132</v>
      </c>
      <c r="C5" s="54">
        <v>87.5</v>
      </c>
      <c r="D5" s="54">
        <v>90.2</v>
      </c>
      <c r="E5" s="54">
        <v>92.5</v>
      </c>
      <c r="F5" s="54">
        <v>94</v>
      </c>
    </row>
    <row r="6" spans="1:7">
      <c r="A6" t="s">
        <v>1133</v>
      </c>
      <c r="C6" s="54">
        <v>90.7</v>
      </c>
      <c r="D6" s="54">
        <v>91.6</v>
      </c>
      <c r="E6" s="54">
        <v>92.5</v>
      </c>
      <c r="F6" s="54">
        <v>93.5</v>
      </c>
    </row>
    <row r="7" spans="1:7">
      <c r="A7" t="s">
        <v>1134</v>
      </c>
      <c r="C7" s="54">
        <v>86.7</v>
      </c>
      <c r="D7" s="54">
        <v>87.8</v>
      </c>
      <c r="E7" s="54">
        <v>88</v>
      </c>
    </row>
    <row r="8" spans="1:7">
      <c r="A8" t="s">
        <v>1135</v>
      </c>
      <c r="B8" s="54">
        <v>152</v>
      </c>
      <c r="C8" s="54">
        <v>104.1</v>
      </c>
      <c r="D8" s="54">
        <v>98.2</v>
      </c>
      <c r="E8" s="54">
        <v>92.3</v>
      </c>
      <c r="F8" s="54">
        <v>84.6</v>
      </c>
    </row>
    <row r="9" spans="1:7">
      <c r="A9" t="s">
        <v>1136</v>
      </c>
      <c r="B9" s="54">
        <v>80</v>
      </c>
      <c r="C9" s="54">
        <v>88</v>
      </c>
      <c r="D9" s="54">
        <v>92</v>
      </c>
      <c r="E9" s="54">
        <v>90</v>
      </c>
      <c r="F9" s="54">
        <v>94</v>
      </c>
    </row>
    <row r="10" spans="1:7">
      <c r="A10" t="s">
        <v>1137</v>
      </c>
      <c r="B10" s="54">
        <v>37.6</v>
      </c>
      <c r="C10" s="54">
        <v>25.8</v>
      </c>
      <c r="D10" s="54">
        <v>21.7</v>
      </c>
      <c r="E10" s="54">
        <v>19.899999999999999</v>
      </c>
      <c r="F10" s="54">
        <v>15.9</v>
      </c>
    </row>
    <row r="11" spans="1:7">
      <c r="A11" t="s">
        <v>1144</v>
      </c>
      <c r="B11" s="54">
        <v>152</v>
      </c>
      <c r="C11" s="54">
        <v>195</v>
      </c>
      <c r="D11" s="54">
        <v>225</v>
      </c>
      <c r="E11" s="54">
        <v>250</v>
      </c>
      <c r="F11" s="54">
        <v>303</v>
      </c>
    </row>
    <row r="12" spans="1:7">
      <c r="A12" t="s">
        <v>1138</v>
      </c>
      <c r="B12" s="54">
        <v>22.1</v>
      </c>
      <c r="C12" s="54">
        <v>17.3</v>
      </c>
      <c r="D12" s="54">
        <v>15</v>
      </c>
      <c r="E12" s="54">
        <v>13.5</v>
      </c>
      <c r="F12" s="54">
        <v>11.1</v>
      </c>
    </row>
    <row r="13" spans="1:7">
      <c r="A13" t="s">
        <v>1139</v>
      </c>
      <c r="B13" s="54">
        <v>450</v>
      </c>
      <c r="C13" s="54">
        <v>250</v>
      </c>
      <c r="D13" s="54">
        <v>200</v>
      </c>
      <c r="E13" s="54">
        <v>160</v>
      </c>
      <c r="F13" s="54">
        <v>150</v>
      </c>
    </row>
    <row r="14" spans="1:7">
      <c r="A14" t="s">
        <v>1140</v>
      </c>
      <c r="B14" s="55">
        <v>15979</v>
      </c>
      <c r="C14" s="55">
        <v>5401</v>
      </c>
      <c r="D14" s="55">
        <v>4384</v>
      </c>
      <c r="E14" s="55">
        <v>3184</v>
      </c>
      <c r="F14" s="55">
        <v>2050</v>
      </c>
    </row>
    <row r="15" spans="1:7">
      <c r="A15" t="s">
        <v>1141</v>
      </c>
      <c r="B15" s="55">
        <v>15979</v>
      </c>
      <c r="C15" s="55">
        <v>2968</v>
      </c>
      <c r="D15" s="55">
        <v>2139</v>
      </c>
      <c r="E15" s="54" t="s">
        <v>1142</v>
      </c>
      <c r="F15" s="54" t="s">
        <v>1143</v>
      </c>
    </row>
    <row r="17" spans="1:4">
      <c r="A17" s="15" t="s">
        <v>1146</v>
      </c>
      <c r="B17" s="58"/>
      <c r="C17" s="58"/>
      <c r="D17" s="58"/>
    </row>
    <row r="18" spans="1:4">
      <c r="B18" s="54">
        <v>2010</v>
      </c>
      <c r="C18" s="54">
        <v>2030</v>
      </c>
      <c r="D18" s="54">
        <v>2050</v>
      </c>
    </row>
    <row r="19" spans="1:4">
      <c r="A19" t="s">
        <v>1144</v>
      </c>
      <c r="B19" s="54">
        <f>B11</f>
        <v>152</v>
      </c>
      <c r="C19" s="54">
        <f>C11</f>
        <v>195</v>
      </c>
      <c r="D19" s="54">
        <f>E11</f>
        <v>250</v>
      </c>
    </row>
    <row r="21" spans="1:4">
      <c r="B21" s="54">
        <v>2017</v>
      </c>
    </row>
    <row r="22" spans="1:4">
      <c r="A22" t="s">
        <v>1145</v>
      </c>
      <c r="B22" s="54">
        <f>TREND(B19:C19,B18:C18,B21)</f>
        <v>167.05000000000018</v>
      </c>
    </row>
    <row r="24" spans="1:4">
      <c r="A24" t="s">
        <v>1205</v>
      </c>
      <c r="B24" s="59">
        <f>(D19-B22)/B22</f>
        <v>0.49655791679137817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AEO 7</vt:lpstr>
      <vt:lpstr>AEO 36</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2019-03-07T20:35:30Z</dcterms:modified>
</cp:coreProperties>
</file>