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2-us-2019\InputData\trans\BPoEFUbVT\"/>
    </mc:Choice>
  </mc:AlternateContent>
  <bookViews>
    <workbookView xWindow="360" yWindow="90" windowWidth="23955" windowHeight="12090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62913"/>
</workbook>
</file>

<file path=xl/calcChain.xml><?xml version="1.0" encoding="utf-8"?>
<calcChain xmlns="http://schemas.openxmlformats.org/spreadsheetml/2006/main">
  <c r="C1" i="49" l="1"/>
  <c r="D1" i="49"/>
  <c r="E1" i="49"/>
  <c r="F1" i="49"/>
  <c r="G1" i="49"/>
  <c r="H1" i="49"/>
  <c r="I1" i="49"/>
  <c r="J1" i="49"/>
  <c r="K1" i="49"/>
  <c r="L1" i="49"/>
  <c r="M1" i="49"/>
  <c r="N1" i="49"/>
  <c r="O1" i="49"/>
  <c r="P1" i="49"/>
  <c r="Q1" i="49"/>
  <c r="R1" i="49"/>
  <c r="S1" i="49"/>
  <c r="T1" i="49"/>
  <c r="U1" i="49"/>
  <c r="V1" i="49"/>
  <c r="W1" i="49"/>
  <c r="X1" i="49"/>
  <c r="Y1" i="49"/>
  <c r="Z1" i="49"/>
  <c r="AA1" i="49"/>
  <c r="AB1" i="49"/>
  <c r="AC1" i="49"/>
  <c r="AD1" i="49"/>
  <c r="AE1" i="49"/>
  <c r="AF1" i="49"/>
  <c r="AG1" i="49"/>
  <c r="AH1" i="49"/>
  <c r="AI1" i="49"/>
  <c r="B1" i="49"/>
  <c r="C1" i="48"/>
  <c r="D1" i="48"/>
  <c r="E1" i="48"/>
  <c r="F1" i="48"/>
  <c r="G1" i="48"/>
  <c r="H1" i="48"/>
  <c r="I1" i="48"/>
  <c r="J1" i="48"/>
  <c r="K1" i="48"/>
  <c r="L1" i="48"/>
  <c r="M1" i="48"/>
  <c r="N1" i="48"/>
  <c r="O1" i="48"/>
  <c r="P1" i="48"/>
  <c r="Q1" i="48"/>
  <c r="R1" i="48"/>
  <c r="S1" i="48"/>
  <c r="T1" i="48"/>
  <c r="U1" i="48"/>
  <c r="V1" i="48"/>
  <c r="W1" i="48"/>
  <c r="X1" i="48"/>
  <c r="Y1" i="48"/>
  <c r="Z1" i="48"/>
  <c r="AA1" i="48"/>
  <c r="AB1" i="48"/>
  <c r="AC1" i="48"/>
  <c r="AD1" i="48"/>
  <c r="AE1" i="48"/>
  <c r="AF1" i="48"/>
  <c r="AG1" i="48"/>
  <c r="AH1" i="48"/>
  <c r="AI1" i="48"/>
  <c r="B1" i="48"/>
  <c r="C1" i="47"/>
  <c r="D1" i="47"/>
  <c r="E1" i="47"/>
  <c r="F1" i="47"/>
  <c r="G1" i="47"/>
  <c r="H1" i="47"/>
  <c r="I1" i="47"/>
  <c r="J1" i="47"/>
  <c r="K1" i="47"/>
  <c r="L1" i="47"/>
  <c r="M1" i="47"/>
  <c r="N1" i="47"/>
  <c r="O1" i="47"/>
  <c r="P1" i="47"/>
  <c r="Q1" i="47"/>
  <c r="R1" i="47"/>
  <c r="S1" i="47"/>
  <c r="T1" i="47"/>
  <c r="U1" i="47"/>
  <c r="V1" i="47"/>
  <c r="W1" i="47"/>
  <c r="X1" i="47"/>
  <c r="Y1" i="47"/>
  <c r="Z1" i="47"/>
  <c r="AA1" i="47"/>
  <c r="AB1" i="47"/>
  <c r="AC1" i="47"/>
  <c r="AD1" i="47"/>
  <c r="AE1" i="47"/>
  <c r="AF1" i="47"/>
  <c r="AG1" i="47"/>
  <c r="AH1" i="47"/>
  <c r="AI1" i="47"/>
  <c r="B1" i="47"/>
  <c r="C1" i="43"/>
  <c r="D1" i="43"/>
  <c r="E1" i="43"/>
  <c r="F1" i="43"/>
  <c r="G1" i="43"/>
  <c r="H1" i="43"/>
  <c r="I1" i="43"/>
  <c r="J1" i="43"/>
  <c r="K1" i="43"/>
  <c r="L1" i="43"/>
  <c r="M1" i="43"/>
  <c r="N1" i="43"/>
  <c r="O1" i="43"/>
  <c r="P1" i="43"/>
  <c r="Q1" i="43"/>
  <c r="R1" i="43"/>
  <c r="S1" i="43"/>
  <c r="T1" i="43"/>
  <c r="U1" i="43"/>
  <c r="V1" i="43"/>
  <c r="W1" i="43"/>
  <c r="X1" i="43"/>
  <c r="Y1" i="43"/>
  <c r="Z1" i="43"/>
  <c r="AA1" i="43"/>
  <c r="AB1" i="43"/>
  <c r="AC1" i="43"/>
  <c r="AD1" i="43"/>
  <c r="AE1" i="43"/>
  <c r="AF1" i="43"/>
  <c r="AG1" i="43"/>
  <c r="AH1" i="43"/>
  <c r="AI1" i="43"/>
  <c r="B1" i="43"/>
  <c r="C1" i="42"/>
  <c r="D1" i="42"/>
  <c r="E1" i="42"/>
  <c r="F1" i="42"/>
  <c r="G1" i="42"/>
  <c r="H1" i="42"/>
  <c r="I1" i="42"/>
  <c r="J1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B1" i="42"/>
  <c r="C1" i="41"/>
  <c r="D1" i="41"/>
  <c r="E1" i="41"/>
  <c r="F1" i="41"/>
  <c r="G1" i="41"/>
  <c r="H1" i="41"/>
  <c r="I1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B1" i="41"/>
  <c r="C1" i="37"/>
  <c r="D1" i="37"/>
  <c r="E1" i="37"/>
  <c r="F1" i="37"/>
  <c r="G1" i="37"/>
  <c r="H1" i="37"/>
  <c r="I1" i="37"/>
  <c r="J1" i="37"/>
  <c r="K1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B1" i="37"/>
  <c r="C1" i="36"/>
  <c r="D1" i="36"/>
  <c r="E1" i="36"/>
  <c r="F1" i="36"/>
  <c r="G1" i="36"/>
  <c r="H1" i="36"/>
  <c r="I1" i="36"/>
  <c r="J1" i="36"/>
  <c r="K1" i="36"/>
  <c r="L1" i="36"/>
  <c r="M1" i="36"/>
  <c r="N1" i="36"/>
  <c r="O1" i="36"/>
  <c r="P1" i="36"/>
  <c r="Q1" i="36"/>
  <c r="R1" i="36"/>
  <c r="S1" i="36"/>
  <c r="T1" i="36"/>
  <c r="U1" i="36"/>
  <c r="V1" i="36"/>
  <c r="W1" i="36"/>
  <c r="X1" i="36"/>
  <c r="Y1" i="36"/>
  <c r="Z1" i="36"/>
  <c r="AA1" i="36"/>
  <c r="AB1" i="36"/>
  <c r="AC1" i="36"/>
  <c r="AD1" i="36"/>
  <c r="AE1" i="36"/>
  <c r="AF1" i="36"/>
  <c r="AG1" i="36"/>
  <c r="AH1" i="36"/>
  <c r="AI1" i="36"/>
  <c r="B1" i="36"/>
  <c r="C1" i="35"/>
  <c r="D1" i="35"/>
  <c r="E1" i="35"/>
  <c r="F1" i="35"/>
  <c r="G1" i="35"/>
  <c r="H1" i="35"/>
  <c r="I1" i="35"/>
  <c r="J1" i="35"/>
  <c r="K1" i="35"/>
  <c r="L1" i="35"/>
  <c r="M1" i="35"/>
  <c r="N1" i="35"/>
  <c r="O1" i="35"/>
  <c r="P1" i="35"/>
  <c r="Q1" i="35"/>
  <c r="R1" i="35"/>
  <c r="S1" i="35"/>
  <c r="T1" i="35"/>
  <c r="U1" i="35"/>
  <c r="V1" i="35"/>
  <c r="W1" i="35"/>
  <c r="X1" i="35"/>
  <c r="Y1" i="35"/>
  <c r="Z1" i="35"/>
  <c r="AA1" i="35"/>
  <c r="AB1" i="35"/>
  <c r="AC1" i="35"/>
  <c r="AD1" i="35"/>
  <c r="AE1" i="35"/>
  <c r="AF1" i="35"/>
  <c r="AG1" i="35"/>
  <c r="AH1" i="35"/>
  <c r="AI1" i="35"/>
  <c r="B1" i="35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B1" i="34"/>
  <c r="C1" i="30"/>
  <c r="D1" i="30"/>
  <c r="E1" i="30"/>
  <c r="F1" i="30"/>
  <c r="G1" i="30"/>
  <c r="H1" i="30"/>
  <c r="I1" i="30"/>
  <c r="J1" i="30"/>
  <c r="K1" i="30"/>
  <c r="L1" i="30"/>
  <c r="M1" i="30"/>
  <c r="N1" i="30"/>
  <c r="O1" i="30"/>
  <c r="P1" i="30"/>
  <c r="Q1" i="30"/>
  <c r="R1" i="30"/>
  <c r="S1" i="30"/>
  <c r="T1" i="30"/>
  <c r="U1" i="30"/>
  <c r="V1" i="30"/>
  <c r="W1" i="30"/>
  <c r="X1" i="30"/>
  <c r="Y1" i="30"/>
  <c r="Z1" i="30"/>
  <c r="AA1" i="30"/>
  <c r="AB1" i="30"/>
  <c r="AC1" i="30"/>
  <c r="AD1" i="30"/>
  <c r="AE1" i="30"/>
  <c r="AF1" i="30"/>
  <c r="AG1" i="30"/>
  <c r="AH1" i="30"/>
  <c r="AI1" i="30"/>
  <c r="B1" i="30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B1" i="29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AG1" i="28"/>
  <c r="AH1" i="28"/>
  <c r="AI1" i="28"/>
  <c r="B1" i="28"/>
  <c r="C1" i="23"/>
  <c r="D1" i="23"/>
  <c r="E1" i="23"/>
  <c r="F1" i="23"/>
  <c r="G1" i="23"/>
  <c r="H1" i="23"/>
  <c r="I1" i="23"/>
  <c r="J1" i="23"/>
  <c r="K1" i="23"/>
  <c r="L1" i="23"/>
  <c r="M1" i="23"/>
  <c r="N1" i="23"/>
  <c r="O1" i="23"/>
  <c r="P1" i="23"/>
  <c r="Q1" i="23"/>
  <c r="R1" i="23"/>
  <c r="S1" i="23"/>
  <c r="T1" i="23"/>
  <c r="U1" i="23"/>
  <c r="V1" i="23"/>
  <c r="W1" i="23"/>
  <c r="X1" i="23"/>
  <c r="Y1" i="23"/>
  <c r="Z1" i="23"/>
  <c r="AA1" i="23"/>
  <c r="AB1" i="23"/>
  <c r="AC1" i="23"/>
  <c r="AD1" i="23"/>
  <c r="AE1" i="23"/>
  <c r="AF1" i="23"/>
  <c r="AG1" i="23"/>
  <c r="AH1" i="23"/>
  <c r="AI1" i="23"/>
  <c r="B1" i="23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Q1" i="22"/>
  <c r="R1" i="22"/>
  <c r="S1" i="22"/>
  <c r="T1" i="22"/>
  <c r="U1" i="22"/>
  <c r="V1" i="22"/>
  <c r="W1" i="22"/>
  <c r="X1" i="22"/>
  <c r="Y1" i="22"/>
  <c r="Z1" i="22"/>
  <c r="AA1" i="22"/>
  <c r="AB1" i="22"/>
  <c r="AC1" i="22"/>
  <c r="AD1" i="22"/>
  <c r="AE1" i="22"/>
  <c r="AF1" i="22"/>
  <c r="AG1" i="22"/>
  <c r="AH1" i="22"/>
  <c r="AI1" i="22"/>
  <c r="B1" i="22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B1" i="7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B1" i="6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B1" i="5"/>
  <c r="C29" i="10" l="1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B29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D6" i="10"/>
  <c r="D4" i="28" l="1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4" i="28"/>
  <c r="C6" i="28"/>
  <c r="C2" i="49" l="1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Z2" i="49"/>
  <c r="AA2" i="49"/>
  <c r="AB2" i="49"/>
  <c r="AC2" i="49"/>
  <c r="AD2" i="49"/>
  <c r="AE2" i="49"/>
  <c r="AF2" i="49"/>
  <c r="AG2" i="49"/>
  <c r="AH2" i="49"/>
  <c r="AI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F4" i="49"/>
  <c r="G4" i="49"/>
  <c r="J4" i="49"/>
  <c r="K4" i="49"/>
  <c r="N4" i="49"/>
  <c r="O4" i="49"/>
  <c r="S4" i="49"/>
  <c r="V4" i="49"/>
  <c r="W4" i="49"/>
  <c r="AA4" i="49"/>
  <c r="AD4" i="49"/>
  <c r="AE4" i="49"/>
  <c r="AF4" i="49"/>
  <c r="AI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J6" i="49"/>
  <c r="R6" i="49"/>
  <c r="T6" i="49"/>
  <c r="Z6" i="49"/>
  <c r="AD6" i="49"/>
  <c r="AH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B3" i="49"/>
  <c r="B4" i="49"/>
  <c r="B5" i="49"/>
  <c r="B6" i="49"/>
  <c r="B7" i="49"/>
  <c r="B8" i="49"/>
  <c r="B2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H6" i="47"/>
  <c r="I6" i="47"/>
  <c r="J6" i="47"/>
  <c r="P6" i="47"/>
  <c r="Q6" i="47"/>
  <c r="R6" i="47"/>
  <c r="X6" i="47"/>
  <c r="Y6" i="47"/>
  <c r="Z6" i="47"/>
  <c r="AF6" i="47"/>
  <c r="AG6" i="47"/>
  <c r="AH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B3" i="47"/>
  <c r="B5" i="47"/>
  <c r="B7" i="47"/>
  <c r="B8" i="47"/>
  <c r="B2" i="47"/>
  <c r="D2" i="43"/>
  <c r="E2" i="43"/>
  <c r="F2" i="43"/>
  <c r="G2" i="43"/>
  <c r="G4" i="43" s="1"/>
  <c r="H2" i="43"/>
  <c r="I2" i="43"/>
  <c r="J2" i="43"/>
  <c r="K2" i="43"/>
  <c r="K4" i="43" s="1"/>
  <c r="L2" i="43"/>
  <c r="M2" i="43"/>
  <c r="N2" i="43"/>
  <c r="O2" i="43"/>
  <c r="O4" i="43" s="1"/>
  <c r="P2" i="43"/>
  <c r="Q2" i="43"/>
  <c r="R2" i="43"/>
  <c r="S2" i="43"/>
  <c r="S4" i="43" s="1"/>
  <c r="T2" i="43"/>
  <c r="U2" i="43"/>
  <c r="V2" i="43"/>
  <c r="W2" i="43"/>
  <c r="W4" i="43" s="1"/>
  <c r="X2" i="43"/>
  <c r="Y2" i="43"/>
  <c r="Z2" i="43"/>
  <c r="AA2" i="43"/>
  <c r="AA4" i="43" s="1"/>
  <c r="AB2" i="43"/>
  <c r="AC2" i="43"/>
  <c r="AD2" i="43"/>
  <c r="AE2" i="43"/>
  <c r="AE4" i="43" s="1"/>
  <c r="AF2" i="43"/>
  <c r="AG2" i="43"/>
  <c r="AH2" i="43"/>
  <c r="AI2" i="43"/>
  <c r="AI4" i="43" s="1"/>
  <c r="D4" i="43"/>
  <c r="D4" i="49" s="1"/>
  <c r="E4" i="43"/>
  <c r="E4" i="49" s="1"/>
  <c r="F4" i="43"/>
  <c r="H4" i="43"/>
  <c r="H4" i="49" s="1"/>
  <c r="I4" i="43"/>
  <c r="I4" i="49" s="1"/>
  <c r="J4" i="43"/>
  <c r="L4" i="43"/>
  <c r="L4" i="49" s="1"/>
  <c r="M4" i="43"/>
  <c r="M4" i="49" s="1"/>
  <c r="N4" i="43"/>
  <c r="P4" i="43"/>
  <c r="P4" i="49" s="1"/>
  <c r="Q4" i="43"/>
  <c r="Q4" i="49" s="1"/>
  <c r="R4" i="43"/>
  <c r="R4" i="49" s="1"/>
  <c r="T4" i="43"/>
  <c r="T4" i="49" s="1"/>
  <c r="U4" i="43"/>
  <c r="U4" i="49" s="1"/>
  <c r="V4" i="43"/>
  <c r="X4" i="43"/>
  <c r="X4" i="49" s="1"/>
  <c r="Y4" i="43"/>
  <c r="Y4" i="49" s="1"/>
  <c r="Z4" i="43"/>
  <c r="Z4" i="49" s="1"/>
  <c r="AB4" i="43"/>
  <c r="AB4" i="49" s="1"/>
  <c r="AC4" i="43"/>
  <c r="AC4" i="49" s="1"/>
  <c r="AD4" i="43"/>
  <c r="AF4" i="43"/>
  <c r="AG4" i="43"/>
  <c r="AG4" i="49" s="1"/>
  <c r="AH4" i="43"/>
  <c r="AH4" i="49" s="1"/>
  <c r="D6" i="43"/>
  <c r="D6" i="49" s="1"/>
  <c r="E6" i="43"/>
  <c r="E6" i="49" s="1"/>
  <c r="F6" i="43"/>
  <c r="F6" i="49" s="1"/>
  <c r="H6" i="43"/>
  <c r="H6" i="49" s="1"/>
  <c r="I6" i="43"/>
  <c r="I6" i="49" s="1"/>
  <c r="J6" i="43"/>
  <c r="L6" i="43"/>
  <c r="L6" i="49" s="1"/>
  <c r="M6" i="43"/>
  <c r="M6" i="49" s="1"/>
  <c r="N6" i="43"/>
  <c r="N6" i="49" s="1"/>
  <c r="P6" i="43"/>
  <c r="P6" i="49" s="1"/>
  <c r="Q6" i="43"/>
  <c r="Q6" i="49" s="1"/>
  <c r="R6" i="43"/>
  <c r="T6" i="43"/>
  <c r="U6" i="43"/>
  <c r="U6" i="49" s="1"/>
  <c r="V6" i="43"/>
  <c r="V6" i="49" s="1"/>
  <c r="X6" i="43"/>
  <c r="X6" i="49" s="1"/>
  <c r="Y6" i="43"/>
  <c r="Y6" i="49" s="1"/>
  <c r="Z6" i="43"/>
  <c r="AB6" i="43"/>
  <c r="AB6" i="49" s="1"/>
  <c r="AC6" i="43"/>
  <c r="AC6" i="49" s="1"/>
  <c r="AD6" i="43"/>
  <c r="AF6" i="43"/>
  <c r="AF6" i="49" s="1"/>
  <c r="AG6" i="43"/>
  <c r="AG6" i="49" s="1"/>
  <c r="AH6" i="43"/>
  <c r="C2" i="43"/>
  <c r="C4" i="43"/>
  <c r="C4" i="49" s="1"/>
  <c r="C6" i="43"/>
  <c r="C6" i="49" s="1"/>
  <c r="B6" i="43"/>
  <c r="B4" i="43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AG4" i="41"/>
  <c r="AG4" i="47" s="1"/>
  <c r="AH4" i="41"/>
  <c r="AH4" i="47" s="1"/>
  <c r="AI4" i="41"/>
  <c r="AI4" i="47" s="1"/>
  <c r="D6" i="41"/>
  <c r="D6" i="47" s="1"/>
  <c r="E6" i="41"/>
  <c r="E6" i="47" s="1"/>
  <c r="F6" i="41"/>
  <c r="F6" i="47" s="1"/>
  <c r="G6" i="41"/>
  <c r="G6" i="47" s="1"/>
  <c r="H6" i="41"/>
  <c r="I6" i="41"/>
  <c r="J6" i="41"/>
  <c r="K6" i="41"/>
  <c r="K6" i="47" s="1"/>
  <c r="L6" i="41"/>
  <c r="L6" i="47" s="1"/>
  <c r="M6" i="41"/>
  <c r="M6" i="47" s="1"/>
  <c r="N6" i="41"/>
  <c r="N6" i="47" s="1"/>
  <c r="O6" i="41"/>
  <c r="O6" i="47" s="1"/>
  <c r="P6" i="41"/>
  <c r="Q6" i="41"/>
  <c r="R6" i="41"/>
  <c r="S6" i="41"/>
  <c r="S6" i="47" s="1"/>
  <c r="T6" i="41"/>
  <c r="T6" i="47" s="1"/>
  <c r="U6" i="41"/>
  <c r="U6" i="47" s="1"/>
  <c r="V6" i="41"/>
  <c r="V6" i="47" s="1"/>
  <c r="W6" i="41"/>
  <c r="W6" i="47" s="1"/>
  <c r="X6" i="41"/>
  <c r="Y6" i="41"/>
  <c r="Z6" i="4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G6" i="41"/>
  <c r="AH6" i="41"/>
  <c r="AI6" i="41"/>
  <c r="AI6" i="47" s="1"/>
  <c r="C4" i="41"/>
  <c r="C4" i="47" s="1"/>
  <c r="C6" i="41"/>
  <c r="C6" i="47" s="1"/>
  <c r="B6" i="41"/>
  <c r="B6" i="47" s="1"/>
  <c r="B4" i="41"/>
  <c r="B4" i="47" s="1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C3" i="37"/>
  <c r="C5" i="37"/>
  <c r="C7" i="37"/>
  <c r="B7" i="37"/>
  <c r="B5" i="37"/>
  <c r="B3" i="37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C4" i="36"/>
  <c r="C5" i="36"/>
  <c r="C7" i="36"/>
  <c r="B5" i="36"/>
  <c r="B7" i="36"/>
  <c r="B4" i="36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B3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B7" i="35"/>
  <c r="B5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B7" i="34"/>
  <c r="B5" i="34"/>
  <c r="B3" i="34"/>
  <c r="B2" i="34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6" i="16"/>
  <c r="B4" i="16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6" i="7"/>
  <c r="B4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B6" i="5"/>
  <c r="B4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B6" i="28"/>
  <c r="B4" i="28"/>
  <c r="D11" i="10"/>
  <c r="D9" i="10"/>
  <c r="D8" i="10"/>
  <c r="D7" i="10"/>
  <c r="B30" i="10" s="1"/>
  <c r="AI6" i="43" l="1"/>
  <c r="AI6" i="49" s="1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AG30" i="10" l="1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H30" i="10"/>
  <c r="AH5" i="42" s="1"/>
  <c r="AH5" i="48" s="1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I30" i="10"/>
  <c r="AI5" i="6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X5" i="29"/>
  <c r="P5" i="15"/>
  <c r="P7" i="22"/>
  <c r="P5" i="6"/>
  <c r="P7" i="29"/>
  <c r="P5" i="29"/>
  <c r="P5" i="23"/>
  <c r="AH7" i="29"/>
  <c r="AH7" i="6"/>
  <c r="V5" i="42"/>
  <c r="V5" i="48" s="1"/>
  <c r="V5" i="29"/>
  <c r="V5" i="30"/>
  <c r="AI7" i="22"/>
  <c r="W7" i="42"/>
  <c r="W7" i="48" s="1"/>
  <c r="W5" i="42"/>
  <c r="W5" i="48" s="1"/>
  <c r="W5" i="29"/>
  <c r="K7" i="42"/>
  <c r="K7" i="48" s="1"/>
  <c r="K7" i="22"/>
  <c r="C5" i="30"/>
  <c r="T5" i="42"/>
  <c r="T5" i="48" s="1"/>
  <c r="T7" i="15"/>
  <c r="T7" i="29"/>
  <c r="T5" i="23"/>
  <c r="H7" i="15"/>
  <c r="Z5" i="6"/>
  <c r="R5" i="6"/>
  <c r="R7" i="29"/>
  <c r="R5" i="15"/>
  <c r="R7" i="22"/>
  <c r="R7" i="15"/>
  <c r="R5" i="23"/>
  <c r="J7" i="15"/>
  <c r="AA7" i="15"/>
  <c r="AA7" i="22"/>
  <c r="S5" i="6"/>
  <c r="S7" i="6"/>
  <c r="S5" i="22"/>
  <c r="S5" i="15"/>
  <c r="S5" i="42"/>
  <c r="S5" i="48" s="1"/>
  <c r="S5" i="30"/>
  <c r="AC5" i="42"/>
  <c r="AC5" i="48" s="1"/>
  <c r="AC5" i="15"/>
  <c r="AC7" i="15"/>
  <c r="AC5" i="23"/>
  <c r="U7" i="22"/>
  <c r="U7" i="29"/>
  <c r="I5" i="15"/>
  <c r="I7" i="22"/>
  <c r="U5" i="29"/>
  <c r="K7" i="23"/>
  <c r="T7" i="30"/>
  <c r="I7" i="30"/>
  <c r="AC5" i="29"/>
  <c r="I5" i="30"/>
  <c r="AH7" i="30"/>
  <c r="AG7" i="15"/>
  <c r="AG5" i="6"/>
  <c r="E5" i="15"/>
  <c r="AG5" i="30"/>
  <c r="AC5" i="6"/>
  <c r="P5" i="30"/>
  <c r="V7" i="23"/>
  <c r="R7" i="23"/>
  <c r="J7" i="23"/>
  <c r="AC7" i="29"/>
  <c r="AC5" i="22"/>
  <c r="AF7" i="23"/>
  <c r="T7" i="23"/>
  <c r="I5" i="6"/>
  <c r="AG7" i="23"/>
  <c r="U7" i="23"/>
  <c r="I7" i="23"/>
  <c r="E7" i="23"/>
  <c r="AA7" i="29" l="1"/>
  <c r="E5" i="6"/>
  <c r="E7" i="30"/>
  <c r="K5" i="22"/>
  <c r="I5" i="29"/>
  <c r="E7" i="15"/>
  <c r="AG5" i="15"/>
  <c r="AA5" i="15"/>
  <c r="K5" i="42"/>
  <c r="K5" i="48" s="1"/>
  <c r="AA7" i="23"/>
  <c r="AG7" i="42"/>
  <c r="AG7" i="48" s="1"/>
  <c r="I5" i="42"/>
  <c r="I5" i="48" s="1"/>
  <c r="AA5" i="42"/>
  <c r="AA5" i="48" s="1"/>
  <c r="H5" i="42"/>
  <c r="H5" i="48" s="1"/>
  <c r="AG5" i="29"/>
  <c r="E7" i="42"/>
  <c r="E7" i="48" s="1"/>
  <c r="AG5" i="42"/>
  <c r="AG5" i="48" s="1"/>
  <c r="E5" i="22"/>
  <c r="AA5" i="6"/>
  <c r="K5" i="15"/>
  <c r="E7" i="29"/>
  <c r="E5" i="42"/>
  <c r="E5" i="48" s="1"/>
  <c r="Z5" i="29"/>
  <c r="X5" i="6"/>
  <c r="E5" i="30"/>
  <c r="AG7" i="29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AG7" i="22"/>
  <c r="AG7" i="30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AG7" i="6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AG5" i="23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AI5" i="23"/>
  <c r="F7" i="15"/>
  <c r="F5" i="42"/>
  <c r="F5" i="48" s="1"/>
  <c r="AH7" i="42"/>
  <c r="AH7" i="48" s="1"/>
  <c r="AF7" i="29"/>
  <c r="G7" i="23"/>
  <c r="Y5" i="29"/>
  <c r="G5" i="23"/>
  <c r="Y5" i="15"/>
  <c r="G7" i="30"/>
  <c r="AI5" i="42"/>
  <c r="AI5" i="48" s="1"/>
  <c r="F5" i="30"/>
  <c r="F7" i="6"/>
  <c r="AH5" i="23"/>
  <c r="AF7" i="15"/>
  <c r="AF7" i="30"/>
  <c r="Y5" i="42"/>
  <c r="Y5" i="48" s="1"/>
  <c r="Y7" i="30"/>
  <c r="G7" i="22"/>
  <c r="AI7" i="30"/>
  <c r="F5" i="23"/>
  <c r="F7" i="29"/>
  <c r="AH5" i="29"/>
  <c r="AF7" i="42"/>
  <c r="AF7" i="48" s="1"/>
  <c r="F7" i="23"/>
  <c r="AI7" i="23"/>
  <c r="Y7" i="6"/>
  <c r="U7" i="30"/>
  <c r="G5" i="42"/>
  <c r="G5" i="48" s="1"/>
  <c r="C5" i="22"/>
  <c r="AI5" i="15"/>
  <c r="F5" i="22"/>
  <c r="F5" i="6"/>
  <c r="AH7" i="22"/>
  <c r="AF5" i="42"/>
  <c r="AF5" i="48" s="1"/>
  <c r="AI7" i="15"/>
  <c r="Y7" i="15"/>
  <c r="Y5" i="30"/>
  <c r="U5" i="6"/>
  <c r="G5" i="15"/>
  <c r="C5" i="6"/>
  <c r="AI7" i="42"/>
  <c r="AI7" i="48" s="1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AH5" i="30"/>
  <c r="C7" i="15"/>
  <c r="C7" i="29"/>
  <c r="C5" i="42"/>
  <c r="C5" i="48" s="1"/>
  <c r="AI5" i="29"/>
  <c r="AI5" i="22"/>
  <c r="AI7" i="6"/>
  <c r="AH7" i="15"/>
  <c r="AH5" i="15"/>
  <c r="AH5" i="6"/>
  <c r="P5" i="22"/>
  <c r="P7" i="15"/>
  <c r="P5" i="42"/>
  <c r="P5" i="48" s="1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I5" i="30"/>
  <c r="AI7" i="29"/>
  <c r="AD5" i="42"/>
  <c r="AD5" i="48" s="1"/>
  <c r="AH5" i="22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<sst xmlns="http://schemas.openxmlformats.org/spreadsheetml/2006/main" count="767" uniqueCount="347">
  <si>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</si>
  <si>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</si>
  <si>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</si>
  <si>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</si>
  <si>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</si>
  <si>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</si>
  <si>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</si>
  <si>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</si>
  <si>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</si>
  <si>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</si>
  <si>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</si>
  <si>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</si>
  <si>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</si>
  <si>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</si>
  <si>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</si>
  <si>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</si>
  <si>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</si>
  <si>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</si>
  <si>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</si>
  <si>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</si>
  <si>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</si>
  <si>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</si>
  <si>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</si>
  <si>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</si>
  <si>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</si>
  <si>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</si>
  <si>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</si>
  <si>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</si>
  <si>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</si>
  <si>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</si>
  <si>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</si>
  <si>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</si>
  <si>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</si>
  <si>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</si>
  <si>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</si>
  <si>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</si>
  <si>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</si>
  <si>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</si>
  <si>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</si>
  <si>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</si>
  <si>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</si>
  <si>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</si>
  <si>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</si>
  <si>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</si>
  <si>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</si>
  <si>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</si>
  <si>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</si>
  <si>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</si>
  <si>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</si>
  <si>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</si>
  <si>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</si>
  <si>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</si>
  <si>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</si>
  <si>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</si>
  <si>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</si>
  <si>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</si>
  <si>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</si>
  <si>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</si>
  <si>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</si>
  <si>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</si>
  <si>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</si>
  <si>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</si>
  <si>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</si>
  <si>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</si>
  <si>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</si>
  <si>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</si>
  <si>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</si>
  <si>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</si>
  <si>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</si>
  <si>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</si>
  <si>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</si>
  <si>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</si>
  <si>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</si>
  <si>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</si>
  <si>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</si>
  <si>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</si>
  <si>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</si>
  <si>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</si>
  <si>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</si>
  <si>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</si>
  <si>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</si>
  <si>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</si>
  <si>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</si>
  <si>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</si>
  <si>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</si>
  <si>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</si>
  <si>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</si>
  <si>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</si>
  <si>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</si>
  <si>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</si>
  <si>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</si>
  <si>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</si>
  <si>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</si>
  <si>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</si>
  <si>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</si>
  <si>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</si>
  <si>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</si>
  <si>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</si>
  <si>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</si>
  <si>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</si>
  <si>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</si>
  <si>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</si>
  <si>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</si>
  <si>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</si>
  <si>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</si>
  <si>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</si>
  <si>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</si>
  <si>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</si>
  <si>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</si>
  <si>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</si>
  <si>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</si>
  <si>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</si>
  <si>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</si>
  <si>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</si>
  <si>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</si>
  <si>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</si>
  <si>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</si>
  <si>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</si>
  <si>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</si>
  <si>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</si>
  <si>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</si>
  <si>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</si>
  <si>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</si>
  <si>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</si>
  <si>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</si>
  <si>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</si>
  <si>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</si>
  <si>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</si>
  <si>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</si>
  <si>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</si>
  <si>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</si>
  <si>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</si>
  <si>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</si>
  <si>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</si>
  <si>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</si>
  <si>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</si>
  <si>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</si>
  <si>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</si>
  <si>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</si>
  <si>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</si>
  <si>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</si>
  <si>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</si>
  <si>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</si>
  <si>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</si>
  <si>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</si>
  <si>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</si>
  <si>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</si>
  <si>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</si>
  <si>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</si>
  <si>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</si>
  <si>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</si>
  <si>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</si>
  <si>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</si>
  <si>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</si>
  <si>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</si>
  <si>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</si>
  <si>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</si>
  <si>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</si>
  <si>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</si>
  <si>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</si>
  <si>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</si>
  <si>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</si>
  <si>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</si>
  <si>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</si>
  <si>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</si>
  <si>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</si>
  <si>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</si>
  <si>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</si>
  <si>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</si>
  <si>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</si>
  <si>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</si>
  <si>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</si>
  <si>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</si>
  <si>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</si>
  <si>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</si>
  <si>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</si>
  <si>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</si>
  <si>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</si>
  <si>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</si>
  <si>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</si>
  <si>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</si>
  <si>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</si>
  <si>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</si>
  <si>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</si>
  <si>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</si>
  <si>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</si>
  <si>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</si>
  <si>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</si>
  <si>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</si>
  <si>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</si>
  <si>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</si>
  <si>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</si>
  <si>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</si>
  <si>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</si>
  <si>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</si>
  <si>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</si>
  <si>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</si>
  <si>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</si>
  <si>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</si>
  <si>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</si>
  <si>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</si>
  <si>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</si>
  <si>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</si>
  <si>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</si>
  <si>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</si>
  <si>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</si>
  <si>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</si>
  <si>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</si>
  <si>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</si>
  <si>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</si>
  <si>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</si>
  <si>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</si>
  <si>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</si>
  <si>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</si>
  <si>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</si>
  <si>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</si>
  <si>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</si>
  <si>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</si>
  <si>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</si>
  <si>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</si>
  <si>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</si>
  <si>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</si>
  <si>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</si>
  <si>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</si>
  <si>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</si>
  <si>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</si>
  <si>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</si>
  <si>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</si>
  <si>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</si>
  <si>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</si>
  <si>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</si>
  <si>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</si>
  <si>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</si>
  <si>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</si>
  <si>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</si>
  <si>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</si>
  <si>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</si>
  <si>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</si>
  <si>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</si>
  <si>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</si>
  <si>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</si>
  <si>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</si>
  <si>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</si>
  <si>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</si>
  <si>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</si>
  <si>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</si>
  <si>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</si>
  <si>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</si>
  <si>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</si>
  <si>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</si>
  <si>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</si>
  <si>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</si>
  <si>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</si>
  <si>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</si>
  <si>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</si>
  <si>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</si>
  <si>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</si>
  <si>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</si>
  <si>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</si>
  <si>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</si>
  <si>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</si>
  <si>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</si>
  <si>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</si>
  <si>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</si>
  <si>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</si>
  <si>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</si>
  <si>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</si>
  <si>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</si>
  <si>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</si>
  <si>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</si>
  <si>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</si>
  <si>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</si>
  <si>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</si>
  <si>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</si>
  <si>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</si>
  <si>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</si>
  <si>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</si>
  <si>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</si>
  <si>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</si>
  <si>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</si>
  <si>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</si>
  <si>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</si>
  <si>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</si>
  <si>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</si>
  <si>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</si>
  <si>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</si>
  <si>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</si>
  <si>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</si>
  <si>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</si>
  <si>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</si>
  <si>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</si>
  <si>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</si>
  <si>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</si>
  <si>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</si>
  <si>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</si>
  <si>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</si>
  <si>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</si>
  <si>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</si>
  <si>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</si>
  <si>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</si>
  <si>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</si>
  <si>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</si>
  <si>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</si>
  <si>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</si>
  <si>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</si>
  <si>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</si>
  <si>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</si>
  <si>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</si>
  <si>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</si>
  <si>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</si>
  <si>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</si>
  <si>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</si>
  <si>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Annual Energy Outlook 2018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</si>
  <si>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</si>
  <si>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</si>
  <si>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</si>
  <si>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</si>
  <si>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</si>
  <si>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</si>
  <si>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</si>
  <si>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</si>
  <si>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</si>
  <si>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</si>
  <si>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</si>
  <si>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National Laboratory, Transportation Energy Data Book:  Edition 36; Department of Defense, Defense Logistics Agency Energy,</t>
  </si>
  <si>
    <t>wind facilities is determined by using the average electric power sector fossil-fuels net heat rate.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</si>
  <si>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</si>
  <si>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</si>
  <si>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</si>
  <si>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</si>
  <si>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</si>
  <si>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</si>
  <si>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>Data for 2017 are model results and may differ from official EIA data reports.</t>
  </si>
  <si>
    <t xml:space="preserve">   Sources:  2017 compressed and liquefied natural gas volumes:  U.S. Energy Information Administration (EIA),</t>
  </si>
  <si>
    <t>AEO2019 National Energy Modeling System run ref2019.d111618a.  Other 2017 values derived using:  EIA, Monthly</t>
  </si>
  <si>
    <t>Energy Review, September 2018; EIA, Fuel Oil and Kerosene Sales 2014; EIA, State Energy Data System 2016; Oak Ridge</t>
  </si>
  <si>
    <t>Fiscal Year 2015 Fact Book; and EIA, AEO2019 National Energy Modeling System run ref2019.d111618a.  2018 and</t>
  </si>
  <si>
    <t>projections:  EIA, AEO2019 National Energy Modeling System run ref2019.d111618a.</t>
  </si>
  <si>
    <t>all transactions may not necessarily be marketed, and renewable energy inputs for electricity entering the marketplace</t>
  </si>
  <si>
    <t xml:space="preserve">   7/ Includes biogenic municipal waste, landfill gas, and municipal sewage sludge.  Incremental growth is assumed to be for</t>
  </si>
  <si>
    <t>landfill gas facilities.</t>
  </si>
  <si>
    <t>2017 are model results and may differ from official EIA data reports.</t>
  </si>
  <si>
    <t xml:space="preserve">   Sources:  2017 ethanol:  U.S. Energy Information Administration (EIA), Monthly Energy Review, September 2018.</t>
  </si>
  <si>
    <t>2017 electric power sector:  EIA, Form EIA-860, "Annual Electric Generator Report" (preliminary).</t>
  </si>
  <si>
    <t>Other 2017 values:  EIA, Office of Energy Analysis.</t>
  </si>
  <si>
    <t>2018:  EIA, Short-Term Energy Outlook, October 2018 and EIA, AEO2019 National Energy Modeling System run ref2019.d111618a.</t>
  </si>
  <si>
    <t>Projections:  EIA, AEO2019 National Energy Modeling System run ref2019.d111618a.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</si>
</sst>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16" workbookViewId="0">
      <selection activeCell="E60" sqref="E60"/>
    </sheetView>
  </sheetViews>
  <sheetFormatPr defaultRowHeight="14.25" x14ac:dyDescent="0.45"/>
  <cols>
    <col min="2" max="2" width="69.26562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7" t="s">
        <v>272</v>
      </c>
    </row>
    <row r="4" spans="1:2" x14ac:dyDescent="0.45">
      <c r="B4" t="s">
        <v>273</v>
      </c>
    </row>
    <row r="5" spans="1:2" x14ac:dyDescent="0.45">
      <c r="B5" s="19">
        <v>2019</v>
      </c>
    </row>
    <row r="6" spans="1:2" x14ac:dyDescent="0.45">
      <c r="B6" t="s">
        <v>327</v>
      </c>
    </row>
    <row r="7" spans="1:2" x14ac:dyDescent="0.45">
      <c r="B7" t="s">
        <v>275</v>
      </c>
    </row>
    <row r="8" spans="1:2" x14ac:dyDescent="0.45">
      <c r="B8" t="s">
        <v>274</v>
      </c>
    </row>
    <row r="10" spans="1:2" x14ac:dyDescent="0.45">
      <c r="B10" s="17" t="s">
        <v>276</v>
      </c>
    </row>
    <row r="11" spans="1:2" x14ac:dyDescent="0.45">
      <c r="B11" t="s">
        <v>273</v>
      </c>
    </row>
    <row r="12" spans="1:2" x14ac:dyDescent="0.45">
      <c r="B12" s="19">
        <v>2018</v>
      </c>
    </row>
    <row r="13" spans="1:2" x14ac:dyDescent="0.45">
      <c r="B13" t="s">
        <v>312</v>
      </c>
    </row>
    <row r="14" spans="1:2" x14ac:dyDescent="0.45">
      <c r="B14" t="s">
        <v>278</v>
      </c>
    </row>
    <row r="15" spans="1:2" x14ac:dyDescent="0.45">
      <c r="B15" t="s">
        <v>277</v>
      </c>
    </row>
    <row r="17" spans="1:2" x14ac:dyDescent="0.45">
      <c r="B17" s="17" t="s">
        <v>279</v>
      </c>
    </row>
    <row r="18" spans="1:2" x14ac:dyDescent="0.45">
      <c r="B18" t="s">
        <v>280</v>
      </c>
    </row>
    <row r="19" spans="1:2" x14ac:dyDescent="0.45">
      <c r="B19" t="s">
        <v>281</v>
      </c>
    </row>
    <row r="20" spans="1:2" x14ac:dyDescent="0.45">
      <c r="B20" t="s">
        <v>282</v>
      </c>
    </row>
    <row r="21" spans="1:2" x14ac:dyDescent="0.45">
      <c r="B21" t="s">
        <v>283</v>
      </c>
    </row>
    <row r="22" spans="1:2" x14ac:dyDescent="0.45">
      <c r="B22" t="s">
        <v>284</v>
      </c>
    </row>
    <row r="24" spans="1:2" x14ac:dyDescent="0.45">
      <c r="A24" s="1" t="s">
        <v>148</v>
      </c>
    </row>
    <row r="25" spans="1:2" x14ac:dyDescent="0.45">
      <c r="A25" t="s">
        <v>293</v>
      </c>
    </row>
    <row r="26" spans="1:2" x14ac:dyDescent="0.45">
      <c r="A26" t="s">
        <v>294</v>
      </c>
    </row>
    <row r="27" spans="1:2" x14ac:dyDescent="0.45">
      <c r="A27" t="s">
        <v>295</v>
      </c>
    </row>
    <row r="28" spans="1:2" x14ac:dyDescent="0.45">
      <c r="A28" t="s">
        <v>297</v>
      </c>
    </row>
    <row r="29" spans="1:2" x14ac:dyDescent="0.45">
      <c r="A29" t="s">
        <v>296</v>
      </c>
    </row>
    <row r="30" spans="1:2" x14ac:dyDescent="0.45">
      <c r="A30" t="s">
        <v>301</v>
      </c>
    </row>
    <row r="31" spans="1:2" x14ac:dyDescent="0.45">
      <c r="A31" t="s">
        <v>298</v>
      </c>
    </row>
    <row r="32" spans="1:2" x14ac:dyDescent="0.45">
      <c r="A32" t="s">
        <v>299</v>
      </c>
    </row>
    <row r="33" spans="1:1" x14ac:dyDescent="0.45">
      <c r="A33" t="s">
        <v>300</v>
      </c>
    </row>
    <row r="35" spans="1:1" x14ac:dyDescent="0.45">
      <c r="A35" t="s">
        <v>289</v>
      </c>
    </row>
    <row r="36" spans="1:1" x14ac:dyDescent="0.45">
      <c r="A36" t="s">
        <v>290</v>
      </c>
    </row>
    <row r="37" spans="1:1" x14ac:dyDescent="0.45">
      <c r="A37" t="s">
        <v>291</v>
      </c>
    </row>
    <row r="38" spans="1:1" x14ac:dyDescent="0.45">
      <c r="A38" t="s">
        <v>292</v>
      </c>
    </row>
    <row r="40" spans="1:1" x14ac:dyDescent="0.45">
      <c r="A40" t="s">
        <v>302</v>
      </c>
    </row>
    <row r="41" spans="1:1" x14ac:dyDescent="0.45">
      <c r="A41" t="s">
        <v>303</v>
      </c>
    </row>
    <row r="42" spans="1:1" x14ac:dyDescent="0.45">
      <c r="A42" t="s">
        <v>304</v>
      </c>
    </row>
    <row r="43" spans="1:1" x14ac:dyDescent="0.45">
      <c r="A43" t="s">
        <v>305</v>
      </c>
    </row>
    <row r="45" spans="1:1" x14ac:dyDescent="0.45">
      <c r="A45" t="s">
        <v>310</v>
      </c>
    </row>
    <row r="46" spans="1:1" x14ac:dyDescent="0.45">
      <c r="A46" t="s">
        <v>311</v>
      </c>
    </row>
    <row r="48" spans="1:1" x14ac:dyDescent="0.45">
      <c r="A48" t="s">
        <v>306</v>
      </c>
    </row>
    <row r="49" spans="1:1" x14ac:dyDescent="0.45">
      <c r="A49" t="s">
        <v>307</v>
      </c>
    </row>
    <row r="50" spans="1:1" x14ac:dyDescent="0.45">
      <c r="A50" t="s">
        <v>308</v>
      </c>
    </row>
    <row r="51" spans="1:1" x14ac:dyDescent="0.45">
      <c r="A51" t="s">
        <v>309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156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J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37'!C25/SUM('AEO 37'!C25:C26)</f>
        <v>0.99791082410860954</v>
      </c>
      <c r="C4" s="11">
        <f>'AEO 37'!D25/SUM('AEO 37'!D25:D26)</f>
        <v>0.98889069910063077</v>
      </c>
      <c r="D4" s="11">
        <f>'AEO 37'!E25/SUM('AEO 37'!E25:E26)</f>
        <v>0.98725473999973656</v>
      </c>
      <c r="E4" s="11">
        <f>'AEO 37'!F25/SUM('AEO 37'!F25:F26)</f>
        <v>0.98354658375730553</v>
      </c>
      <c r="F4" s="11">
        <f>'AEO 37'!G25/SUM('AEO 37'!G25:G26)</f>
        <v>0.97843293171471468</v>
      </c>
      <c r="G4" s="11">
        <f>'AEO 37'!H25/SUM('AEO 37'!H25:H26)</f>
        <v>0.97416250843270502</v>
      </c>
      <c r="H4" s="11">
        <f>'AEO 37'!I25/SUM('AEO 37'!I25:I26)</f>
        <v>0.97021286146993391</v>
      </c>
      <c r="I4" s="11">
        <f>'AEO 37'!J25/SUM('AEO 37'!J25:J26)</f>
        <v>0.95713078224829307</v>
      </c>
      <c r="J4" s="11">
        <f>'AEO 37'!K25/SUM('AEO 37'!K25:K26)</f>
        <v>0.93772228096384336</v>
      </c>
      <c r="K4" s="11">
        <f>'AEO 37'!L25/SUM('AEO 37'!L25:L26)</f>
        <v>0.93301180667291439</v>
      </c>
      <c r="L4" s="11">
        <f>'AEO 37'!M25/SUM('AEO 37'!M25:M26)</f>
        <v>0.92070911770040831</v>
      </c>
      <c r="M4" s="11">
        <f>'AEO 37'!N25/SUM('AEO 37'!N25:N26)</f>
        <v>0.9096548715821865</v>
      </c>
      <c r="N4" s="11">
        <f>'AEO 37'!O25/SUM('AEO 37'!O25:O26)</f>
        <v>0.89716311325516007</v>
      </c>
      <c r="O4" s="11">
        <f>'AEO 37'!P25/SUM('AEO 37'!P25:P26)</f>
        <v>0.88226777984822569</v>
      </c>
      <c r="P4" s="11">
        <f>'AEO 37'!Q25/SUM('AEO 37'!Q25:Q26)</f>
        <v>0.8749800201916732</v>
      </c>
      <c r="Q4" s="11">
        <f>'AEO 37'!R25/SUM('AEO 37'!R25:R26)</f>
        <v>0.86878482506910704</v>
      </c>
      <c r="R4" s="11">
        <f>'AEO 37'!S25/SUM('AEO 37'!S25:S26)</f>
        <v>0.86014356785829738</v>
      </c>
      <c r="S4" s="11">
        <f>'AEO 37'!T25/SUM('AEO 37'!T25:T26)</f>
        <v>0.84798445592564653</v>
      </c>
      <c r="T4" s="11">
        <f>'AEO 37'!U25/SUM('AEO 37'!U25:U26)</f>
        <v>0.84064676469047717</v>
      </c>
      <c r="U4" s="11">
        <f>'AEO 37'!V25/SUM('AEO 37'!V25:V26)</f>
        <v>0.83149817322801722</v>
      </c>
      <c r="V4" s="11">
        <f>'AEO 37'!W25/SUM('AEO 37'!W25:W26)</f>
        <v>0.82372842596139284</v>
      </c>
      <c r="W4" s="11">
        <f>'AEO 37'!X25/SUM('AEO 37'!X25:X26)</f>
        <v>0.81826018437087822</v>
      </c>
      <c r="X4" s="11">
        <f>'AEO 37'!Y25/SUM('AEO 37'!Y25:Y26)</f>
        <v>0.81568073266219288</v>
      </c>
      <c r="Y4" s="11">
        <f>'AEO 37'!Z25/SUM('AEO 37'!Z25:Z26)</f>
        <v>0.81407528684339958</v>
      </c>
      <c r="Z4" s="11">
        <f>'AEO 37'!AA25/SUM('AEO 37'!AA25:AA26)</f>
        <v>0.81801197381380863</v>
      </c>
      <c r="AA4" s="11">
        <f>'AEO 37'!AB25/SUM('AEO 37'!AB25:AB26)</f>
        <v>0.82118664308813383</v>
      </c>
      <c r="AB4" s="11">
        <f>'AEO 37'!AC25/SUM('AEO 37'!AC25:AC26)</f>
        <v>0.82917957898580974</v>
      </c>
      <c r="AC4" s="11">
        <f>'AEO 37'!AD25/SUM('AEO 37'!AD25:AD26)</f>
        <v>0.83314891128858792</v>
      </c>
      <c r="AD4" s="11">
        <f>'AEO 37'!AE25/SUM('AEO 37'!AE25:AE26)</f>
        <v>0.8356547580340089</v>
      </c>
      <c r="AE4" s="11">
        <f>'AEO 37'!AF25/SUM('AEO 37'!AF25:AF26)</f>
        <v>0.85366798187822857</v>
      </c>
      <c r="AF4" s="11">
        <f>'AEO 37'!AG25/SUM('AEO 37'!AG25:AG26)</f>
        <v>0.87881138459627839</v>
      </c>
      <c r="AG4" s="11">
        <f>'AEO 37'!AH25/SUM('AEO 37'!AH25:AH26)</f>
        <v>0.89329225572652382</v>
      </c>
      <c r="AH4" s="11">
        <f>'AEO 37'!AI25/SUM('AEO 37'!AI25:AI26)</f>
        <v>0.88947540540219738</v>
      </c>
      <c r="AI4" s="11">
        <f>'AEO 37'!AJ25/SUM('AEO 37'!AJ25:AJ26)</f>
        <v>0.88525718568178657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37'!C26/SUM('AEO 37'!C25:C26)</f>
        <v>2.0891758913905017E-3</v>
      </c>
      <c r="C6" s="11">
        <f>'AEO 37'!D26/SUM('AEO 37'!D25:D26)</f>
        <v>1.1109300899369262E-2</v>
      </c>
      <c r="D6" s="11">
        <f>'AEO 37'!E26/SUM('AEO 37'!E25:E26)</f>
        <v>1.2745260000263398E-2</v>
      </c>
      <c r="E6" s="11">
        <f>'AEO 37'!F26/SUM('AEO 37'!F25:F26)</f>
        <v>1.6453416242694481E-2</v>
      </c>
      <c r="F6" s="11">
        <f>'AEO 37'!G26/SUM('AEO 37'!G25:G26)</f>
        <v>2.1567068285285398E-2</v>
      </c>
      <c r="G6" s="11">
        <f>'AEO 37'!H26/SUM('AEO 37'!H25:H26)</f>
        <v>2.5837491567295038E-2</v>
      </c>
      <c r="H6" s="11">
        <f>'AEO 37'!I26/SUM('AEO 37'!I25:I26)</f>
        <v>2.9787138530066121E-2</v>
      </c>
      <c r="I6" s="11">
        <f>'AEO 37'!J26/SUM('AEO 37'!J25:J26)</f>
        <v>4.2869217751706906E-2</v>
      </c>
      <c r="J6" s="11">
        <f>'AEO 37'!K26/SUM('AEO 37'!K25:K26)</f>
        <v>6.2277719036156601E-2</v>
      </c>
      <c r="K6" s="11">
        <f>'AEO 37'!L26/SUM('AEO 37'!L25:L26)</f>
        <v>6.6988193327085568E-2</v>
      </c>
      <c r="L6" s="11">
        <f>'AEO 37'!M26/SUM('AEO 37'!M25:M26)</f>
        <v>7.9290882299591664E-2</v>
      </c>
      <c r="M6" s="11">
        <f>'AEO 37'!N26/SUM('AEO 37'!N25:N26)</f>
        <v>9.0345128417813628E-2</v>
      </c>
      <c r="N6" s="11">
        <f>'AEO 37'!O26/SUM('AEO 37'!O25:O26)</f>
        <v>0.10283688674483989</v>
      </c>
      <c r="O6" s="11">
        <f>'AEO 37'!P26/SUM('AEO 37'!P25:P26)</f>
        <v>0.11773222015177426</v>
      </c>
      <c r="P6" s="11">
        <f>'AEO 37'!Q26/SUM('AEO 37'!Q25:Q26)</f>
        <v>0.12501997980832674</v>
      </c>
      <c r="Q6" s="11">
        <f>'AEO 37'!R26/SUM('AEO 37'!R25:R26)</f>
        <v>0.13121517493089291</v>
      </c>
      <c r="R6" s="11">
        <f>'AEO 37'!S26/SUM('AEO 37'!S25:S26)</f>
        <v>0.13985643214170257</v>
      </c>
      <c r="S6" s="11">
        <f>'AEO 37'!T26/SUM('AEO 37'!T25:T26)</f>
        <v>0.15201554407435341</v>
      </c>
      <c r="T6" s="11">
        <f>'AEO 37'!U26/SUM('AEO 37'!U25:U26)</f>
        <v>0.15935323530952292</v>
      </c>
      <c r="U6" s="11">
        <f>'AEO 37'!V26/SUM('AEO 37'!V25:V26)</f>
        <v>0.16850182677198272</v>
      </c>
      <c r="V6" s="11">
        <f>'AEO 37'!W26/SUM('AEO 37'!W25:W26)</f>
        <v>0.17627157403860716</v>
      </c>
      <c r="W6" s="11">
        <f>'AEO 37'!X26/SUM('AEO 37'!X25:X26)</f>
        <v>0.18173981562912186</v>
      </c>
      <c r="X6" s="11">
        <f>'AEO 37'!Y26/SUM('AEO 37'!Y25:Y26)</f>
        <v>0.18431926733780704</v>
      </c>
      <c r="Y6" s="11">
        <f>'AEO 37'!Z26/SUM('AEO 37'!Z25:Z26)</f>
        <v>0.18592471315660047</v>
      </c>
      <c r="Z6" s="11">
        <f>'AEO 37'!AA26/SUM('AEO 37'!AA25:AA26)</f>
        <v>0.18198802618619125</v>
      </c>
      <c r="AA6" s="11">
        <f>'AEO 37'!AB26/SUM('AEO 37'!AB25:AB26)</f>
        <v>0.17881335691186617</v>
      </c>
      <c r="AB6" s="11">
        <f>'AEO 37'!AC26/SUM('AEO 37'!AC25:AC26)</f>
        <v>0.17082042101419026</v>
      </c>
      <c r="AC6" s="11">
        <f>'AEO 37'!AD26/SUM('AEO 37'!AD25:AD26)</f>
        <v>0.16685108871141205</v>
      </c>
      <c r="AD6" s="11">
        <f>'AEO 37'!AE26/SUM('AEO 37'!AE25:AE26)</f>
        <v>0.16434524196599104</v>
      </c>
      <c r="AE6" s="11">
        <f>'AEO 37'!AF26/SUM('AEO 37'!AF25:AF26)</f>
        <v>0.14633201812177141</v>
      </c>
      <c r="AF6" s="11">
        <f>'AEO 37'!AG26/SUM('AEO 37'!AG25:AG26)</f>
        <v>0.12118861540372167</v>
      </c>
      <c r="AG6" s="11">
        <f>'AEO 37'!AH26/SUM('AEO 37'!AH25:AH26)</f>
        <v>0.10670774427347615</v>
      </c>
      <c r="AH6" s="11">
        <f>'AEO 37'!AI26/SUM('AEO 37'!AI25:AI26)</f>
        <v>0.11052459459780259</v>
      </c>
      <c r="AI6" s="11">
        <f>'AEO 37'!AJ26/SUM('AEO 37'!AJ25:AJ26)</f>
        <v>0.11474281431821338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f>IF('Biodiesel Fraction'!$B19,1-'Biodiesel Fraction'!B30,1)</f>
        <v>0.95476341920540519</v>
      </c>
      <c r="C5">
        <f>IF('Biodiesel Fraction'!$B19,1-'Biodiesel Fraction'!C30,1)</f>
        <v>0.95067572720610916</v>
      </c>
      <c r="D5">
        <f>IF('Biodiesel Fraction'!$B19,1-'Biodiesel Fraction'!C30,1)</f>
        <v>0.95067572720610916</v>
      </c>
      <c r="E5">
        <f>IF('Biodiesel Fraction'!$B19,1-'Biodiesel Fraction'!E30,1)</f>
        <v>0.95634177457924718</v>
      </c>
      <c r="F5">
        <f>IF('Biodiesel Fraction'!$B19,1-'Biodiesel Fraction'!F30,1)</f>
        <v>0.9552786177054885</v>
      </c>
      <c r="G5">
        <f>IF('Biodiesel Fraction'!$B19,1-'Biodiesel Fraction'!G30,1)</f>
        <v>0.95938179685048552</v>
      </c>
      <c r="H5">
        <f>IF('Biodiesel Fraction'!$B19,1-'Biodiesel Fraction'!H30,1)</f>
        <v>0.95996064461283181</v>
      </c>
      <c r="I5">
        <f>IF('Biodiesel Fraction'!$B19,1-'Biodiesel Fraction'!I30,1)</f>
        <v>0.95991420880382938</v>
      </c>
      <c r="J5">
        <f>IF('Biodiesel Fraction'!$B19,1-'Biodiesel Fraction'!J30,1)</f>
        <v>0.95980499476593928</v>
      </c>
      <c r="K5">
        <f>IF('Biodiesel Fraction'!$B19,1-'Biodiesel Fraction'!K30,1)</f>
        <v>0.9595968544900324</v>
      </c>
      <c r="L5">
        <f>IF('Biodiesel Fraction'!$B19,1-'Biodiesel Fraction'!L30,1)</f>
        <v>0.95927752445789249</v>
      </c>
      <c r="M5">
        <f>IF('Biodiesel Fraction'!$B19,1-'Biodiesel Fraction'!M30,1)</f>
        <v>0.95903124993692845</v>
      </c>
      <c r="N5">
        <f>IF('Biodiesel Fraction'!$B19,1-'Biodiesel Fraction'!N30,1)</f>
        <v>0.95858236689324627</v>
      </c>
      <c r="O5">
        <f>IF('Biodiesel Fraction'!$B19,1-'Biodiesel Fraction'!O30,1)</f>
        <v>0.95821099312861069</v>
      </c>
      <c r="P5">
        <f>IF('Biodiesel Fraction'!$B19,1-'Biodiesel Fraction'!P30,1)</f>
        <v>0.9578601987767088</v>
      </c>
      <c r="Q5">
        <f>IF('Biodiesel Fraction'!$B19,1-'Biodiesel Fraction'!Q30,1)</f>
        <v>0.9577292619299238</v>
      </c>
      <c r="R5">
        <f>IF('Biodiesel Fraction'!$B19,1-'Biodiesel Fraction'!R30,1)</f>
        <v>0.95747537844846364</v>
      </c>
      <c r="S5">
        <f>IF('Biodiesel Fraction'!$B19,1-'Biodiesel Fraction'!S30,1)</f>
        <v>0.95714691415030684</v>
      </c>
      <c r="T5">
        <f>IF('Biodiesel Fraction'!$B19,1-'Biodiesel Fraction'!T30,1)</f>
        <v>0.9564569124413167</v>
      </c>
      <c r="U5">
        <f>IF('Biodiesel Fraction'!$B19,1-'Biodiesel Fraction'!U30,1)</f>
        <v>0.95633481786429031</v>
      </c>
      <c r="V5">
        <f>IF('Biodiesel Fraction'!$B19,1-'Biodiesel Fraction'!V30,1)</f>
        <v>0.95642128991638353</v>
      </c>
      <c r="W5">
        <f>IF('Biodiesel Fraction'!$B19,1-'Biodiesel Fraction'!W30,1)</f>
        <v>0.95671925079514719</v>
      </c>
      <c r="X5">
        <f>IF('Biodiesel Fraction'!$B19,1-'Biodiesel Fraction'!X30,1)</f>
        <v>0.95695969510008339</v>
      </c>
      <c r="Y5">
        <f>IF('Biodiesel Fraction'!$B19,1-'Biodiesel Fraction'!Y30,1)</f>
        <v>0.95722521031633079</v>
      </c>
      <c r="Z5">
        <f>IF('Biodiesel Fraction'!$B19,1-'Biodiesel Fraction'!Z30,1)</f>
        <v>0.95713228438103515</v>
      </c>
      <c r="AA5">
        <f>IF('Biodiesel Fraction'!$B19,1-'Biodiesel Fraction'!AA30,1)</f>
        <v>0.95723869336333123</v>
      </c>
      <c r="AB5">
        <f>IF('Biodiesel Fraction'!$B19,1-'Biodiesel Fraction'!AB30,1)</f>
        <v>0.95737004419700511</v>
      </c>
      <c r="AC5">
        <f>IF('Biodiesel Fraction'!$B19,1-'Biodiesel Fraction'!AC30,1)</f>
        <v>0.95750835401381529</v>
      </c>
      <c r="AD5">
        <f>IF('Biodiesel Fraction'!$B19,1-'Biodiesel Fraction'!AD30,1)</f>
        <v>0.95768578815453165</v>
      </c>
      <c r="AE5">
        <f>IF('Biodiesel Fraction'!$B19,1-'Biodiesel Fraction'!AE30,1)</f>
        <v>0.95785219559229962</v>
      </c>
      <c r="AF5">
        <f>IF('Biodiesel Fraction'!$B19,1-'Biodiesel Fraction'!AF30,1)</f>
        <v>0.95812267255982642</v>
      </c>
      <c r="AG5">
        <f>IF('Biodiesel Fraction'!$B19,1-'Biodiesel Fraction'!AG30,1)</f>
        <v>0.95837755343397502</v>
      </c>
      <c r="AH5">
        <f>IF('Biodiesel Fraction'!$B19,1-'Biodiesel Fraction'!AH30,1)</f>
        <v>0.95860502830611904</v>
      </c>
      <c r="AI5">
        <f>IF('Biodiesel Fraction'!$B19,1-'Biodiesel Fraction'!AI30,1)</f>
        <v>0.95881623810013028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156</v>
      </c>
      <c r="B7">
        <f>IF('Biodiesel Fraction'!$B19,'Biodiesel Fraction'!B30,0)</f>
        <v>4.5236580794594826E-2</v>
      </c>
      <c r="C7">
        <f>IF('Biodiesel Fraction'!$B19,'Biodiesel Fraction'!C30,0)</f>
        <v>4.9324272793890886E-2</v>
      </c>
      <c r="D7">
        <f>IF('Biodiesel Fraction'!$B19,'Biodiesel Fraction'!C30,0)</f>
        <v>4.9324272793890886E-2</v>
      </c>
      <c r="E7">
        <f>IF('Biodiesel Fraction'!$B19,'Biodiesel Fraction'!E30,0)</f>
        <v>4.3658225420752844E-2</v>
      </c>
      <c r="F7">
        <f>IF('Biodiesel Fraction'!$B19,'Biodiesel Fraction'!F30,0)</f>
        <v>4.4721382294511496E-2</v>
      </c>
      <c r="G7">
        <f>IF('Biodiesel Fraction'!$B19,'Biodiesel Fraction'!G30,0)</f>
        <v>4.0618203149514455E-2</v>
      </c>
      <c r="H7">
        <f>IF('Biodiesel Fraction'!$B19,'Biodiesel Fraction'!H30,0)</f>
        <v>4.0039355387168234E-2</v>
      </c>
      <c r="I7">
        <f>IF('Biodiesel Fraction'!$B19,'Biodiesel Fraction'!I30,0)</f>
        <v>4.0085791196170568E-2</v>
      </c>
      <c r="J7">
        <f>IF('Biodiesel Fraction'!$B19,'Biodiesel Fraction'!J30,0)</f>
        <v>4.0195005234060756E-2</v>
      </c>
      <c r="K7">
        <f>IF('Biodiesel Fraction'!$B19,'Biodiesel Fraction'!K30,0)</f>
        <v>4.0403145509967556E-2</v>
      </c>
      <c r="L7">
        <f>IF('Biodiesel Fraction'!$B19,'Biodiesel Fraction'!L30,0)</f>
        <v>4.0722475542107478E-2</v>
      </c>
      <c r="M7">
        <f>IF('Biodiesel Fraction'!$B19,'Biodiesel Fraction'!M30,0)</f>
        <v>4.0968750063071525E-2</v>
      </c>
      <c r="N7">
        <f>IF('Biodiesel Fraction'!$B19,'Biodiesel Fraction'!N30,0)</f>
        <v>4.1417633106753754E-2</v>
      </c>
      <c r="O7">
        <f>IF('Biodiesel Fraction'!$B19,'Biodiesel Fraction'!O30,0)</f>
        <v>4.1789006871389311E-2</v>
      </c>
      <c r="P7">
        <f>IF('Biodiesel Fraction'!$B19,'Biodiesel Fraction'!P30,0)</f>
        <v>4.2139801223291209E-2</v>
      </c>
      <c r="Q7">
        <f>IF('Biodiesel Fraction'!$B19,'Biodiesel Fraction'!Q30,0)</f>
        <v>4.2270738070076232E-2</v>
      </c>
      <c r="R7">
        <f>IF('Biodiesel Fraction'!$B19,'Biodiesel Fraction'!R30,0)</f>
        <v>4.2524621551536371E-2</v>
      </c>
      <c r="S7">
        <f>IF('Biodiesel Fraction'!$B19,'Biodiesel Fraction'!S30,0)</f>
        <v>4.2853085849693134E-2</v>
      </c>
      <c r="T7">
        <f>IF('Biodiesel Fraction'!$B19,'Biodiesel Fraction'!T30,0)</f>
        <v>4.354308755868333E-2</v>
      </c>
      <c r="U7">
        <f>IF('Biodiesel Fraction'!$B19,'Biodiesel Fraction'!U30,0)</f>
        <v>4.3665182135709635E-2</v>
      </c>
      <c r="V7">
        <f>IF('Biodiesel Fraction'!$B19,'Biodiesel Fraction'!V30,0)</f>
        <v>4.3578710083616419E-2</v>
      </c>
      <c r="W7">
        <f>IF('Biodiesel Fraction'!$B19,'Biodiesel Fraction'!W30,0)</f>
        <v>4.3280749204852857E-2</v>
      </c>
      <c r="X7">
        <f>IF('Biodiesel Fraction'!$B19,'Biodiesel Fraction'!X30,0)</f>
        <v>4.3040304899916622E-2</v>
      </c>
      <c r="Y7">
        <f>IF('Biodiesel Fraction'!$B19,'Biodiesel Fraction'!Y30,0)</f>
        <v>4.2774789683669164E-2</v>
      </c>
      <c r="Z7">
        <f>IF('Biodiesel Fraction'!$B19,'Biodiesel Fraction'!Z30,0)</f>
        <v>4.2867715618964859E-2</v>
      </c>
      <c r="AA7">
        <f>IF('Biodiesel Fraction'!$B19,'Biodiesel Fraction'!AA30,0)</f>
        <v>4.2761306636668758E-2</v>
      </c>
      <c r="AB7">
        <f>IF('Biodiesel Fraction'!$B19,'Biodiesel Fraction'!AB30,0)</f>
        <v>4.2629955802994862E-2</v>
      </c>
      <c r="AC7">
        <f>IF('Biodiesel Fraction'!$B19,'Biodiesel Fraction'!AC30,0)</f>
        <v>4.249164598618476E-2</v>
      </c>
      <c r="AD7">
        <f>IF('Biodiesel Fraction'!$B19,'Biodiesel Fraction'!AD30,0)</f>
        <v>4.2314211845468373E-2</v>
      </c>
      <c r="AE7">
        <f>IF('Biodiesel Fraction'!$B19,'Biodiesel Fraction'!AE30,0)</f>
        <v>4.2147804407700412E-2</v>
      </c>
      <c r="AF7">
        <f>IF('Biodiesel Fraction'!$B19,'Biodiesel Fraction'!AF30,0)</f>
        <v>4.187732744017357E-2</v>
      </c>
      <c r="AG7">
        <f>IF('Biodiesel Fraction'!$B19,'Biodiesel Fraction'!AG30,0)</f>
        <v>4.1622446566024963E-2</v>
      </c>
      <c r="AH7">
        <f>IF('Biodiesel Fraction'!$B19,'Biodiesel Fraction'!AH30,0)</f>
        <v>4.1394971693880955E-2</v>
      </c>
      <c r="AI7">
        <f>IF('Biodiesel Fraction'!$B19,'Biodiesel Fraction'!AI30,0)</f>
        <v>4.1183761899869685E-2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4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37'!C25/SUM('AEO 37'!C25:C26)*(1-B2)</f>
        <v>0.44905987084887428</v>
      </c>
      <c r="C4" s="11">
        <f>'AEO 37'!D25/SUM('AEO 37'!D25:D26)*(1-C2)</f>
        <v>0.44500081459528379</v>
      </c>
      <c r="D4" s="11">
        <f>'AEO 37'!E25/SUM('AEO 37'!E25:E26)*(1-D2)</f>
        <v>0.44426463299988139</v>
      </c>
      <c r="E4" s="11">
        <f>'AEO 37'!F25/SUM('AEO 37'!F25:F26)*(1-E2)</f>
        <v>0.44259596269078744</v>
      </c>
      <c r="F4" s="11">
        <f>'AEO 37'!G25/SUM('AEO 37'!G25:G26)*(1-F2)</f>
        <v>0.44029481927162156</v>
      </c>
      <c r="G4" s="11">
        <f>'AEO 37'!H25/SUM('AEO 37'!H25:H26)*(1-G2)</f>
        <v>0.43837312879471724</v>
      </c>
      <c r="H4" s="11">
        <f>'AEO 37'!I25/SUM('AEO 37'!I25:I26)*(1-H2)</f>
        <v>0.43659578766147022</v>
      </c>
      <c r="I4" s="11">
        <f>'AEO 37'!J25/SUM('AEO 37'!J25:J26)*(1-I2)</f>
        <v>0.43070885201173181</v>
      </c>
      <c r="J4" s="11">
        <f>'AEO 37'!K25/SUM('AEO 37'!K25:K26)*(1-J2)</f>
        <v>0.42197502643372947</v>
      </c>
      <c r="K4" s="11">
        <f>'AEO 37'!L25/SUM('AEO 37'!L25:L26)*(1-K2)</f>
        <v>0.41985531300281143</v>
      </c>
      <c r="L4" s="11">
        <f>'AEO 37'!M25/SUM('AEO 37'!M25:M26)*(1-L2)</f>
        <v>0.41431910296518371</v>
      </c>
      <c r="M4" s="11">
        <f>'AEO 37'!N25/SUM('AEO 37'!N25:N26)*(1-M2)</f>
        <v>0.40934469221198388</v>
      </c>
      <c r="N4" s="11">
        <f>'AEO 37'!O25/SUM('AEO 37'!O25:O26)*(1-N2)</f>
        <v>0.40372340096482201</v>
      </c>
      <c r="O4" s="11">
        <f>'AEO 37'!P25/SUM('AEO 37'!P25:P26)*(1-O2)</f>
        <v>0.39702050093170149</v>
      </c>
      <c r="P4" s="11">
        <f>'AEO 37'!Q25/SUM('AEO 37'!Q25:Q26)*(1-P2)</f>
        <v>0.39374100908625292</v>
      </c>
      <c r="Q4" s="11">
        <f>'AEO 37'!R25/SUM('AEO 37'!R25:R26)*(1-Q2)</f>
        <v>0.39095317128109813</v>
      </c>
      <c r="R4" s="11">
        <f>'AEO 37'!S25/SUM('AEO 37'!S25:S26)*(1-R2)</f>
        <v>0.38706460553623379</v>
      </c>
      <c r="S4" s="11">
        <f>'AEO 37'!T25/SUM('AEO 37'!T25:T26)*(1-S2)</f>
        <v>0.38159300516654088</v>
      </c>
      <c r="T4" s="11">
        <f>'AEO 37'!U25/SUM('AEO 37'!U25:U26)*(1-T2)</f>
        <v>0.37829104411071468</v>
      </c>
      <c r="U4" s="11">
        <f>'AEO 37'!V25/SUM('AEO 37'!V25:V26)*(1-U2)</f>
        <v>0.37417417795260771</v>
      </c>
      <c r="V4" s="11">
        <f>'AEO 37'!W25/SUM('AEO 37'!W25:W26)*(1-V2)</f>
        <v>0.37067779168262677</v>
      </c>
      <c r="W4" s="11">
        <f>'AEO 37'!X25/SUM('AEO 37'!X25:X26)*(1-W2)</f>
        <v>0.36821708296689515</v>
      </c>
      <c r="X4" s="11">
        <f>'AEO 37'!Y25/SUM('AEO 37'!Y25:Y26)*(1-X2)</f>
        <v>0.36705632969798674</v>
      </c>
      <c r="Y4" s="11">
        <f>'AEO 37'!Z25/SUM('AEO 37'!Z25:Z26)*(1-Y2)</f>
        <v>0.3663338790795298</v>
      </c>
      <c r="Z4" s="11">
        <f>'AEO 37'!AA25/SUM('AEO 37'!AA25:AA26)*(1-Z2)</f>
        <v>0.36810538821621386</v>
      </c>
      <c r="AA4" s="11">
        <f>'AEO 37'!AB25/SUM('AEO 37'!AB25:AB26)*(1-AA2)</f>
        <v>0.3695339893896602</v>
      </c>
      <c r="AB4" s="11">
        <f>'AEO 37'!AC25/SUM('AEO 37'!AC25:AC26)*(1-AB2)</f>
        <v>0.37313081054361436</v>
      </c>
      <c r="AC4" s="11">
        <f>'AEO 37'!AD25/SUM('AEO 37'!AD25:AD26)*(1-AC2)</f>
        <v>0.37491701007986455</v>
      </c>
      <c r="AD4" s="11">
        <f>'AEO 37'!AE25/SUM('AEO 37'!AE25:AE26)*(1-AD2)</f>
        <v>0.37604464111530395</v>
      </c>
      <c r="AE4" s="11">
        <f>'AEO 37'!AF25/SUM('AEO 37'!AF25:AF26)*(1-AE2)</f>
        <v>0.38415059184520284</v>
      </c>
      <c r="AF4" s="11">
        <f>'AEO 37'!AG25/SUM('AEO 37'!AG25:AG26)*(1-AF2)</f>
        <v>0.39546512306832521</v>
      </c>
      <c r="AG4" s="11">
        <f>'AEO 37'!AH25/SUM('AEO 37'!AH25:AH26)*(1-AG2)</f>
        <v>0.40198151507693569</v>
      </c>
      <c r="AH4" s="11">
        <f>'AEO 37'!AI25/SUM('AEO 37'!AI25:AI26)*(1-AH2)</f>
        <v>0.40026393243098879</v>
      </c>
      <c r="AI4" s="11">
        <f>'AEO 37'!AJ25/SUM('AEO 37'!AJ25:AJ26)*(1-AI2)</f>
        <v>0.39836573355680394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37'!C26/SUM('AEO 37'!C25:C26)*(1-B2)</f>
        <v>9.401291511257257E-4</v>
      </c>
      <c r="C6" s="11">
        <f>'AEO 37'!D26/SUM('AEO 37'!D25:D26)*(1-C2)</f>
        <v>4.9991854047161674E-3</v>
      </c>
      <c r="D6" s="11">
        <f>'AEO 37'!E26/SUM('AEO 37'!E25:E26)*(1-D2)</f>
        <v>5.7353670001185283E-3</v>
      </c>
      <c r="E6" s="11">
        <f>'AEO 37'!F26/SUM('AEO 37'!F25:F26)*(1-E2)</f>
        <v>7.4040373092125154E-3</v>
      </c>
      <c r="F6" s="11">
        <f>'AEO 37'!G26/SUM('AEO 37'!G25:G26)*(1-F2)</f>
        <v>9.7051807283784278E-3</v>
      </c>
      <c r="G6" s="11">
        <f>'AEO 37'!H26/SUM('AEO 37'!H25:H26)*(1-G2)</f>
        <v>1.1626871205282765E-2</v>
      </c>
      <c r="H6" s="11">
        <f>'AEO 37'!I26/SUM('AEO 37'!I25:I26)*(1-H2)</f>
        <v>1.3404212338529753E-2</v>
      </c>
      <c r="I6" s="11">
        <f>'AEO 37'!J26/SUM('AEO 37'!J25:J26)*(1-I2)</f>
        <v>1.9291147988268104E-2</v>
      </c>
      <c r="J6" s="11">
        <f>'AEO 37'!K26/SUM('AEO 37'!K25:K26)*(1-J2)</f>
        <v>2.8024973566270466E-2</v>
      </c>
      <c r="K6" s="11">
        <f>'AEO 37'!L26/SUM('AEO 37'!L25:L26)*(1-K2)</f>
        <v>3.0144686997188502E-2</v>
      </c>
      <c r="L6" s="11">
        <f>'AEO 37'!M26/SUM('AEO 37'!M25:M26)*(1-L2)</f>
        <v>3.5680897034816243E-2</v>
      </c>
      <c r="M6" s="11">
        <f>'AEO 37'!N26/SUM('AEO 37'!N25:N26)*(1-M2)</f>
        <v>4.0655307788016126E-2</v>
      </c>
      <c r="N6" s="11">
        <f>'AEO 37'!O26/SUM('AEO 37'!O25:O26)*(1-N2)</f>
        <v>4.6276599035177945E-2</v>
      </c>
      <c r="O6" s="11">
        <f>'AEO 37'!P26/SUM('AEO 37'!P25:P26)*(1-O2)</f>
        <v>5.2979499068298408E-2</v>
      </c>
      <c r="P6" s="11">
        <f>'AEO 37'!Q26/SUM('AEO 37'!Q25:Q26)*(1-P2)</f>
        <v>5.6258990913747031E-2</v>
      </c>
      <c r="Q6" s="11">
        <f>'AEO 37'!R26/SUM('AEO 37'!R25:R26)*(1-Q2)</f>
        <v>5.9046828718901802E-2</v>
      </c>
      <c r="R6" s="11">
        <f>'AEO 37'!S26/SUM('AEO 37'!S25:S26)*(1-R2)</f>
        <v>6.2935394463766156E-2</v>
      </c>
      <c r="S6" s="11">
        <f>'AEO 37'!T26/SUM('AEO 37'!T25:T26)*(1-S2)</f>
        <v>6.8406994833459037E-2</v>
      </c>
      <c r="T6" s="11">
        <f>'AEO 37'!U26/SUM('AEO 37'!U25:U26)*(1-T2)</f>
        <v>7.1708955889285303E-2</v>
      </c>
      <c r="U6" s="11">
        <f>'AEO 37'!V26/SUM('AEO 37'!V25:V26)*(1-U2)</f>
        <v>7.5825822047392216E-2</v>
      </c>
      <c r="V6" s="11">
        <f>'AEO 37'!W26/SUM('AEO 37'!W25:W26)*(1-V2)</f>
        <v>7.9322208317373216E-2</v>
      </c>
      <c r="W6" s="11">
        <f>'AEO 37'!X26/SUM('AEO 37'!X25:X26)*(1-W2)</f>
        <v>8.1782917033104835E-2</v>
      </c>
      <c r="X6" s="11">
        <f>'AEO 37'!Y26/SUM('AEO 37'!Y25:Y26)*(1-X2)</f>
        <v>8.2943670302013162E-2</v>
      </c>
      <c r="Y6" s="11">
        <f>'AEO 37'!Z26/SUM('AEO 37'!Z25:Z26)*(1-Y2)</f>
        <v>8.3666120920470211E-2</v>
      </c>
      <c r="Z6" s="11">
        <f>'AEO 37'!AA26/SUM('AEO 37'!AA25:AA26)*(1-Z2)</f>
        <v>8.1894611783786056E-2</v>
      </c>
      <c r="AA6" s="11">
        <f>'AEO 37'!AB26/SUM('AEO 37'!AB25:AB26)*(1-AA2)</f>
        <v>8.0466010610339769E-2</v>
      </c>
      <c r="AB6" s="11">
        <f>'AEO 37'!AC26/SUM('AEO 37'!AC25:AC26)*(1-AB2)</f>
        <v>7.6869189456385614E-2</v>
      </c>
      <c r="AC6" s="11">
        <f>'AEO 37'!AD26/SUM('AEO 37'!AD25:AD26)*(1-AC2)</f>
        <v>7.5082989920135415E-2</v>
      </c>
      <c r="AD6" s="11">
        <f>'AEO 37'!AE26/SUM('AEO 37'!AE25:AE26)*(1-AD2)</f>
        <v>7.3955358884695954E-2</v>
      </c>
      <c r="AE6" s="11">
        <f>'AEO 37'!AF26/SUM('AEO 37'!AF25:AF26)*(1-AE2)</f>
        <v>6.5849408154797132E-2</v>
      </c>
      <c r="AF6" s="11">
        <f>'AEO 37'!AG26/SUM('AEO 37'!AG25:AG26)*(1-AF2)</f>
        <v>5.4534876931674747E-2</v>
      </c>
      <c r="AG6" s="11">
        <f>'AEO 37'!AH26/SUM('AEO 37'!AH25:AH26)*(1-AG2)</f>
        <v>4.8018484923064264E-2</v>
      </c>
      <c r="AH6" s="11">
        <f>'AEO 37'!AI26/SUM('AEO 37'!AI25:AI26)*(1-AH2)</f>
        <v>4.9736067569011159E-2</v>
      </c>
      <c r="AI6" s="11">
        <f>'AEO 37'!AJ26/SUM('AEO 37'!AJ25:AJ26)*(1-AI2)</f>
        <v>5.163426644319602E-2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  <ignoredErrors>
    <ignoredError sqref="B5:AI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2"/>
  <sheetViews>
    <sheetView workbookViewId="0">
      <pane xSplit="2" ySplit="1" topLeftCell="C98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defaultRowHeight="15" customHeight="1" x14ac:dyDescent="0.45"/>
  <cols>
    <col min="1" max="1" width="20.86328125" hidden="1" customWidth="1"/>
    <col min="2" max="2" width="45.73046875" customWidth="1"/>
  </cols>
  <sheetData>
    <row r="1" spans="1:37" ht="15" customHeight="1" thickBot="1" x14ac:dyDescent="0.5">
      <c r="B1" s="9" t="s">
        <v>326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45"/>
    <row r="3" spans="1:37" ht="15" customHeight="1" x14ac:dyDescent="0.45">
      <c r="C3" s="22" t="s">
        <v>147</v>
      </c>
      <c r="D3" s="22" t="s">
        <v>327</v>
      </c>
      <c r="E3" s="22"/>
      <c r="F3" s="22"/>
      <c r="G3" s="22"/>
    </row>
    <row r="4" spans="1:37" ht="15" customHeight="1" x14ac:dyDescent="0.45">
      <c r="C4" s="22" t="s">
        <v>146</v>
      </c>
      <c r="D4" s="22" t="s">
        <v>328</v>
      </c>
      <c r="E4" s="22"/>
      <c r="F4" s="22"/>
      <c r="G4" s="22" t="s">
        <v>145</v>
      </c>
    </row>
    <row r="5" spans="1:37" ht="15" customHeight="1" x14ac:dyDescent="0.45">
      <c r="C5" s="22" t="s">
        <v>144</v>
      </c>
      <c r="D5" s="22" t="s">
        <v>329</v>
      </c>
      <c r="E5" s="22"/>
      <c r="F5" s="22"/>
      <c r="G5" s="22"/>
    </row>
    <row r="6" spans="1:37" ht="15" customHeight="1" x14ac:dyDescent="0.45">
      <c r="C6" s="22" t="s">
        <v>143</v>
      </c>
      <c r="D6" s="22"/>
      <c r="E6" s="22" t="s">
        <v>330</v>
      </c>
      <c r="F6" s="22"/>
      <c r="G6" s="22"/>
    </row>
    <row r="10" spans="1:37" ht="15" customHeight="1" x14ac:dyDescent="0.5">
      <c r="A10" s="23" t="s">
        <v>142</v>
      </c>
      <c r="B10" s="10" t="s">
        <v>141</v>
      </c>
    </row>
    <row r="11" spans="1:37" ht="15" customHeight="1" x14ac:dyDescent="0.45">
      <c r="B11" s="9" t="s">
        <v>140</v>
      </c>
    </row>
    <row r="12" spans="1:37" ht="15" customHeight="1" x14ac:dyDescent="0.4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331</v>
      </c>
    </row>
    <row r="13" spans="1:37" ht="15" customHeight="1" thickBot="1" x14ac:dyDescent="0.5">
      <c r="B13" s="8" t="s">
        <v>138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45"/>
    <row r="15" spans="1:37" ht="15" customHeight="1" x14ac:dyDescent="0.45">
      <c r="A15" s="23" t="s">
        <v>137</v>
      </c>
      <c r="B15" s="4" t="s">
        <v>136</v>
      </c>
      <c r="C15" s="3">
        <v>15428.980469</v>
      </c>
      <c r="D15" s="3">
        <v>15405.497069999999</v>
      </c>
      <c r="E15" s="3">
        <v>15323.708984000001</v>
      </c>
      <c r="F15" s="3">
        <v>15159.971680000001</v>
      </c>
      <c r="G15" s="3">
        <v>14917.845703000001</v>
      </c>
      <c r="H15" s="3">
        <v>14628.935546999999</v>
      </c>
      <c r="I15" s="3">
        <v>14292.073242</v>
      </c>
      <c r="J15" s="3">
        <v>13935.911133</v>
      </c>
      <c r="K15" s="3">
        <v>13565.998046999999</v>
      </c>
      <c r="L15" s="3">
        <v>13277.203125</v>
      </c>
      <c r="M15" s="3">
        <v>13019.744140999999</v>
      </c>
      <c r="N15" s="3">
        <v>12784.965819999999</v>
      </c>
      <c r="O15" s="3">
        <v>12550.357421999999</v>
      </c>
      <c r="P15" s="3">
        <v>12335.547852</v>
      </c>
      <c r="Q15" s="3">
        <v>12134.970703000001</v>
      </c>
      <c r="R15" s="3">
        <v>11949.124023</v>
      </c>
      <c r="S15" s="3">
        <v>11778.060546999999</v>
      </c>
      <c r="T15" s="3">
        <v>11621.788086</v>
      </c>
      <c r="U15" s="3">
        <v>11477.595703000001</v>
      </c>
      <c r="V15" s="3">
        <v>11370.867188</v>
      </c>
      <c r="W15" s="3">
        <v>11287.214844</v>
      </c>
      <c r="X15" s="3">
        <v>11223.201171999999</v>
      </c>
      <c r="Y15" s="3">
        <v>11175.604492</v>
      </c>
      <c r="Z15" s="3">
        <v>11142.942383</v>
      </c>
      <c r="AA15" s="3">
        <v>11122.249023</v>
      </c>
      <c r="AB15" s="3">
        <v>11112.762694999999</v>
      </c>
      <c r="AC15" s="3">
        <v>11114.8125</v>
      </c>
      <c r="AD15" s="3">
        <v>11125.955078000001</v>
      </c>
      <c r="AE15" s="3">
        <v>11141.640625</v>
      </c>
      <c r="AF15" s="3">
        <v>11164.966796999999</v>
      </c>
      <c r="AG15" s="3">
        <v>11191.121094</v>
      </c>
      <c r="AH15" s="3">
        <v>11216.115234000001</v>
      </c>
      <c r="AI15" s="3">
        <v>11244.188477</v>
      </c>
      <c r="AJ15" s="3">
        <v>11271.484375</v>
      </c>
      <c r="AK15" s="2">
        <v>-9.7169999999999999E-3</v>
      </c>
    </row>
    <row r="16" spans="1:37" ht="15" customHeight="1" x14ac:dyDescent="0.45">
      <c r="A16" s="23" t="s">
        <v>135</v>
      </c>
      <c r="B16" s="7" t="s">
        <v>125</v>
      </c>
      <c r="C16" s="6">
        <v>15335.150390999999</v>
      </c>
      <c r="D16" s="6">
        <v>15269.456055000001</v>
      </c>
      <c r="E16" s="6">
        <v>15169.746094</v>
      </c>
      <c r="F16" s="6">
        <v>14974.8125</v>
      </c>
      <c r="G16" s="6">
        <v>14696.188477</v>
      </c>
      <c r="H16" s="6">
        <v>14372.848633</v>
      </c>
      <c r="I16" s="6">
        <v>14004.568359000001</v>
      </c>
      <c r="J16" s="6">
        <v>13595.412109000001</v>
      </c>
      <c r="K16" s="6">
        <v>13161.477539</v>
      </c>
      <c r="L16" s="6">
        <v>12844.557617</v>
      </c>
      <c r="M16" s="6">
        <v>12544.257812</v>
      </c>
      <c r="N16" s="6">
        <v>12271.507812</v>
      </c>
      <c r="O16" s="6">
        <v>11997.8125</v>
      </c>
      <c r="P16" s="6">
        <v>11740.967773</v>
      </c>
      <c r="Q16" s="6">
        <v>11512.417969</v>
      </c>
      <c r="R16" s="6">
        <v>11302.257812</v>
      </c>
      <c r="S16" s="6">
        <v>11104.021484000001</v>
      </c>
      <c r="T16" s="6">
        <v>10915.162109000001</v>
      </c>
      <c r="U16" s="6">
        <v>10746.730469</v>
      </c>
      <c r="V16" s="6">
        <v>10612.404296999999</v>
      </c>
      <c r="W16" s="6">
        <v>10502.84375</v>
      </c>
      <c r="X16" s="6">
        <v>10416.008789</v>
      </c>
      <c r="Y16" s="6">
        <v>10350.127930000001</v>
      </c>
      <c r="Z16" s="6">
        <v>10299.679688</v>
      </c>
      <c r="AA16" s="6">
        <v>10269.910156</v>
      </c>
      <c r="AB16" s="6">
        <v>10251.455078000001</v>
      </c>
      <c r="AC16" s="6">
        <v>10250.534180000001</v>
      </c>
      <c r="AD16" s="6">
        <v>10253.911133</v>
      </c>
      <c r="AE16" s="6">
        <v>10260.729492</v>
      </c>
      <c r="AF16" s="6">
        <v>10292.284180000001</v>
      </c>
      <c r="AG16" s="6">
        <v>10333.274414</v>
      </c>
      <c r="AH16" s="6">
        <v>10360.221680000001</v>
      </c>
      <c r="AI16" s="6">
        <v>10370.962890999999</v>
      </c>
      <c r="AJ16" s="6">
        <v>10381.070312</v>
      </c>
      <c r="AK16" s="5">
        <v>-1.1986E-2</v>
      </c>
    </row>
    <row r="17" spans="1:37" ht="15" customHeight="1" x14ac:dyDescent="0.45">
      <c r="A17" s="23" t="s">
        <v>134</v>
      </c>
      <c r="B17" s="7" t="s">
        <v>123</v>
      </c>
      <c r="C17" s="6">
        <v>9.1569839999999996</v>
      </c>
      <c r="D17" s="6">
        <v>43.012703000000002</v>
      </c>
      <c r="E17" s="6">
        <v>44.298954000000002</v>
      </c>
      <c r="F17" s="6">
        <v>52.465949999999999</v>
      </c>
      <c r="G17" s="6">
        <v>63.491283000000003</v>
      </c>
      <c r="H17" s="6">
        <v>71.578002999999995</v>
      </c>
      <c r="I17" s="6">
        <v>77.357467999999997</v>
      </c>
      <c r="J17" s="6">
        <v>104.88159899999999</v>
      </c>
      <c r="K17" s="6">
        <v>143.47879</v>
      </c>
      <c r="L17" s="6">
        <v>146.330536</v>
      </c>
      <c r="M17" s="6">
        <v>164.73542800000001</v>
      </c>
      <c r="N17" s="6">
        <v>178.723511</v>
      </c>
      <c r="O17" s="6">
        <v>194.286621</v>
      </c>
      <c r="P17" s="6">
        <v>212.83853099999999</v>
      </c>
      <c r="Q17" s="6">
        <v>217.02877799999999</v>
      </c>
      <c r="R17" s="6">
        <v>218.706253</v>
      </c>
      <c r="S17" s="6">
        <v>224.127533</v>
      </c>
      <c r="T17" s="6">
        <v>235.04330400000001</v>
      </c>
      <c r="U17" s="6">
        <v>238.42449999999999</v>
      </c>
      <c r="V17" s="6">
        <v>244.75335699999999</v>
      </c>
      <c r="W17" s="6">
        <v>249.607956</v>
      </c>
      <c r="X17" s="6">
        <v>251.68942300000001</v>
      </c>
      <c r="Y17" s="6">
        <v>249.42179899999999</v>
      </c>
      <c r="Z17" s="6">
        <v>246.14849899999999</v>
      </c>
      <c r="AA17" s="6">
        <v>234.973389</v>
      </c>
      <c r="AB17" s="6">
        <v>224.71127300000001</v>
      </c>
      <c r="AC17" s="6">
        <v>208.83667</v>
      </c>
      <c r="AD17" s="6">
        <v>198.043747</v>
      </c>
      <c r="AE17" s="6">
        <v>188.86973599999999</v>
      </c>
      <c r="AF17" s="6">
        <v>162.43597399999999</v>
      </c>
      <c r="AG17" s="6">
        <v>129.59371899999999</v>
      </c>
      <c r="AH17" s="6">
        <v>109.988777</v>
      </c>
      <c r="AI17" s="6">
        <v>109.858192</v>
      </c>
      <c r="AJ17" s="6">
        <v>110.01675400000001</v>
      </c>
      <c r="AK17" s="5">
        <v>2.9783E-2</v>
      </c>
    </row>
    <row r="18" spans="1:37" ht="15" customHeight="1" x14ac:dyDescent="0.45">
      <c r="A18" s="23" t="s">
        <v>133</v>
      </c>
      <c r="B18" s="7" t="s">
        <v>16</v>
      </c>
      <c r="C18" s="6">
        <v>60.853920000000002</v>
      </c>
      <c r="D18" s="6">
        <v>63.207065999999998</v>
      </c>
      <c r="E18" s="6">
        <v>68.963806000000005</v>
      </c>
      <c r="F18" s="6">
        <v>77.644913000000003</v>
      </c>
      <c r="G18" s="6">
        <v>85.732367999999994</v>
      </c>
      <c r="H18" s="6">
        <v>93.502289000000005</v>
      </c>
      <c r="I18" s="6">
        <v>100.80136899999999</v>
      </c>
      <c r="J18" s="6">
        <v>107.598206</v>
      </c>
      <c r="K18" s="6">
        <v>113.814278</v>
      </c>
      <c r="L18" s="6">
        <v>120.602844</v>
      </c>
      <c r="M18" s="6">
        <v>127.269402</v>
      </c>
      <c r="N18" s="6">
        <v>134.14170799999999</v>
      </c>
      <c r="O18" s="6">
        <v>140.60813899999999</v>
      </c>
      <c r="P18" s="6">
        <v>147.05969200000001</v>
      </c>
      <c r="Q18" s="6">
        <v>153.66433699999999</v>
      </c>
      <c r="R18" s="6">
        <v>159.30062899999999</v>
      </c>
      <c r="S18" s="6">
        <v>164.19001800000001</v>
      </c>
      <c r="T18" s="6">
        <v>168.79711900000001</v>
      </c>
      <c r="U18" s="6">
        <v>172.647324</v>
      </c>
      <c r="V18" s="6">
        <v>176.17077599999999</v>
      </c>
      <c r="W18" s="6">
        <v>179.40422100000001</v>
      </c>
      <c r="X18" s="6">
        <v>182.19274899999999</v>
      </c>
      <c r="Y18" s="6">
        <v>184.536057</v>
      </c>
      <c r="Z18" s="6">
        <v>187.16952499999999</v>
      </c>
      <c r="AA18" s="6">
        <v>189.247086</v>
      </c>
      <c r="AB18" s="6">
        <v>190.379639</v>
      </c>
      <c r="AC18" s="6">
        <v>191.20649700000001</v>
      </c>
      <c r="AD18" s="6">
        <v>191.812073</v>
      </c>
      <c r="AE18" s="6">
        <v>192.10318000000001</v>
      </c>
      <c r="AF18" s="6">
        <v>192.425049</v>
      </c>
      <c r="AG18" s="6">
        <v>192.67849699999999</v>
      </c>
      <c r="AH18" s="6">
        <v>192.679214</v>
      </c>
      <c r="AI18" s="6">
        <v>192.53387499999999</v>
      </c>
      <c r="AJ18" s="6">
        <v>192.14184599999999</v>
      </c>
      <c r="AK18" s="5">
        <v>3.5354999999999998E-2</v>
      </c>
    </row>
    <row r="19" spans="1:37" ht="15" customHeight="1" x14ac:dyDescent="0.45">
      <c r="A19" s="23" t="s">
        <v>132</v>
      </c>
      <c r="B19" s="7" t="s">
        <v>111</v>
      </c>
      <c r="C19" s="6">
        <v>8.0770090000000003</v>
      </c>
      <c r="D19" s="6">
        <v>6.9962720000000003</v>
      </c>
      <c r="E19" s="6">
        <v>5.8007540000000004</v>
      </c>
      <c r="F19" s="6">
        <v>5.3308289999999996</v>
      </c>
      <c r="G19" s="6">
        <v>5.01966</v>
      </c>
      <c r="H19" s="6">
        <v>4.7176429999999998</v>
      </c>
      <c r="I19" s="6">
        <v>4.4306369999999999</v>
      </c>
      <c r="J19" s="6">
        <v>4.1541180000000004</v>
      </c>
      <c r="K19" s="6">
        <v>3.9036010000000001</v>
      </c>
      <c r="L19" s="6">
        <v>3.6813410000000002</v>
      </c>
      <c r="M19" s="6">
        <v>3.4967679999999999</v>
      </c>
      <c r="N19" s="6">
        <v>3.33005</v>
      </c>
      <c r="O19" s="6">
        <v>3.1806969999999999</v>
      </c>
      <c r="P19" s="6">
        <v>3.0464380000000002</v>
      </c>
      <c r="Q19" s="6">
        <v>2.9362509999999999</v>
      </c>
      <c r="R19" s="6">
        <v>2.8520979999999998</v>
      </c>
      <c r="S19" s="6">
        <v>2.7820170000000002</v>
      </c>
      <c r="T19" s="6">
        <v>2.7439550000000001</v>
      </c>
      <c r="U19" s="6">
        <v>2.7154440000000002</v>
      </c>
      <c r="V19" s="6">
        <v>2.698159</v>
      </c>
      <c r="W19" s="6">
        <v>2.6841900000000001</v>
      </c>
      <c r="X19" s="6">
        <v>2.6790980000000002</v>
      </c>
      <c r="Y19" s="6">
        <v>2.6781470000000001</v>
      </c>
      <c r="Z19" s="6">
        <v>2.6794039999999999</v>
      </c>
      <c r="AA19" s="6">
        <v>2.6922079999999999</v>
      </c>
      <c r="AB19" s="6">
        <v>2.7077149999999999</v>
      </c>
      <c r="AC19" s="6">
        <v>2.7216269999999998</v>
      </c>
      <c r="AD19" s="6">
        <v>2.7357770000000001</v>
      </c>
      <c r="AE19" s="6">
        <v>2.7523939999999998</v>
      </c>
      <c r="AF19" s="6">
        <v>2.7694559999999999</v>
      </c>
      <c r="AG19" s="6">
        <v>2.7865679999999999</v>
      </c>
      <c r="AH19" s="6">
        <v>2.8049050000000002</v>
      </c>
      <c r="AI19" s="6">
        <v>2.818092</v>
      </c>
      <c r="AJ19" s="6">
        <v>2.8305720000000001</v>
      </c>
      <c r="AK19" s="5">
        <v>-2.7882000000000001E-2</v>
      </c>
    </row>
    <row r="20" spans="1:37" ht="15" customHeight="1" x14ac:dyDescent="0.45">
      <c r="A20" s="23" t="s">
        <v>131</v>
      </c>
      <c r="B20" s="7" t="s">
        <v>109</v>
      </c>
      <c r="C20" s="6">
        <v>3.931244</v>
      </c>
      <c r="D20" s="6">
        <v>4.3265010000000004</v>
      </c>
      <c r="E20" s="6">
        <v>4.0624180000000001</v>
      </c>
      <c r="F20" s="6">
        <v>3.9512130000000001</v>
      </c>
      <c r="G20" s="6">
        <v>3.6753840000000002</v>
      </c>
      <c r="H20" s="6">
        <v>3.3939149999999998</v>
      </c>
      <c r="I20" s="6">
        <v>3.1845400000000001</v>
      </c>
      <c r="J20" s="6">
        <v>2.967552</v>
      </c>
      <c r="K20" s="6">
        <v>2.772993</v>
      </c>
      <c r="L20" s="6">
        <v>2.5952959999999998</v>
      </c>
      <c r="M20" s="6">
        <v>2.482469</v>
      </c>
      <c r="N20" s="6">
        <v>2.3604159999999998</v>
      </c>
      <c r="O20" s="6">
        <v>2.2681010000000001</v>
      </c>
      <c r="P20" s="6">
        <v>2.162544</v>
      </c>
      <c r="Q20" s="6">
        <v>2.0674649999999999</v>
      </c>
      <c r="R20" s="6">
        <v>2.0058319999999998</v>
      </c>
      <c r="S20" s="6">
        <v>1.9528559999999999</v>
      </c>
      <c r="T20" s="6">
        <v>1.926577</v>
      </c>
      <c r="U20" s="6">
        <v>1.9053199999999999</v>
      </c>
      <c r="V20" s="6">
        <v>1.8984559999999999</v>
      </c>
      <c r="W20" s="6">
        <v>1.8916489999999999</v>
      </c>
      <c r="X20" s="6">
        <v>1.898957</v>
      </c>
      <c r="Y20" s="6">
        <v>1.910733</v>
      </c>
      <c r="Z20" s="6">
        <v>1.9252130000000001</v>
      </c>
      <c r="AA20" s="6">
        <v>1.9521839999999999</v>
      </c>
      <c r="AB20" s="6">
        <v>1.9897940000000001</v>
      </c>
      <c r="AC20" s="6">
        <v>2.0224250000000001</v>
      </c>
      <c r="AD20" s="6">
        <v>2.0561579999999999</v>
      </c>
      <c r="AE20" s="6">
        <v>2.0949239999999998</v>
      </c>
      <c r="AF20" s="6">
        <v>2.138347</v>
      </c>
      <c r="AG20" s="6">
        <v>2.1827390000000002</v>
      </c>
      <c r="AH20" s="6">
        <v>2.2323110000000002</v>
      </c>
      <c r="AI20" s="6">
        <v>2.279563</v>
      </c>
      <c r="AJ20" s="6">
        <v>2.3288139999999999</v>
      </c>
      <c r="AK20" s="5">
        <v>-1.917E-2</v>
      </c>
    </row>
    <row r="21" spans="1:37" ht="15" customHeight="1" x14ac:dyDescent="0.45">
      <c r="A21" s="23" t="s">
        <v>130</v>
      </c>
      <c r="B21" s="7" t="s">
        <v>105</v>
      </c>
      <c r="C21" s="6">
        <v>11.537136</v>
      </c>
      <c r="D21" s="6">
        <v>17.900618000000001</v>
      </c>
      <c r="E21" s="6">
        <v>29.66337</v>
      </c>
      <c r="F21" s="6">
        <v>43.691540000000003</v>
      </c>
      <c r="G21" s="6">
        <v>60.113934</v>
      </c>
      <c r="H21" s="6">
        <v>77.175849999999997</v>
      </c>
      <c r="I21" s="6">
        <v>94.003890999999996</v>
      </c>
      <c r="J21" s="6">
        <v>111.052177</v>
      </c>
      <c r="K21" s="6">
        <v>128.48336800000001</v>
      </c>
      <c r="L21" s="6">
        <v>145.28533899999999</v>
      </c>
      <c r="M21" s="6">
        <v>161.43392900000001</v>
      </c>
      <c r="N21" s="6">
        <v>177.16246000000001</v>
      </c>
      <c r="O21" s="6">
        <v>192.89389</v>
      </c>
      <c r="P21" s="6">
        <v>208.73147599999999</v>
      </c>
      <c r="Q21" s="6">
        <v>224.82223500000001</v>
      </c>
      <c r="R21" s="6">
        <v>240.96106</v>
      </c>
      <c r="S21" s="6">
        <v>257.17175300000002</v>
      </c>
      <c r="T21" s="6">
        <v>273.62857100000002</v>
      </c>
      <c r="U21" s="6">
        <v>290.11511200000001</v>
      </c>
      <c r="V21" s="6">
        <v>307.36251800000002</v>
      </c>
      <c r="W21" s="6">
        <v>324.78741500000001</v>
      </c>
      <c r="X21" s="6">
        <v>342.39038099999999</v>
      </c>
      <c r="Y21" s="6">
        <v>360.27218599999998</v>
      </c>
      <c r="Z21" s="6">
        <v>378.38275099999998</v>
      </c>
      <c r="AA21" s="6">
        <v>396.28463699999998</v>
      </c>
      <c r="AB21" s="6">
        <v>414.11938500000002</v>
      </c>
      <c r="AC21" s="6">
        <v>431.90869099999998</v>
      </c>
      <c r="AD21" s="6">
        <v>449.652466</v>
      </c>
      <c r="AE21" s="6">
        <v>467.21533199999999</v>
      </c>
      <c r="AF21" s="6">
        <v>484.91217</v>
      </c>
      <c r="AG21" s="6">
        <v>502.46365400000002</v>
      </c>
      <c r="AH21" s="6">
        <v>519.88464399999998</v>
      </c>
      <c r="AI21" s="6">
        <v>537.254456</v>
      </c>
      <c r="AJ21" s="6">
        <v>554.416382</v>
      </c>
      <c r="AK21" s="5">
        <v>0.11325</v>
      </c>
    </row>
    <row r="22" spans="1:37" ht="15" customHeight="1" x14ac:dyDescent="0.45">
      <c r="A22" s="23" t="s">
        <v>129</v>
      </c>
      <c r="B22" s="7" t="s">
        <v>103</v>
      </c>
      <c r="C22" s="6">
        <v>0.27376</v>
      </c>
      <c r="D22" s="6">
        <v>0.59876600000000002</v>
      </c>
      <c r="E22" s="6">
        <v>1.173962</v>
      </c>
      <c r="F22" s="6">
        <v>2.074811</v>
      </c>
      <c r="G22" s="6">
        <v>3.6237200000000001</v>
      </c>
      <c r="H22" s="6">
        <v>5.7200490000000004</v>
      </c>
      <c r="I22" s="6">
        <v>7.7269990000000002</v>
      </c>
      <c r="J22" s="6">
        <v>9.8447119999999995</v>
      </c>
      <c r="K22" s="6">
        <v>12.067842000000001</v>
      </c>
      <c r="L22" s="6">
        <v>14.150493000000001</v>
      </c>
      <c r="M22" s="6">
        <v>16.068527</v>
      </c>
      <c r="N22" s="6">
        <v>17.740499</v>
      </c>
      <c r="O22" s="6">
        <v>19.306999000000001</v>
      </c>
      <c r="P22" s="6">
        <v>20.741416999999998</v>
      </c>
      <c r="Q22" s="6">
        <v>22.034424000000001</v>
      </c>
      <c r="R22" s="6">
        <v>23.040400000000002</v>
      </c>
      <c r="S22" s="6">
        <v>23.813354</v>
      </c>
      <c r="T22" s="6">
        <v>24.486129999999999</v>
      </c>
      <c r="U22" s="6">
        <v>25.056366000000001</v>
      </c>
      <c r="V22" s="6">
        <v>25.579964</v>
      </c>
      <c r="W22" s="6">
        <v>25.995058</v>
      </c>
      <c r="X22" s="6">
        <v>26.341857999999998</v>
      </c>
      <c r="Y22" s="6">
        <v>26.657215000000001</v>
      </c>
      <c r="Z22" s="6">
        <v>26.957090000000001</v>
      </c>
      <c r="AA22" s="6">
        <v>27.189185999999999</v>
      </c>
      <c r="AB22" s="6">
        <v>27.399198999999999</v>
      </c>
      <c r="AC22" s="6">
        <v>27.583216</v>
      </c>
      <c r="AD22" s="6">
        <v>27.742733000000001</v>
      </c>
      <c r="AE22" s="6">
        <v>27.874962</v>
      </c>
      <c r="AF22" s="6">
        <v>28.002413000000001</v>
      </c>
      <c r="AG22" s="6">
        <v>28.141259999999999</v>
      </c>
      <c r="AH22" s="6">
        <v>28.302531999999999</v>
      </c>
      <c r="AI22" s="6">
        <v>28.480495000000001</v>
      </c>
      <c r="AJ22" s="6">
        <v>28.679655</v>
      </c>
      <c r="AK22" s="5">
        <v>0.128522</v>
      </c>
    </row>
    <row r="24" spans="1:37" ht="15" customHeight="1" x14ac:dyDescent="0.45">
      <c r="A24" s="23" t="s">
        <v>128</v>
      </c>
      <c r="B24" s="4" t="s">
        <v>127</v>
      </c>
      <c r="C24" s="3">
        <v>886.89825399999995</v>
      </c>
      <c r="D24" s="3">
        <v>901.04919400000006</v>
      </c>
      <c r="E24" s="3">
        <v>913.30731200000002</v>
      </c>
      <c r="F24" s="3">
        <v>917.23217799999998</v>
      </c>
      <c r="G24" s="3">
        <v>916.86462400000005</v>
      </c>
      <c r="H24" s="3">
        <v>915.28680399999996</v>
      </c>
      <c r="I24" s="3">
        <v>913.37457300000005</v>
      </c>
      <c r="J24" s="3">
        <v>910.667236</v>
      </c>
      <c r="K24" s="3">
        <v>911.52050799999995</v>
      </c>
      <c r="L24" s="3">
        <v>912.30297900000005</v>
      </c>
      <c r="M24" s="3">
        <v>912.036743</v>
      </c>
      <c r="N24" s="3">
        <v>913.76531999999997</v>
      </c>
      <c r="O24" s="3">
        <v>913.86468500000001</v>
      </c>
      <c r="P24" s="3">
        <v>913.95062299999995</v>
      </c>
      <c r="Q24" s="3">
        <v>916.18102999999996</v>
      </c>
      <c r="R24" s="3">
        <v>919.21929899999998</v>
      </c>
      <c r="S24" s="3">
        <v>923.73584000000005</v>
      </c>
      <c r="T24" s="3">
        <v>929.93817100000001</v>
      </c>
      <c r="U24" s="3">
        <v>937.46362299999998</v>
      </c>
      <c r="V24" s="3">
        <v>945.92535399999997</v>
      </c>
      <c r="W24" s="3">
        <v>955.72406000000001</v>
      </c>
      <c r="X24" s="3">
        <v>966.26245100000006</v>
      </c>
      <c r="Y24" s="3">
        <v>975.91790800000001</v>
      </c>
      <c r="Z24" s="3">
        <v>985.93042000000003</v>
      </c>
      <c r="AA24" s="3">
        <v>996.26336700000002</v>
      </c>
      <c r="AB24" s="3">
        <v>1006.739807</v>
      </c>
      <c r="AC24" s="3">
        <v>1018.405029</v>
      </c>
      <c r="AD24" s="3">
        <v>1030.961182</v>
      </c>
      <c r="AE24" s="3">
        <v>1044.946899</v>
      </c>
      <c r="AF24" s="3">
        <v>1059.743164</v>
      </c>
      <c r="AG24" s="3">
        <v>1074.5489500000001</v>
      </c>
      <c r="AH24" s="3">
        <v>1088.340698</v>
      </c>
      <c r="AI24" s="3">
        <v>1102.0864260000001</v>
      </c>
      <c r="AJ24" s="3">
        <v>1115.861206</v>
      </c>
      <c r="AK24" s="2">
        <v>6.7039999999999999E-3</v>
      </c>
    </row>
    <row r="25" spans="1:37" ht="15" customHeight="1" x14ac:dyDescent="0.45">
      <c r="A25" s="23" t="s">
        <v>126</v>
      </c>
      <c r="B25" s="7" t="s">
        <v>125</v>
      </c>
      <c r="C25" s="6">
        <v>606.36535600000002</v>
      </c>
      <c r="D25" s="6">
        <v>605.30755599999998</v>
      </c>
      <c r="E25" s="6">
        <v>607.949524</v>
      </c>
      <c r="F25" s="6">
        <v>604.13769500000001</v>
      </c>
      <c r="G25" s="6">
        <v>596.90875200000005</v>
      </c>
      <c r="H25" s="6">
        <v>589.81463599999995</v>
      </c>
      <c r="I25" s="6">
        <v>582.98095699999999</v>
      </c>
      <c r="J25" s="6">
        <v>571.22607400000004</v>
      </c>
      <c r="K25" s="6">
        <v>558.56311000000005</v>
      </c>
      <c r="L25" s="6">
        <v>555.41857900000002</v>
      </c>
      <c r="M25" s="6">
        <v>547.30902100000003</v>
      </c>
      <c r="N25" s="6">
        <v>541.48974599999997</v>
      </c>
      <c r="O25" s="6">
        <v>534.28338599999995</v>
      </c>
      <c r="P25" s="6">
        <v>526.783142</v>
      </c>
      <c r="Q25" s="6">
        <v>523.71209699999997</v>
      </c>
      <c r="R25" s="6">
        <v>523.11547900000005</v>
      </c>
      <c r="S25" s="6">
        <v>521.33709699999997</v>
      </c>
      <c r="T25" s="6">
        <v>519.05609100000004</v>
      </c>
      <c r="U25" s="6">
        <v>520.57098399999995</v>
      </c>
      <c r="V25" s="6">
        <v>521.24829099999999</v>
      </c>
      <c r="W25" s="6">
        <v>524.30822799999999</v>
      </c>
      <c r="X25" s="6">
        <v>529.17877199999998</v>
      </c>
      <c r="Y25" s="6">
        <v>536.13806199999999</v>
      </c>
      <c r="Z25" s="6">
        <v>543.30438200000003</v>
      </c>
      <c r="AA25" s="6">
        <v>554.95043899999996</v>
      </c>
      <c r="AB25" s="6">
        <v>565.55859399999997</v>
      </c>
      <c r="AC25" s="6">
        <v>579.68866000000003</v>
      </c>
      <c r="AD25" s="6">
        <v>591.68261700000005</v>
      </c>
      <c r="AE25" s="6">
        <v>603.73230000000001</v>
      </c>
      <c r="AF25" s="6">
        <v>627.194885</v>
      </c>
      <c r="AG25" s="6">
        <v>656.53930700000001</v>
      </c>
      <c r="AH25" s="6">
        <v>678.30609100000004</v>
      </c>
      <c r="AI25" s="6">
        <v>686.05108600000005</v>
      </c>
      <c r="AJ25" s="6">
        <v>693.75091599999996</v>
      </c>
      <c r="AK25" s="5">
        <v>4.2709999999999996E-3</v>
      </c>
    </row>
    <row r="26" spans="1:37" ht="15" customHeight="1" x14ac:dyDescent="0.45">
      <c r="A26" s="23" t="s">
        <v>124</v>
      </c>
      <c r="B26" s="7" t="s">
        <v>123</v>
      </c>
      <c r="C26" s="6">
        <v>1.2694559999999999</v>
      </c>
      <c r="D26" s="6">
        <v>6.8000879999999997</v>
      </c>
      <c r="E26" s="6">
        <v>7.8485060000000004</v>
      </c>
      <c r="F26" s="6">
        <v>10.106413999999999</v>
      </c>
      <c r="G26" s="6">
        <v>13.157337</v>
      </c>
      <c r="H26" s="6">
        <v>15.643520000000001</v>
      </c>
      <c r="I26" s="6">
        <v>17.898478999999998</v>
      </c>
      <c r="J26" s="6">
        <v>25.584816</v>
      </c>
      <c r="K26" s="6">
        <v>37.096310000000003</v>
      </c>
      <c r="L26" s="6">
        <v>39.877831</v>
      </c>
      <c r="M26" s="6">
        <v>47.133904000000001</v>
      </c>
      <c r="N26" s="6">
        <v>53.779693999999999</v>
      </c>
      <c r="O26" s="6">
        <v>61.241973999999999</v>
      </c>
      <c r="P26" s="6">
        <v>70.295379999999994</v>
      </c>
      <c r="Q26" s="6">
        <v>74.829680999999994</v>
      </c>
      <c r="R26" s="6">
        <v>79.007698000000005</v>
      </c>
      <c r="S26" s="6">
        <v>84.767646999999997</v>
      </c>
      <c r="T26" s="6">
        <v>93.049576000000002</v>
      </c>
      <c r="U26" s="6">
        <v>98.679580999999999</v>
      </c>
      <c r="V26" s="6">
        <v>105.63016500000001</v>
      </c>
      <c r="W26" s="6">
        <v>112.197945</v>
      </c>
      <c r="X26" s="6">
        <v>117.53334</v>
      </c>
      <c r="Y26" s="6">
        <v>121.15104700000001</v>
      </c>
      <c r="Z26" s="6">
        <v>124.08399199999999</v>
      </c>
      <c r="AA26" s="6">
        <v>123.46315</v>
      </c>
      <c r="AB26" s="6">
        <v>123.15036000000001</v>
      </c>
      <c r="AC26" s="6">
        <v>119.422455</v>
      </c>
      <c r="AD26" s="6">
        <v>118.49369</v>
      </c>
      <c r="AE26" s="6">
        <v>118.733879</v>
      </c>
      <c r="AF26" s="6">
        <v>107.510994</v>
      </c>
      <c r="AG26" s="6">
        <v>90.537163000000007</v>
      </c>
      <c r="AH26" s="6">
        <v>81.026687999999993</v>
      </c>
      <c r="AI26" s="6">
        <v>85.247459000000006</v>
      </c>
      <c r="AJ26" s="6">
        <v>89.920685000000006</v>
      </c>
      <c r="AK26" s="5">
        <v>8.4031999999999996E-2</v>
      </c>
    </row>
    <row r="27" spans="1:37" ht="15" customHeight="1" x14ac:dyDescent="0.45">
      <c r="A27" s="23" t="s">
        <v>122</v>
      </c>
      <c r="B27" s="7" t="s">
        <v>16</v>
      </c>
      <c r="C27" s="6">
        <v>278.04269399999998</v>
      </c>
      <c r="D27" s="6">
        <v>287.65640300000001</v>
      </c>
      <c r="E27" s="6">
        <v>296.228363</v>
      </c>
      <c r="F27" s="6">
        <v>301.69146699999999</v>
      </c>
      <c r="G27" s="6">
        <v>305.41622899999999</v>
      </c>
      <c r="H27" s="6">
        <v>308.36706500000003</v>
      </c>
      <c r="I27" s="6">
        <v>310.91235399999999</v>
      </c>
      <c r="J27" s="6">
        <v>312.15438799999998</v>
      </c>
      <c r="K27" s="6">
        <v>314.06976300000002</v>
      </c>
      <c r="L27" s="6">
        <v>315.123627</v>
      </c>
      <c r="M27" s="6">
        <v>315.64605699999998</v>
      </c>
      <c r="N27" s="6">
        <v>316.47167999999999</v>
      </c>
      <c r="O27" s="6">
        <v>316.24032599999998</v>
      </c>
      <c r="P27" s="6">
        <v>314.69564800000001</v>
      </c>
      <c r="Q27" s="6">
        <v>315.386505</v>
      </c>
      <c r="R27" s="6">
        <v>314.75930799999998</v>
      </c>
      <c r="S27" s="6">
        <v>315.19653299999999</v>
      </c>
      <c r="T27" s="6">
        <v>315.286224</v>
      </c>
      <c r="U27" s="6">
        <v>315.54571499999997</v>
      </c>
      <c r="V27" s="6">
        <v>316.24670400000002</v>
      </c>
      <c r="W27" s="6">
        <v>316.273346</v>
      </c>
      <c r="X27" s="6">
        <v>316.45166</v>
      </c>
      <c r="Y27" s="6">
        <v>315.36044299999998</v>
      </c>
      <c r="Z27" s="6">
        <v>315.10003699999999</v>
      </c>
      <c r="AA27" s="6">
        <v>314.21469100000002</v>
      </c>
      <c r="AB27" s="6">
        <v>314.199432</v>
      </c>
      <c r="AC27" s="6">
        <v>315.25479100000001</v>
      </c>
      <c r="AD27" s="6">
        <v>316.505493</v>
      </c>
      <c r="AE27" s="6">
        <v>317.94644199999999</v>
      </c>
      <c r="AF27" s="6">
        <v>320.25555400000002</v>
      </c>
      <c r="AG27" s="6">
        <v>322.41006499999997</v>
      </c>
      <c r="AH27" s="6">
        <v>323.64138800000001</v>
      </c>
      <c r="AI27" s="6">
        <v>325.08737200000002</v>
      </c>
      <c r="AJ27" s="6">
        <v>326.11346400000002</v>
      </c>
      <c r="AK27" s="5">
        <v>3.9290000000000002E-3</v>
      </c>
    </row>
    <row r="28" spans="1:37" ht="15" customHeight="1" x14ac:dyDescent="0.45">
      <c r="A28" s="23" t="s">
        <v>121</v>
      </c>
      <c r="B28" s="7" t="s">
        <v>109</v>
      </c>
      <c r="C28" s="6">
        <v>1.609E-3</v>
      </c>
      <c r="D28" s="6">
        <v>9.4325999999999993E-2</v>
      </c>
      <c r="E28" s="6">
        <v>0.18846099999999999</v>
      </c>
      <c r="F28" s="6">
        <v>0.27876299999999998</v>
      </c>
      <c r="G28" s="6">
        <v>0.36337999999999998</v>
      </c>
      <c r="H28" s="6">
        <v>0.44712600000000002</v>
      </c>
      <c r="I28" s="6">
        <v>0.52610999999999997</v>
      </c>
      <c r="J28" s="6">
        <v>0.60323300000000002</v>
      </c>
      <c r="K28" s="6">
        <v>0.65599700000000005</v>
      </c>
      <c r="L28" s="6">
        <v>0.70727399999999996</v>
      </c>
      <c r="M28" s="6">
        <v>0.75628099999999998</v>
      </c>
      <c r="N28" s="6">
        <v>0.80731200000000003</v>
      </c>
      <c r="O28" s="6">
        <v>0.85489499999999996</v>
      </c>
      <c r="P28" s="6">
        <v>0.90481800000000001</v>
      </c>
      <c r="Q28" s="6">
        <v>0.95170600000000005</v>
      </c>
      <c r="R28" s="6">
        <v>1.002084</v>
      </c>
      <c r="S28" s="6">
        <v>1.052915</v>
      </c>
      <c r="T28" s="6">
        <v>1.1075280000000001</v>
      </c>
      <c r="U28" s="6">
        <v>1.1627320000000001</v>
      </c>
      <c r="V28" s="6">
        <v>1.221336</v>
      </c>
      <c r="W28" s="6">
        <v>1.2831889999999999</v>
      </c>
      <c r="X28" s="6">
        <v>1.3456189999999999</v>
      </c>
      <c r="Y28" s="6">
        <v>1.412167</v>
      </c>
      <c r="Z28" s="6">
        <v>1.4769730000000001</v>
      </c>
      <c r="AA28" s="6">
        <v>1.5463089999999999</v>
      </c>
      <c r="AB28" s="6">
        <v>1.6127480000000001</v>
      </c>
      <c r="AC28" s="6">
        <v>1.6783729999999999</v>
      </c>
      <c r="AD28" s="6">
        <v>1.7484029999999999</v>
      </c>
      <c r="AE28" s="6">
        <v>1.8219860000000001</v>
      </c>
      <c r="AF28" s="6">
        <v>1.89697</v>
      </c>
      <c r="AG28" s="6">
        <v>1.9716309999999999</v>
      </c>
      <c r="AH28" s="6">
        <v>2.0540440000000002</v>
      </c>
      <c r="AI28" s="6">
        <v>2.1360269999999999</v>
      </c>
      <c r="AJ28" s="6">
        <v>2.2290230000000002</v>
      </c>
      <c r="AK28" s="5">
        <v>0.103879</v>
      </c>
    </row>
    <row r="29" spans="1:37" ht="15" customHeight="1" x14ac:dyDescent="0.45">
      <c r="A29" s="23" t="s">
        <v>120</v>
      </c>
      <c r="B29" s="7" t="s">
        <v>111</v>
      </c>
      <c r="C29" s="6">
        <v>1.2190970000000001</v>
      </c>
      <c r="D29" s="6">
        <v>1.1907669999999999</v>
      </c>
      <c r="E29" s="6">
        <v>1.0924970000000001</v>
      </c>
      <c r="F29" s="6">
        <v>0.95423199999999997</v>
      </c>
      <c r="G29" s="6">
        <v>0.89489200000000002</v>
      </c>
      <c r="H29" s="6">
        <v>0.83210700000000004</v>
      </c>
      <c r="I29" s="6">
        <v>0.81816</v>
      </c>
      <c r="J29" s="6">
        <v>0.80513400000000002</v>
      </c>
      <c r="K29" s="6">
        <v>0.78724899999999998</v>
      </c>
      <c r="L29" s="6">
        <v>0.77361199999999997</v>
      </c>
      <c r="M29" s="6">
        <v>0.75269200000000003</v>
      </c>
      <c r="N29" s="6">
        <v>0.73995500000000003</v>
      </c>
      <c r="O29" s="6">
        <v>0.73058800000000002</v>
      </c>
      <c r="P29" s="6">
        <v>0.72006199999999998</v>
      </c>
      <c r="Q29" s="6">
        <v>0.71318700000000002</v>
      </c>
      <c r="R29" s="6">
        <v>0.70891499999999996</v>
      </c>
      <c r="S29" s="6">
        <v>0.71754899999999999</v>
      </c>
      <c r="T29" s="6">
        <v>0.734263</v>
      </c>
      <c r="U29" s="6">
        <v>0.75947399999999998</v>
      </c>
      <c r="V29" s="6">
        <v>0.79141499999999998</v>
      </c>
      <c r="W29" s="6">
        <v>0.82972599999999996</v>
      </c>
      <c r="X29" s="6">
        <v>0.877413</v>
      </c>
      <c r="Y29" s="6">
        <v>0.93452500000000005</v>
      </c>
      <c r="Z29" s="6">
        <v>0.99819899999999995</v>
      </c>
      <c r="AA29" s="6">
        <v>1.073186</v>
      </c>
      <c r="AB29" s="6">
        <v>1.1556340000000001</v>
      </c>
      <c r="AC29" s="6">
        <v>1.24983</v>
      </c>
      <c r="AD29" s="6">
        <v>1.368331</v>
      </c>
      <c r="AE29" s="6">
        <v>1.4950699999999999</v>
      </c>
      <c r="AF29" s="6">
        <v>1.6109979999999999</v>
      </c>
      <c r="AG29" s="6">
        <v>1.7607680000000001</v>
      </c>
      <c r="AH29" s="6">
        <v>1.920488</v>
      </c>
      <c r="AI29" s="6">
        <v>2.110897</v>
      </c>
      <c r="AJ29" s="6">
        <v>2.3282159999999998</v>
      </c>
      <c r="AK29" s="5">
        <v>2.1173999999999998E-2</v>
      </c>
    </row>
    <row r="30" spans="1:37" ht="15" customHeight="1" x14ac:dyDescent="0.4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6.3650999999999999E-2</v>
      </c>
      <c r="G30" s="6">
        <v>0.12402100000000001</v>
      </c>
      <c r="H30" s="6">
        <v>0.18240100000000001</v>
      </c>
      <c r="I30" s="6">
        <v>0.23846999999999999</v>
      </c>
      <c r="J30" s="6">
        <v>0.29357899999999998</v>
      </c>
      <c r="K30" s="6">
        <v>0.34808099999999997</v>
      </c>
      <c r="L30" s="6">
        <v>0.40206799999999998</v>
      </c>
      <c r="M30" s="6">
        <v>0.438809</v>
      </c>
      <c r="N30" s="6">
        <v>0.47697400000000001</v>
      </c>
      <c r="O30" s="6">
        <v>0.51349900000000004</v>
      </c>
      <c r="P30" s="6">
        <v>0.55158600000000002</v>
      </c>
      <c r="Q30" s="6">
        <v>0.58777000000000001</v>
      </c>
      <c r="R30" s="6">
        <v>0.62582899999999997</v>
      </c>
      <c r="S30" s="6">
        <v>0.66410400000000003</v>
      </c>
      <c r="T30" s="6">
        <v>0.704511</v>
      </c>
      <c r="U30" s="6">
        <v>0.74516099999999996</v>
      </c>
      <c r="V30" s="6">
        <v>0.78740399999999999</v>
      </c>
      <c r="W30" s="6">
        <v>0.83168399999999998</v>
      </c>
      <c r="X30" s="6">
        <v>0.87562399999999996</v>
      </c>
      <c r="Y30" s="6">
        <v>0.92164299999999999</v>
      </c>
      <c r="Z30" s="6">
        <v>0.96685500000000002</v>
      </c>
      <c r="AA30" s="6">
        <v>1.0155620000000001</v>
      </c>
      <c r="AB30" s="6">
        <v>1.0630539999999999</v>
      </c>
      <c r="AC30" s="6">
        <v>1.110935</v>
      </c>
      <c r="AD30" s="6">
        <v>1.1625779999999999</v>
      </c>
      <c r="AE30" s="6">
        <v>1.2173350000000001</v>
      </c>
      <c r="AF30" s="6">
        <v>1.273639</v>
      </c>
      <c r="AG30" s="6">
        <v>1.3301019999999999</v>
      </c>
      <c r="AH30" s="6">
        <v>1.3919870000000001</v>
      </c>
      <c r="AI30" s="6">
        <v>1.4536420000000001</v>
      </c>
      <c r="AJ30" s="6">
        <v>1.518894</v>
      </c>
      <c r="AK30" s="5" t="s">
        <v>22</v>
      </c>
    </row>
    <row r="31" spans="1:37" ht="15" customHeight="1" x14ac:dyDescent="0.4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5" t="s">
        <v>22</v>
      </c>
    </row>
    <row r="33" spans="1:37" ht="15" customHeight="1" x14ac:dyDescent="0.45">
      <c r="A33" s="23" t="s">
        <v>117</v>
      </c>
      <c r="B33" s="4" t="s">
        <v>116</v>
      </c>
      <c r="C33" s="3">
        <v>5649.7138670000004</v>
      </c>
      <c r="D33" s="3">
        <v>5725.2592770000001</v>
      </c>
      <c r="E33" s="3">
        <v>5818.2104490000002</v>
      </c>
      <c r="F33" s="3">
        <v>5830.0400390000004</v>
      </c>
      <c r="G33" s="3">
        <v>5814.6381840000004</v>
      </c>
      <c r="H33" s="3">
        <v>5814.2666019999997</v>
      </c>
      <c r="I33" s="3">
        <v>5813.0493159999996</v>
      </c>
      <c r="J33" s="3">
        <v>5804.3056640000004</v>
      </c>
      <c r="K33" s="3">
        <v>5792.9770509999998</v>
      </c>
      <c r="L33" s="3">
        <v>5777.2124020000001</v>
      </c>
      <c r="M33" s="3">
        <v>5741.1816410000001</v>
      </c>
      <c r="N33" s="3">
        <v>5710.9765619999998</v>
      </c>
      <c r="O33" s="3">
        <v>5669.7436520000001</v>
      </c>
      <c r="P33" s="3">
        <v>5629.2807620000003</v>
      </c>
      <c r="Q33" s="3">
        <v>5599.5834960000002</v>
      </c>
      <c r="R33" s="3">
        <v>5569.5664059999999</v>
      </c>
      <c r="S33" s="3">
        <v>5545.65625</v>
      </c>
      <c r="T33" s="3">
        <v>5537.8217770000001</v>
      </c>
      <c r="U33" s="3">
        <v>5547.3720700000003</v>
      </c>
      <c r="V33" s="3">
        <v>5561.8339839999999</v>
      </c>
      <c r="W33" s="3">
        <v>5587.001953</v>
      </c>
      <c r="X33" s="3">
        <v>5616.1782229999999</v>
      </c>
      <c r="Y33" s="3">
        <v>5643.7475590000004</v>
      </c>
      <c r="Z33" s="3">
        <v>5665.5419920000004</v>
      </c>
      <c r="AA33" s="3">
        <v>5698.0361329999996</v>
      </c>
      <c r="AB33" s="3">
        <v>5732.9047849999997</v>
      </c>
      <c r="AC33" s="3">
        <v>5773.46875</v>
      </c>
      <c r="AD33" s="3">
        <v>5824.3999020000001</v>
      </c>
      <c r="AE33" s="3">
        <v>5880.1401370000003</v>
      </c>
      <c r="AF33" s="3">
        <v>5936.2446289999998</v>
      </c>
      <c r="AG33" s="3">
        <v>5998.6572269999997</v>
      </c>
      <c r="AH33" s="3">
        <v>6065.2211909999996</v>
      </c>
      <c r="AI33" s="3">
        <v>6124.8315430000002</v>
      </c>
      <c r="AJ33" s="3">
        <v>6190.8994140000004</v>
      </c>
      <c r="AK33" s="2">
        <v>2.447E-3</v>
      </c>
    </row>
    <row r="34" spans="1:37" ht="15" customHeight="1" x14ac:dyDescent="0.45">
      <c r="A34" s="23" t="s">
        <v>115</v>
      </c>
      <c r="B34" s="7" t="s">
        <v>114</v>
      </c>
      <c r="C34" s="6">
        <v>524.60040300000003</v>
      </c>
      <c r="D34" s="6">
        <v>526.050659</v>
      </c>
      <c r="E34" s="6">
        <v>531.52697799999999</v>
      </c>
      <c r="F34" s="6">
        <v>534.25390600000003</v>
      </c>
      <c r="G34" s="6">
        <v>536.15460199999995</v>
      </c>
      <c r="H34" s="6">
        <v>538.68640100000005</v>
      </c>
      <c r="I34" s="6">
        <v>542.30346699999996</v>
      </c>
      <c r="J34" s="6">
        <v>545.79400599999997</v>
      </c>
      <c r="K34" s="6">
        <v>547.48040800000001</v>
      </c>
      <c r="L34" s="6">
        <v>552.80963099999997</v>
      </c>
      <c r="M34" s="6">
        <v>555.23925799999995</v>
      </c>
      <c r="N34" s="6">
        <v>559.45953399999996</v>
      </c>
      <c r="O34" s="6">
        <v>565.21630900000002</v>
      </c>
      <c r="P34" s="6">
        <v>567.23321499999997</v>
      </c>
      <c r="Q34" s="6">
        <v>575.14086899999995</v>
      </c>
      <c r="R34" s="6">
        <v>580.80810499999995</v>
      </c>
      <c r="S34" s="6">
        <v>587.01580799999999</v>
      </c>
      <c r="T34" s="6">
        <v>595.18499799999995</v>
      </c>
      <c r="U34" s="6">
        <v>604.73083499999996</v>
      </c>
      <c r="V34" s="6">
        <v>615.77203399999996</v>
      </c>
      <c r="W34" s="6">
        <v>626.92511000000002</v>
      </c>
      <c r="X34" s="6">
        <v>641.21844499999997</v>
      </c>
      <c r="Y34" s="6">
        <v>653.27844200000004</v>
      </c>
      <c r="Z34" s="6">
        <v>668.64556900000002</v>
      </c>
      <c r="AA34" s="6">
        <v>683.95617700000003</v>
      </c>
      <c r="AB34" s="6">
        <v>700.56817599999999</v>
      </c>
      <c r="AC34" s="6">
        <v>719.54101600000001</v>
      </c>
      <c r="AD34" s="6">
        <v>737.58557099999996</v>
      </c>
      <c r="AE34" s="6">
        <v>756.44464100000005</v>
      </c>
      <c r="AF34" s="6">
        <v>780.32104500000003</v>
      </c>
      <c r="AG34" s="6">
        <v>807.35449200000005</v>
      </c>
      <c r="AH34" s="6">
        <v>832.86004600000001</v>
      </c>
      <c r="AI34" s="6">
        <v>852.19982900000002</v>
      </c>
      <c r="AJ34" s="6">
        <v>872.95385699999997</v>
      </c>
      <c r="AK34" s="5">
        <v>1.5953999999999999E-2</v>
      </c>
    </row>
    <row r="35" spans="1:37" ht="15" customHeight="1" x14ac:dyDescent="0.45">
      <c r="A35" s="23" t="s">
        <v>113</v>
      </c>
      <c r="B35" s="7" t="s">
        <v>16</v>
      </c>
      <c r="C35" s="6">
        <v>5085.1342770000001</v>
      </c>
      <c r="D35" s="6">
        <v>5153.1601559999999</v>
      </c>
      <c r="E35" s="6">
        <v>5236.2329099999997</v>
      </c>
      <c r="F35" s="6">
        <v>5242.0927730000003</v>
      </c>
      <c r="G35" s="6">
        <v>5222.1313479999999</v>
      </c>
      <c r="H35" s="6">
        <v>5216.7358400000003</v>
      </c>
      <c r="I35" s="6">
        <v>5209.6865230000003</v>
      </c>
      <c r="J35" s="6">
        <v>5193.9990230000003</v>
      </c>
      <c r="K35" s="6">
        <v>5176.4580079999996</v>
      </c>
      <c r="L35" s="6">
        <v>5153.033203</v>
      </c>
      <c r="M35" s="6">
        <v>5111.0419920000004</v>
      </c>
      <c r="N35" s="6">
        <v>5072.7846680000002</v>
      </c>
      <c r="O35" s="6">
        <v>5021.736328</v>
      </c>
      <c r="P35" s="6">
        <v>4973.982422</v>
      </c>
      <c r="Q35" s="6">
        <v>4932.1289059999999</v>
      </c>
      <c r="R35" s="6">
        <v>4891.7700199999999</v>
      </c>
      <c r="S35" s="6">
        <v>4855.5639650000003</v>
      </c>
      <c r="T35" s="6">
        <v>4831.9931640000004</v>
      </c>
      <c r="U35" s="6">
        <v>4824.6523440000001</v>
      </c>
      <c r="V35" s="6">
        <v>4819.5981449999999</v>
      </c>
      <c r="W35" s="6">
        <v>4824.5913090000004</v>
      </c>
      <c r="X35" s="6">
        <v>4829.9501950000003</v>
      </c>
      <c r="Y35" s="6">
        <v>4835.8374020000001</v>
      </c>
      <c r="Z35" s="6">
        <v>4831.5805659999996</v>
      </c>
      <c r="AA35" s="6">
        <v>4838.6494140000004</v>
      </c>
      <c r="AB35" s="6">
        <v>4845.703125</v>
      </c>
      <c r="AC35" s="6">
        <v>4856.3198240000002</v>
      </c>
      <c r="AD35" s="6">
        <v>4875.8486329999996</v>
      </c>
      <c r="AE35" s="6">
        <v>4897.5234380000002</v>
      </c>
      <c r="AF35" s="6">
        <v>4917.9125979999999</v>
      </c>
      <c r="AG35" s="6">
        <v>4942.810547</v>
      </c>
      <c r="AH35" s="6">
        <v>4969.4038090000004</v>
      </c>
      <c r="AI35" s="6">
        <v>4989.3945309999999</v>
      </c>
      <c r="AJ35" s="6">
        <v>5013.7705079999996</v>
      </c>
      <c r="AK35" s="5">
        <v>-8.5700000000000001E-4</v>
      </c>
    </row>
    <row r="36" spans="1:37" ht="15" customHeight="1" x14ac:dyDescent="0.45">
      <c r="A36" s="23" t="s">
        <v>112</v>
      </c>
      <c r="B36" s="7" t="s">
        <v>111</v>
      </c>
      <c r="C36" s="6">
        <v>38.148581999999998</v>
      </c>
      <c r="D36" s="6">
        <v>41.969741999999997</v>
      </c>
      <c r="E36" s="6">
        <v>45.182625000000002</v>
      </c>
      <c r="F36" s="6">
        <v>47.002907</v>
      </c>
      <c r="G36" s="6">
        <v>48.040393999999999</v>
      </c>
      <c r="H36" s="6">
        <v>48.967399999999998</v>
      </c>
      <c r="I36" s="6">
        <v>49.663395000000001</v>
      </c>
      <c r="J36" s="6">
        <v>50.090133999999999</v>
      </c>
      <c r="K36" s="6">
        <v>50.380482000000001</v>
      </c>
      <c r="L36" s="6">
        <v>50.671726</v>
      </c>
      <c r="M36" s="6">
        <v>50.900291000000003</v>
      </c>
      <c r="N36" s="6">
        <v>51.443798000000001</v>
      </c>
      <c r="O36" s="6">
        <v>52.070354000000002</v>
      </c>
      <c r="P36" s="6">
        <v>53.034072999999999</v>
      </c>
      <c r="Q36" s="6">
        <v>54.412010000000002</v>
      </c>
      <c r="R36" s="6">
        <v>56.326270999999998</v>
      </c>
      <c r="S36" s="6">
        <v>58.965629999999997</v>
      </c>
      <c r="T36" s="6">
        <v>62.304535000000001</v>
      </c>
      <c r="U36" s="6">
        <v>66.323441000000003</v>
      </c>
      <c r="V36" s="6">
        <v>71.053864000000004</v>
      </c>
      <c r="W36" s="6">
        <v>76.538680999999997</v>
      </c>
      <c r="X36" s="6">
        <v>82.900161999999995</v>
      </c>
      <c r="Y36" s="6">
        <v>90.034897000000001</v>
      </c>
      <c r="Z36" s="6">
        <v>98.194076999999993</v>
      </c>
      <c r="AA36" s="6">
        <v>107.21453099999999</v>
      </c>
      <c r="AB36" s="6">
        <v>117.10681200000001</v>
      </c>
      <c r="AC36" s="6">
        <v>128.00065599999999</v>
      </c>
      <c r="AD36" s="6">
        <v>140.15522799999999</v>
      </c>
      <c r="AE36" s="6">
        <v>153.60005200000001</v>
      </c>
      <c r="AF36" s="6">
        <v>168.01939400000001</v>
      </c>
      <c r="AG36" s="6">
        <v>183.19897499999999</v>
      </c>
      <c r="AH36" s="6">
        <v>199.472443</v>
      </c>
      <c r="AI36" s="6">
        <v>216.06509399999999</v>
      </c>
      <c r="AJ36" s="6">
        <v>233.04260300000001</v>
      </c>
      <c r="AK36" s="5">
        <v>5.5031999999999998E-2</v>
      </c>
    </row>
    <row r="37" spans="1:37" ht="15" customHeight="1" x14ac:dyDescent="0.45">
      <c r="A37" s="23" t="s">
        <v>110</v>
      </c>
      <c r="B37" s="7" t="s">
        <v>109</v>
      </c>
      <c r="C37" s="6">
        <v>1.498156</v>
      </c>
      <c r="D37" s="6">
        <v>1.723063</v>
      </c>
      <c r="E37" s="6">
        <v>1.9532560000000001</v>
      </c>
      <c r="F37" s="6">
        <v>2.1466090000000002</v>
      </c>
      <c r="G37" s="6">
        <v>2.3086139999999999</v>
      </c>
      <c r="H37" s="6">
        <v>2.4561730000000002</v>
      </c>
      <c r="I37" s="6">
        <v>2.587135</v>
      </c>
      <c r="J37" s="6">
        <v>2.6920570000000001</v>
      </c>
      <c r="K37" s="6">
        <v>2.7961559999999999</v>
      </c>
      <c r="L37" s="6">
        <v>2.884792</v>
      </c>
      <c r="M37" s="6">
        <v>2.9673210000000001</v>
      </c>
      <c r="N37" s="6">
        <v>3.0204529999999998</v>
      </c>
      <c r="O37" s="6">
        <v>3.0823689999999999</v>
      </c>
      <c r="P37" s="6">
        <v>3.1368170000000002</v>
      </c>
      <c r="Q37" s="6">
        <v>3.1757390000000001</v>
      </c>
      <c r="R37" s="6">
        <v>3.251039</v>
      </c>
      <c r="S37" s="6">
        <v>3.3264490000000002</v>
      </c>
      <c r="T37" s="6">
        <v>3.4084379999999999</v>
      </c>
      <c r="U37" s="6">
        <v>3.5129380000000001</v>
      </c>
      <c r="V37" s="6">
        <v>3.6288209999999999</v>
      </c>
      <c r="W37" s="6">
        <v>3.7593489999999998</v>
      </c>
      <c r="X37" s="6">
        <v>3.9044560000000001</v>
      </c>
      <c r="Y37" s="6">
        <v>4.055053</v>
      </c>
      <c r="Z37" s="6">
        <v>4.2218419999999997</v>
      </c>
      <c r="AA37" s="6">
        <v>4.3932820000000001</v>
      </c>
      <c r="AB37" s="6">
        <v>4.5708580000000003</v>
      </c>
      <c r="AC37" s="6">
        <v>4.7522070000000003</v>
      </c>
      <c r="AD37" s="6">
        <v>4.9478350000000004</v>
      </c>
      <c r="AE37" s="6">
        <v>5.1629329999999998</v>
      </c>
      <c r="AF37" s="6">
        <v>5.3888749999999996</v>
      </c>
      <c r="AG37" s="6">
        <v>5.6731639999999999</v>
      </c>
      <c r="AH37" s="6">
        <v>5.8827150000000001</v>
      </c>
      <c r="AI37" s="6">
        <v>6.1420139999999996</v>
      </c>
      <c r="AJ37" s="6">
        <v>6.42971</v>
      </c>
      <c r="AK37" s="5">
        <v>4.2008999999999998E-2</v>
      </c>
    </row>
    <row r="38" spans="1:37" ht="15" customHeight="1" x14ac:dyDescent="0.45">
      <c r="A38" s="23" t="s">
        <v>108</v>
      </c>
      <c r="B38" s="7" t="s">
        <v>107</v>
      </c>
      <c r="C38" s="6">
        <v>0.3246</v>
      </c>
      <c r="D38" s="6">
        <v>1.628295</v>
      </c>
      <c r="E38" s="6">
        <v>1.8728560000000001</v>
      </c>
      <c r="F38" s="6">
        <v>2.4167239999999999</v>
      </c>
      <c r="G38" s="6">
        <v>3.2091850000000002</v>
      </c>
      <c r="H38" s="6">
        <v>3.917608</v>
      </c>
      <c r="I38" s="6">
        <v>4.5945869999999998</v>
      </c>
      <c r="J38" s="6">
        <v>6.8184430000000003</v>
      </c>
      <c r="K38" s="6">
        <v>10.255258</v>
      </c>
      <c r="L38" s="6">
        <v>11.512392</v>
      </c>
      <c r="M38" s="6">
        <v>14.055236000000001</v>
      </c>
      <c r="N38" s="6">
        <v>16.588408999999999</v>
      </c>
      <c r="O38" s="6">
        <v>19.274384000000001</v>
      </c>
      <c r="P38" s="6">
        <v>22.838697</v>
      </c>
      <c r="Q38" s="6">
        <v>24.972017000000001</v>
      </c>
      <c r="R38" s="6">
        <v>26.948195999999999</v>
      </c>
      <c r="S38" s="6">
        <v>29.578747</v>
      </c>
      <c r="T38" s="6">
        <v>32.954844999999999</v>
      </c>
      <c r="U38" s="6">
        <v>35.372706999999998</v>
      </c>
      <c r="V38" s="6">
        <v>38.156052000000003</v>
      </c>
      <c r="W38" s="6">
        <v>40.699623000000003</v>
      </c>
      <c r="X38" s="6">
        <v>42.815089999999998</v>
      </c>
      <c r="Y38" s="6">
        <v>44.225113</v>
      </c>
      <c r="Z38" s="6">
        <v>45.58128</v>
      </c>
      <c r="AA38" s="6">
        <v>45.490234000000001</v>
      </c>
      <c r="AB38" s="6">
        <v>45.583302000000003</v>
      </c>
      <c r="AC38" s="6">
        <v>44.426830000000002</v>
      </c>
      <c r="AD38" s="6">
        <v>44.315539999999999</v>
      </c>
      <c r="AE38" s="6">
        <v>44.653979999999997</v>
      </c>
      <c r="AF38" s="6">
        <v>40.592559999999999</v>
      </c>
      <c r="AG38" s="6">
        <v>34.289951000000002</v>
      </c>
      <c r="AH38" s="6">
        <v>30.860264000000001</v>
      </c>
      <c r="AI38" s="6">
        <v>32.801682</v>
      </c>
      <c r="AJ38" s="6">
        <v>34.905605000000001</v>
      </c>
      <c r="AK38" s="5">
        <v>0.100522</v>
      </c>
    </row>
    <row r="39" spans="1:37" ht="15" customHeight="1" x14ac:dyDescent="0.45">
      <c r="A39" s="23" t="s">
        <v>106</v>
      </c>
      <c r="B39" s="7" t="s">
        <v>105</v>
      </c>
      <c r="C39" s="6">
        <v>8.0459999999999993E-3</v>
      </c>
      <c r="D39" s="6">
        <v>0.48591800000000002</v>
      </c>
      <c r="E39" s="6">
        <v>0.94214200000000003</v>
      </c>
      <c r="F39" s="6">
        <v>1.38731</v>
      </c>
      <c r="G39" s="6">
        <v>1.8224180000000001</v>
      </c>
      <c r="H39" s="6">
        <v>2.2776480000000001</v>
      </c>
      <c r="I39" s="6">
        <v>2.732923</v>
      </c>
      <c r="J39" s="6">
        <v>3.1785909999999999</v>
      </c>
      <c r="K39" s="6">
        <v>3.6178560000000002</v>
      </c>
      <c r="L39" s="6">
        <v>4.0513430000000001</v>
      </c>
      <c r="M39" s="6">
        <v>4.4687080000000003</v>
      </c>
      <c r="N39" s="6">
        <v>4.9006959999999999</v>
      </c>
      <c r="O39" s="6">
        <v>5.3168170000000003</v>
      </c>
      <c r="P39" s="6">
        <v>5.7334230000000002</v>
      </c>
      <c r="Q39" s="6">
        <v>6.1516820000000001</v>
      </c>
      <c r="R39" s="6">
        <v>6.5743460000000002</v>
      </c>
      <c r="S39" s="6">
        <v>7.0175179999999999</v>
      </c>
      <c r="T39" s="6">
        <v>7.4776949999999998</v>
      </c>
      <c r="U39" s="6">
        <v>7.9604010000000001</v>
      </c>
      <c r="V39" s="6">
        <v>8.4700089999999992</v>
      </c>
      <c r="W39" s="6">
        <v>8.9905749999999998</v>
      </c>
      <c r="X39" s="6">
        <v>9.5339329999999993</v>
      </c>
      <c r="Y39" s="6">
        <v>10.09076</v>
      </c>
      <c r="Z39" s="6">
        <v>10.693087999999999</v>
      </c>
      <c r="AA39" s="6">
        <v>11.297967</v>
      </c>
      <c r="AB39" s="6">
        <v>11.913041</v>
      </c>
      <c r="AC39" s="6">
        <v>12.533806999999999</v>
      </c>
      <c r="AD39" s="6">
        <v>13.190310999999999</v>
      </c>
      <c r="AE39" s="6">
        <v>13.898199</v>
      </c>
      <c r="AF39" s="6">
        <v>14.634829</v>
      </c>
      <c r="AG39" s="6">
        <v>15.407667999999999</v>
      </c>
      <c r="AH39" s="6">
        <v>16.235731000000001</v>
      </c>
      <c r="AI39" s="6">
        <v>17.10915</v>
      </c>
      <c r="AJ39" s="6">
        <v>18.033408999999999</v>
      </c>
      <c r="AK39" s="5">
        <v>0.11956</v>
      </c>
    </row>
    <row r="40" spans="1:37" ht="15" customHeight="1" x14ac:dyDescent="0.45">
      <c r="A40" s="23" t="s">
        <v>104</v>
      </c>
      <c r="B40" s="7" t="s">
        <v>103</v>
      </c>
      <c r="C40" s="6">
        <v>0</v>
      </c>
      <c r="D40" s="6">
        <v>0.24136299999999999</v>
      </c>
      <c r="E40" s="6">
        <v>0.50012000000000001</v>
      </c>
      <c r="F40" s="6">
        <v>0.73979499999999998</v>
      </c>
      <c r="G40" s="6">
        <v>0.97150599999999998</v>
      </c>
      <c r="H40" s="6">
        <v>1.225471</v>
      </c>
      <c r="I40" s="6">
        <v>1.481001</v>
      </c>
      <c r="J40" s="6">
        <v>1.733284</v>
      </c>
      <c r="K40" s="6">
        <v>1.9886159999999999</v>
      </c>
      <c r="L40" s="6">
        <v>2.2491400000000001</v>
      </c>
      <c r="M40" s="6">
        <v>2.5088249999999999</v>
      </c>
      <c r="N40" s="6">
        <v>2.7788789999999999</v>
      </c>
      <c r="O40" s="6">
        <v>3.0470510000000002</v>
      </c>
      <c r="P40" s="6">
        <v>3.322155</v>
      </c>
      <c r="Q40" s="6">
        <v>3.6024060000000002</v>
      </c>
      <c r="R40" s="6">
        <v>3.8884569999999998</v>
      </c>
      <c r="S40" s="6">
        <v>4.1878330000000004</v>
      </c>
      <c r="T40" s="6">
        <v>4.4980789999999997</v>
      </c>
      <c r="U40" s="6">
        <v>4.8197599999999996</v>
      </c>
      <c r="V40" s="6">
        <v>5.155106</v>
      </c>
      <c r="W40" s="6">
        <v>5.4970689999999998</v>
      </c>
      <c r="X40" s="6">
        <v>5.8560509999999999</v>
      </c>
      <c r="Y40" s="6">
        <v>6.2261050000000004</v>
      </c>
      <c r="Z40" s="6">
        <v>6.6260190000000003</v>
      </c>
      <c r="AA40" s="6">
        <v>7.0352649999999999</v>
      </c>
      <c r="AB40" s="6">
        <v>7.4590690000000004</v>
      </c>
      <c r="AC40" s="6">
        <v>7.8945150000000002</v>
      </c>
      <c r="AD40" s="6">
        <v>8.3570410000000006</v>
      </c>
      <c r="AE40" s="6">
        <v>8.8565129999999996</v>
      </c>
      <c r="AF40" s="6">
        <v>9.3758490000000005</v>
      </c>
      <c r="AG40" s="6">
        <v>9.9222249999999992</v>
      </c>
      <c r="AH40" s="6">
        <v>10.505863</v>
      </c>
      <c r="AI40" s="6">
        <v>11.119579999999999</v>
      </c>
      <c r="AJ40" s="6">
        <v>11.763825000000001</v>
      </c>
      <c r="AK40" s="5">
        <v>0.129136</v>
      </c>
    </row>
    <row r="43" spans="1:37" ht="15" customHeight="1" x14ac:dyDescent="0.45">
      <c r="A43" s="23" t="s">
        <v>102</v>
      </c>
      <c r="B43" s="4" t="s">
        <v>101</v>
      </c>
      <c r="C43" s="3">
        <v>522.31347700000003</v>
      </c>
      <c r="D43" s="3">
        <v>519.29571499999997</v>
      </c>
      <c r="E43" s="3">
        <v>522.69519000000003</v>
      </c>
      <c r="F43" s="3">
        <v>509.17394999999999</v>
      </c>
      <c r="G43" s="3">
        <v>503.81243899999998</v>
      </c>
      <c r="H43" s="3">
        <v>498.28558299999997</v>
      </c>
      <c r="I43" s="3">
        <v>494.88436899999999</v>
      </c>
      <c r="J43" s="3">
        <v>496.939819</v>
      </c>
      <c r="K43" s="3">
        <v>497.74182100000002</v>
      </c>
      <c r="L43" s="3">
        <v>498.900238</v>
      </c>
      <c r="M43" s="3">
        <v>497.54708900000003</v>
      </c>
      <c r="N43" s="3">
        <v>497.65417500000001</v>
      </c>
      <c r="O43" s="3">
        <v>504.35424799999998</v>
      </c>
      <c r="P43" s="3">
        <v>508.73080399999998</v>
      </c>
      <c r="Q43" s="3">
        <v>506.71163899999999</v>
      </c>
      <c r="R43" s="3">
        <v>504.33160400000003</v>
      </c>
      <c r="S43" s="3">
        <v>504.46984900000001</v>
      </c>
      <c r="T43" s="3">
        <v>501.50994900000001</v>
      </c>
      <c r="U43" s="3">
        <v>501.86041299999999</v>
      </c>
      <c r="V43" s="3">
        <v>502.84713699999998</v>
      </c>
      <c r="W43" s="3">
        <v>502.67279100000002</v>
      </c>
      <c r="X43" s="3">
        <v>503.477844</v>
      </c>
      <c r="Y43" s="3">
        <v>504.19418300000001</v>
      </c>
      <c r="Z43" s="3">
        <v>504.51037600000001</v>
      </c>
      <c r="AA43" s="3">
        <v>504.60919200000001</v>
      </c>
      <c r="AB43" s="3">
        <v>504.09063700000002</v>
      </c>
      <c r="AC43" s="3">
        <v>503.24023399999999</v>
      </c>
      <c r="AD43" s="3">
        <v>503.68398999999999</v>
      </c>
      <c r="AE43" s="3">
        <v>504.540955</v>
      </c>
      <c r="AF43" s="3">
        <v>504.20459</v>
      </c>
      <c r="AG43" s="3">
        <v>504.54315200000002</v>
      </c>
      <c r="AH43" s="3">
        <v>505.44183299999997</v>
      </c>
      <c r="AI43" s="3">
        <v>506.188446</v>
      </c>
      <c r="AJ43" s="3">
        <v>507.372589</v>
      </c>
      <c r="AK43" s="2">
        <v>-7.2599999999999997E-4</v>
      </c>
    </row>
    <row r="44" spans="1:37" ht="15" customHeight="1" x14ac:dyDescent="0.45">
      <c r="A44" s="23" t="s">
        <v>100</v>
      </c>
      <c r="B44" s="7" t="s">
        <v>16</v>
      </c>
      <c r="C44" s="6">
        <v>522.31347700000003</v>
      </c>
      <c r="D44" s="6">
        <v>519.29571499999997</v>
      </c>
      <c r="E44" s="6">
        <v>522.69519000000003</v>
      </c>
      <c r="F44" s="6">
        <v>508.62905899999998</v>
      </c>
      <c r="G44" s="6">
        <v>502.19607500000001</v>
      </c>
      <c r="H44" s="6">
        <v>495.09234600000002</v>
      </c>
      <c r="I44" s="6">
        <v>489.60803199999998</v>
      </c>
      <c r="J44" s="6">
        <v>489.01086400000003</v>
      </c>
      <c r="K44" s="6">
        <v>485.47164900000001</v>
      </c>
      <c r="L44" s="6">
        <v>480.60494999999997</v>
      </c>
      <c r="M44" s="6">
        <v>471.72384599999998</v>
      </c>
      <c r="N44" s="6">
        <v>462.72113000000002</v>
      </c>
      <c r="O44" s="6">
        <v>458.26724200000001</v>
      </c>
      <c r="P44" s="6">
        <v>451.69775399999997</v>
      </c>
      <c r="Q44" s="6">
        <v>439.62548800000002</v>
      </c>
      <c r="R44" s="6">
        <v>427.54873700000002</v>
      </c>
      <c r="S44" s="6">
        <v>417.86636399999998</v>
      </c>
      <c r="T44" s="6">
        <v>405.88204999999999</v>
      </c>
      <c r="U44" s="6">
        <v>396.84536700000001</v>
      </c>
      <c r="V44" s="6">
        <v>388.501282</v>
      </c>
      <c r="W44" s="6">
        <v>379.45471199999997</v>
      </c>
      <c r="X44" s="6">
        <v>371.34112499999998</v>
      </c>
      <c r="Y44" s="6">
        <v>363.33615099999997</v>
      </c>
      <c r="Z44" s="6">
        <v>355.22128300000003</v>
      </c>
      <c r="AA44" s="6">
        <v>347.13797</v>
      </c>
      <c r="AB44" s="6">
        <v>338.82363900000001</v>
      </c>
      <c r="AC44" s="6">
        <v>330.49014299999999</v>
      </c>
      <c r="AD44" s="6">
        <v>323.191101</v>
      </c>
      <c r="AE44" s="6">
        <v>316.312073</v>
      </c>
      <c r="AF44" s="6">
        <v>308.84759500000001</v>
      </c>
      <c r="AG44" s="6">
        <v>301.96307400000001</v>
      </c>
      <c r="AH44" s="6">
        <v>295.55944799999997</v>
      </c>
      <c r="AI44" s="6">
        <v>289.20376599999997</v>
      </c>
      <c r="AJ44" s="6">
        <v>283.22842400000002</v>
      </c>
      <c r="AK44" s="5">
        <v>-1.8766000000000001E-2</v>
      </c>
    </row>
    <row r="45" spans="1:37" ht="15" customHeight="1" x14ac:dyDescent="0.4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5" t="s">
        <v>22</v>
      </c>
    </row>
    <row r="46" spans="1:37" ht="15" customHeight="1" x14ac:dyDescent="0.4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5" t="s">
        <v>22</v>
      </c>
    </row>
    <row r="47" spans="1:37" ht="15" customHeight="1" x14ac:dyDescent="0.45">
      <c r="A47" s="23" t="s">
        <v>97</v>
      </c>
      <c r="B47" s="7" t="s">
        <v>82</v>
      </c>
      <c r="C47" s="6">
        <v>0</v>
      </c>
      <c r="D47" s="6">
        <v>0</v>
      </c>
      <c r="E47" s="6">
        <v>0</v>
      </c>
      <c r="F47" s="6">
        <v>0.544906</v>
      </c>
      <c r="G47" s="6">
        <v>1.6163510000000001</v>
      </c>
      <c r="H47" s="6">
        <v>3.1932480000000001</v>
      </c>
      <c r="I47" s="6">
        <v>5.2763299999999997</v>
      </c>
      <c r="J47" s="6">
        <v>7.9289610000000001</v>
      </c>
      <c r="K47" s="6">
        <v>12.270179000000001</v>
      </c>
      <c r="L47" s="6">
        <v>18.295300000000001</v>
      </c>
      <c r="M47" s="6">
        <v>25.823232999999998</v>
      </c>
      <c r="N47" s="6">
        <v>34.933044000000002</v>
      </c>
      <c r="O47" s="6">
        <v>46.087021</v>
      </c>
      <c r="P47" s="6">
        <v>57.033062000000001</v>
      </c>
      <c r="Q47" s="6">
        <v>67.086143000000007</v>
      </c>
      <c r="R47" s="6">
        <v>76.782882999999998</v>
      </c>
      <c r="S47" s="6">
        <v>86.603499999999997</v>
      </c>
      <c r="T47" s="6">
        <v>95.627898999999999</v>
      </c>
      <c r="U47" s="6">
        <v>105.015038</v>
      </c>
      <c r="V47" s="6">
        <v>114.345848</v>
      </c>
      <c r="W47" s="6">
        <v>123.218079</v>
      </c>
      <c r="X47" s="6">
        <v>132.13673399999999</v>
      </c>
      <c r="Y47" s="6">
        <v>140.85803200000001</v>
      </c>
      <c r="Z47" s="6">
        <v>149.28909300000001</v>
      </c>
      <c r="AA47" s="6">
        <v>157.47122200000001</v>
      </c>
      <c r="AB47" s="6">
        <v>165.26701399999999</v>
      </c>
      <c r="AC47" s="6">
        <v>172.750092</v>
      </c>
      <c r="AD47" s="6">
        <v>180.49288899999999</v>
      </c>
      <c r="AE47" s="6">
        <v>188.22886700000001</v>
      </c>
      <c r="AF47" s="6">
        <v>195.356979</v>
      </c>
      <c r="AG47" s="6">
        <v>202.58007799999999</v>
      </c>
      <c r="AH47" s="6">
        <v>209.882385</v>
      </c>
      <c r="AI47" s="6">
        <v>216.98468</v>
      </c>
      <c r="AJ47" s="6">
        <v>224.14416499999999</v>
      </c>
      <c r="AK47" s="5" t="s">
        <v>22</v>
      </c>
    </row>
    <row r="49" spans="1:37" ht="15" customHeight="1" x14ac:dyDescent="0.45">
      <c r="A49" s="23" t="s">
        <v>96</v>
      </c>
      <c r="B49" s="4" t="s">
        <v>95</v>
      </c>
      <c r="C49" s="3">
        <v>94.504654000000002</v>
      </c>
      <c r="D49" s="3">
        <v>93.176033000000004</v>
      </c>
      <c r="E49" s="3">
        <v>91.310683999999995</v>
      </c>
      <c r="F49" s="3">
        <v>88.600655000000003</v>
      </c>
      <c r="G49" s="3">
        <v>85.676697000000004</v>
      </c>
      <c r="H49" s="3">
        <v>83.393082000000007</v>
      </c>
      <c r="I49" s="3">
        <v>80.994202000000001</v>
      </c>
      <c r="J49" s="3">
        <v>78.416793999999996</v>
      </c>
      <c r="K49" s="3">
        <v>75.963286999999994</v>
      </c>
      <c r="L49" s="3">
        <v>73.684005999999997</v>
      </c>
      <c r="M49" s="3">
        <v>71.398972000000001</v>
      </c>
      <c r="N49" s="3">
        <v>68.965057000000002</v>
      </c>
      <c r="O49" s="3">
        <v>66.545531999999994</v>
      </c>
      <c r="P49" s="3">
        <v>64.120543999999995</v>
      </c>
      <c r="Q49" s="3">
        <v>62.829025000000001</v>
      </c>
      <c r="R49" s="3">
        <v>61.462147000000002</v>
      </c>
      <c r="S49" s="3">
        <v>60.181702000000001</v>
      </c>
      <c r="T49" s="3">
        <v>58.948166000000001</v>
      </c>
      <c r="U49" s="3">
        <v>57.776997000000001</v>
      </c>
      <c r="V49" s="3">
        <v>56.567588999999998</v>
      </c>
      <c r="W49" s="3">
        <v>55.523350000000001</v>
      </c>
      <c r="X49" s="3">
        <v>54.441166000000003</v>
      </c>
      <c r="Y49" s="3">
        <v>53.333255999999999</v>
      </c>
      <c r="Z49" s="3">
        <v>52.192039000000001</v>
      </c>
      <c r="AA49" s="3">
        <v>51.627144000000001</v>
      </c>
      <c r="AB49" s="3">
        <v>51.063758999999997</v>
      </c>
      <c r="AC49" s="3">
        <v>50.425755000000002</v>
      </c>
      <c r="AD49" s="3">
        <v>49.870196999999997</v>
      </c>
      <c r="AE49" s="3">
        <v>49.323185000000002</v>
      </c>
      <c r="AF49" s="3">
        <v>48.837811000000002</v>
      </c>
      <c r="AG49" s="3">
        <v>48.322043999999998</v>
      </c>
      <c r="AH49" s="3">
        <v>47.877006999999999</v>
      </c>
      <c r="AI49" s="3">
        <v>47.314250999999999</v>
      </c>
      <c r="AJ49" s="3">
        <v>46.826476999999997</v>
      </c>
      <c r="AK49" s="2">
        <v>-2.1271999999999999E-2</v>
      </c>
    </row>
    <row r="50" spans="1:37" ht="15" customHeight="1" x14ac:dyDescent="0.45">
      <c r="A50" s="23" t="s">
        <v>94</v>
      </c>
      <c r="B50" s="7" t="s">
        <v>16</v>
      </c>
      <c r="C50" s="6">
        <v>91.653205999999997</v>
      </c>
      <c r="D50" s="6">
        <v>90.538925000000006</v>
      </c>
      <c r="E50" s="6">
        <v>88.023674</v>
      </c>
      <c r="F50" s="6">
        <v>85.752135999999993</v>
      </c>
      <c r="G50" s="6">
        <v>83.230179000000007</v>
      </c>
      <c r="H50" s="6">
        <v>81.042968999999999</v>
      </c>
      <c r="I50" s="6">
        <v>78.741394</v>
      </c>
      <c r="J50" s="6">
        <v>76.263205999999997</v>
      </c>
      <c r="K50" s="6">
        <v>73.903214000000006</v>
      </c>
      <c r="L50" s="6">
        <v>71.708343999999997</v>
      </c>
      <c r="M50" s="6">
        <v>69.507537999999997</v>
      </c>
      <c r="N50" s="6">
        <v>67.160042000000004</v>
      </c>
      <c r="O50" s="6">
        <v>64.824843999999999</v>
      </c>
      <c r="P50" s="6">
        <v>62.484051000000001</v>
      </c>
      <c r="Q50" s="6">
        <v>61.247570000000003</v>
      </c>
      <c r="R50" s="6">
        <v>59.936171999999999</v>
      </c>
      <c r="S50" s="6">
        <v>58.708778000000002</v>
      </c>
      <c r="T50" s="6">
        <v>57.525630999999997</v>
      </c>
      <c r="U50" s="6">
        <v>56.401947</v>
      </c>
      <c r="V50" s="6">
        <v>55.237507000000001</v>
      </c>
      <c r="W50" s="6">
        <v>54.235290999999997</v>
      </c>
      <c r="X50" s="6">
        <v>53.197944999999997</v>
      </c>
      <c r="Y50" s="6">
        <v>52.136215</v>
      </c>
      <c r="Z50" s="6">
        <v>51.012058000000003</v>
      </c>
      <c r="AA50" s="6">
        <v>50.399712000000001</v>
      </c>
      <c r="AB50" s="6">
        <v>49.786071999999997</v>
      </c>
      <c r="AC50" s="6">
        <v>49.096877999999997</v>
      </c>
      <c r="AD50" s="6">
        <v>48.484997</v>
      </c>
      <c r="AE50" s="6">
        <v>47.878188999999999</v>
      </c>
      <c r="AF50" s="6">
        <v>47.327674999999999</v>
      </c>
      <c r="AG50" s="6">
        <v>46.743977000000001</v>
      </c>
      <c r="AH50" s="6">
        <v>46.224663</v>
      </c>
      <c r="AI50" s="6">
        <v>45.587563000000003</v>
      </c>
      <c r="AJ50" s="6">
        <v>45.018428999999998</v>
      </c>
      <c r="AK50" s="5">
        <v>-2.1597999999999999E-2</v>
      </c>
    </row>
    <row r="51" spans="1:37" ht="15" customHeight="1" x14ac:dyDescent="0.45">
      <c r="A51" s="23" t="s">
        <v>93</v>
      </c>
      <c r="B51" s="7" t="s">
        <v>86</v>
      </c>
      <c r="C51" s="6">
        <v>2.5443410000000002</v>
      </c>
      <c r="D51" s="6">
        <v>2.271792</v>
      </c>
      <c r="E51" s="6">
        <v>2.8706550000000002</v>
      </c>
      <c r="F51" s="6">
        <v>2.3861240000000001</v>
      </c>
      <c r="G51" s="6">
        <v>1.9438960000000001</v>
      </c>
      <c r="H51" s="6">
        <v>1.809858</v>
      </c>
      <c r="I51" s="6">
        <v>1.6794629999999999</v>
      </c>
      <c r="J51" s="6">
        <v>1.553509</v>
      </c>
      <c r="K51" s="6">
        <v>1.4358820000000001</v>
      </c>
      <c r="L51" s="6">
        <v>1.3331900000000001</v>
      </c>
      <c r="M51" s="6">
        <v>1.2310399999999999</v>
      </c>
      <c r="N51" s="6">
        <v>1.131057</v>
      </c>
      <c r="O51" s="6">
        <v>1.0357799999999999</v>
      </c>
      <c r="P51" s="6">
        <v>0.94113199999999997</v>
      </c>
      <c r="Q51" s="6">
        <v>0.86363000000000001</v>
      </c>
      <c r="R51" s="6">
        <v>0.78897600000000001</v>
      </c>
      <c r="S51" s="6">
        <v>0.71611899999999995</v>
      </c>
      <c r="T51" s="6">
        <v>0.64781699999999998</v>
      </c>
      <c r="U51" s="6">
        <v>0.58395200000000003</v>
      </c>
      <c r="V51" s="6">
        <v>0.52879500000000002</v>
      </c>
      <c r="W51" s="6">
        <v>0.47258699999999998</v>
      </c>
      <c r="X51" s="6">
        <v>0.41093299999999999</v>
      </c>
      <c r="Y51" s="6">
        <v>0.347049</v>
      </c>
      <c r="Z51" s="6">
        <v>0.29088999999999998</v>
      </c>
      <c r="AA51" s="6">
        <v>0.28772700000000001</v>
      </c>
      <c r="AB51" s="6">
        <v>0.28458099999999997</v>
      </c>
      <c r="AC51" s="6">
        <v>0.28101199999999998</v>
      </c>
      <c r="AD51" s="6">
        <v>0.27790500000000001</v>
      </c>
      <c r="AE51" s="6">
        <v>0.27484199999999998</v>
      </c>
      <c r="AF51" s="6">
        <v>0.27213900000000002</v>
      </c>
      <c r="AG51" s="6">
        <v>0.269256</v>
      </c>
      <c r="AH51" s="6">
        <v>0.26677299999999998</v>
      </c>
      <c r="AI51" s="6">
        <v>0.26362200000000002</v>
      </c>
      <c r="AJ51" s="6">
        <v>0.26089600000000002</v>
      </c>
      <c r="AK51" s="5">
        <v>-6.5394999999999995E-2</v>
      </c>
    </row>
    <row r="52" spans="1:37" ht="15" customHeight="1" x14ac:dyDescent="0.4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5" t="s">
        <v>22</v>
      </c>
    </row>
    <row r="53" spans="1:37" ht="15" customHeight="1" x14ac:dyDescent="0.45">
      <c r="A53" s="23" t="s">
        <v>91</v>
      </c>
      <c r="B53" s="7" t="s">
        <v>82</v>
      </c>
      <c r="C53" s="6">
        <v>0.30710300000000001</v>
      </c>
      <c r="D53" s="6">
        <v>0.365315</v>
      </c>
      <c r="E53" s="6">
        <v>0.416356</v>
      </c>
      <c r="F53" s="6">
        <v>0.46239799999999998</v>
      </c>
      <c r="G53" s="6">
        <v>0.50262099999999998</v>
      </c>
      <c r="H53" s="6">
        <v>0.54025599999999996</v>
      </c>
      <c r="I53" s="6">
        <v>0.57334200000000002</v>
      </c>
      <c r="J53" s="6">
        <v>0.60007500000000003</v>
      </c>
      <c r="K53" s="6">
        <v>0.62419500000000006</v>
      </c>
      <c r="L53" s="6">
        <v>0.64247299999999996</v>
      </c>
      <c r="M53" s="6">
        <v>0.66039300000000001</v>
      </c>
      <c r="N53" s="6">
        <v>0.67395499999999997</v>
      </c>
      <c r="O53" s="6">
        <v>0.68490799999999996</v>
      </c>
      <c r="P53" s="6">
        <v>0.69536299999999995</v>
      </c>
      <c r="Q53" s="6">
        <v>0.71782500000000005</v>
      </c>
      <c r="R53" s="6">
        <v>0.73700100000000002</v>
      </c>
      <c r="S53" s="6">
        <v>0.75680400000000003</v>
      </c>
      <c r="T53" s="6">
        <v>0.77471900000000005</v>
      </c>
      <c r="U53" s="6">
        <v>0.79109499999999999</v>
      </c>
      <c r="V53" s="6">
        <v>0.80128299999999997</v>
      </c>
      <c r="W53" s="6">
        <v>0.81547199999999997</v>
      </c>
      <c r="X53" s="6">
        <v>0.83228800000000003</v>
      </c>
      <c r="Y53" s="6">
        <v>0.84999199999999997</v>
      </c>
      <c r="Z53" s="6">
        <v>0.88909300000000002</v>
      </c>
      <c r="AA53" s="6">
        <v>0.93970299999999995</v>
      </c>
      <c r="AB53" s="6">
        <v>0.99310500000000002</v>
      </c>
      <c r="AC53" s="6">
        <v>1.0478639999999999</v>
      </c>
      <c r="AD53" s="6">
        <v>1.1072960000000001</v>
      </c>
      <c r="AE53" s="6">
        <v>1.170156</v>
      </c>
      <c r="AF53" s="6">
        <v>1.237994</v>
      </c>
      <c r="AG53" s="6">
        <v>1.308813</v>
      </c>
      <c r="AH53" s="6">
        <v>1.385572</v>
      </c>
      <c r="AI53" s="6">
        <v>1.4630669999999999</v>
      </c>
      <c r="AJ53" s="6">
        <v>1.5471550000000001</v>
      </c>
      <c r="AK53" s="5">
        <v>4.6138999999999999E-2</v>
      </c>
    </row>
    <row r="55" spans="1:37" ht="15" customHeight="1" x14ac:dyDescent="0.45">
      <c r="A55" s="23" t="s">
        <v>90</v>
      </c>
      <c r="B55" s="4" t="s">
        <v>89</v>
      </c>
      <c r="C55" s="3">
        <v>960.14685099999997</v>
      </c>
      <c r="D55" s="3">
        <v>917.64831500000003</v>
      </c>
      <c r="E55" s="3">
        <v>1039.9399410000001</v>
      </c>
      <c r="F55" s="3">
        <v>861.38769500000001</v>
      </c>
      <c r="G55" s="3">
        <v>864.63275099999998</v>
      </c>
      <c r="H55" s="3">
        <v>921.43585199999995</v>
      </c>
      <c r="I55" s="3">
        <v>932.80645800000002</v>
      </c>
      <c r="J55" s="3">
        <v>938.77172900000005</v>
      </c>
      <c r="K55" s="3">
        <v>944.17797900000005</v>
      </c>
      <c r="L55" s="3">
        <v>940.25952099999995</v>
      </c>
      <c r="M55" s="3">
        <v>937.01995799999997</v>
      </c>
      <c r="N55" s="3">
        <v>935.38958700000001</v>
      </c>
      <c r="O55" s="3">
        <v>937.24493399999994</v>
      </c>
      <c r="P55" s="3">
        <v>929.83154300000001</v>
      </c>
      <c r="Q55" s="3">
        <v>929.154358</v>
      </c>
      <c r="R55" s="3">
        <v>928.99780299999998</v>
      </c>
      <c r="S55" s="3">
        <v>929.02294900000004</v>
      </c>
      <c r="T55" s="3">
        <v>928.19122300000004</v>
      </c>
      <c r="U55" s="3">
        <v>914.26904300000001</v>
      </c>
      <c r="V55" s="3">
        <v>913.76849400000003</v>
      </c>
      <c r="W55" s="3">
        <v>910.80358899999999</v>
      </c>
      <c r="X55" s="3">
        <v>910.24292000000003</v>
      </c>
      <c r="Y55" s="3">
        <v>909.77551300000005</v>
      </c>
      <c r="Z55" s="3">
        <v>909.51110800000004</v>
      </c>
      <c r="AA55" s="3">
        <v>908.90014599999995</v>
      </c>
      <c r="AB55" s="3">
        <v>907.31933600000002</v>
      </c>
      <c r="AC55" s="3">
        <v>914.15081799999996</v>
      </c>
      <c r="AD55" s="3">
        <v>907.85168499999997</v>
      </c>
      <c r="AE55" s="3">
        <v>908.36199999999997</v>
      </c>
      <c r="AF55" s="3">
        <v>905.30816700000003</v>
      </c>
      <c r="AG55" s="3">
        <v>905.43853799999999</v>
      </c>
      <c r="AH55" s="3">
        <v>905.90100099999995</v>
      </c>
      <c r="AI55" s="3">
        <v>907.053406</v>
      </c>
      <c r="AJ55" s="3">
        <v>907.21014400000001</v>
      </c>
      <c r="AK55" s="2">
        <v>-3.57E-4</v>
      </c>
    </row>
    <row r="56" spans="1:37" ht="15" customHeight="1" x14ac:dyDescent="0.45">
      <c r="A56" s="23" t="s">
        <v>88</v>
      </c>
      <c r="B56" s="7" t="s">
        <v>16</v>
      </c>
      <c r="C56" s="6">
        <v>285.263306</v>
      </c>
      <c r="D56" s="6">
        <v>284.82601899999997</v>
      </c>
      <c r="E56" s="6">
        <v>373.96890300000001</v>
      </c>
      <c r="F56" s="6">
        <v>494.09884599999998</v>
      </c>
      <c r="G56" s="6">
        <v>391.50769000000003</v>
      </c>
      <c r="H56" s="6">
        <v>314.95715300000001</v>
      </c>
      <c r="I56" s="6">
        <v>296.20208700000001</v>
      </c>
      <c r="J56" s="6">
        <v>285.24069200000002</v>
      </c>
      <c r="K56" s="6">
        <v>278.031769</v>
      </c>
      <c r="L56" s="6">
        <v>281.650757</v>
      </c>
      <c r="M56" s="6">
        <v>280.631348</v>
      </c>
      <c r="N56" s="6">
        <v>281.71130399999998</v>
      </c>
      <c r="O56" s="6">
        <v>280.30639600000001</v>
      </c>
      <c r="P56" s="6">
        <v>288.04791299999999</v>
      </c>
      <c r="Q56" s="6">
        <v>286.99865699999998</v>
      </c>
      <c r="R56" s="6">
        <v>286.33151199999998</v>
      </c>
      <c r="S56" s="6">
        <v>286.49920700000001</v>
      </c>
      <c r="T56" s="6">
        <v>287.07067899999998</v>
      </c>
      <c r="U56" s="6">
        <v>301.24890099999999</v>
      </c>
      <c r="V56" s="6">
        <v>300.15228300000001</v>
      </c>
      <c r="W56" s="6">
        <v>303.86437999999998</v>
      </c>
      <c r="X56" s="6">
        <v>303.56253099999998</v>
      </c>
      <c r="Y56" s="6">
        <v>302.87805200000003</v>
      </c>
      <c r="Z56" s="6">
        <v>303.27157599999998</v>
      </c>
      <c r="AA56" s="6">
        <v>303.63647500000002</v>
      </c>
      <c r="AB56" s="6">
        <v>303.445312</v>
      </c>
      <c r="AC56" s="6">
        <v>298.36987299999998</v>
      </c>
      <c r="AD56" s="6">
        <v>307.66924999999998</v>
      </c>
      <c r="AE56" s="6">
        <v>309.144409</v>
      </c>
      <c r="AF56" s="6">
        <v>315.045593</v>
      </c>
      <c r="AG56" s="6">
        <v>317.74377399999997</v>
      </c>
      <c r="AH56" s="6">
        <v>321.20062300000001</v>
      </c>
      <c r="AI56" s="6">
        <v>323.933899</v>
      </c>
      <c r="AJ56" s="6">
        <v>326.75662199999999</v>
      </c>
      <c r="AK56" s="5">
        <v>4.3010000000000001E-3</v>
      </c>
    </row>
    <row r="57" spans="1:37" ht="15" customHeight="1" x14ac:dyDescent="0.45">
      <c r="A57" s="23" t="s">
        <v>87</v>
      </c>
      <c r="B57" s="7" t="s">
        <v>86</v>
      </c>
      <c r="C57" s="6">
        <v>674.88354500000003</v>
      </c>
      <c r="D57" s="6">
        <v>625.86169400000006</v>
      </c>
      <c r="E57" s="6">
        <v>652.02740500000004</v>
      </c>
      <c r="F57" s="6">
        <v>349.82702599999999</v>
      </c>
      <c r="G57" s="6">
        <v>422.30859400000003</v>
      </c>
      <c r="H57" s="6">
        <v>564.66162099999997</v>
      </c>
      <c r="I57" s="6">
        <v>591.87237500000003</v>
      </c>
      <c r="J57" s="6">
        <v>605.63671899999997</v>
      </c>
      <c r="K57" s="6">
        <v>618.08343500000001</v>
      </c>
      <c r="L57" s="6">
        <v>607.13555899999994</v>
      </c>
      <c r="M57" s="6">
        <v>597.92907700000001</v>
      </c>
      <c r="N57" s="6">
        <v>592.59442100000001</v>
      </c>
      <c r="O57" s="6">
        <v>596.05401600000005</v>
      </c>
      <c r="P57" s="6">
        <v>575.94140600000003</v>
      </c>
      <c r="Q57" s="6">
        <v>572.93042000000003</v>
      </c>
      <c r="R57" s="6">
        <v>571.26422100000002</v>
      </c>
      <c r="S57" s="6">
        <v>570.04894999999999</v>
      </c>
      <c r="T57" s="6">
        <v>566.61694299999999</v>
      </c>
      <c r="U57" s="6">
        <v>530.089111</v>
      </c>
      <c r="V57" s="6">
        <v>527.55548099999999</v>
      </c>
      <c r="W57" s="6">
        <v>518.73828100000003</v>
      </c>
      <c r="X57" s="6">
        <v>516.01593000000003</v>
      </c>
      <c r="Y57" s="6">
        <v>513.54736300000002</v>
      </c>
      <c r="Z57" s="6">
        <v>511.546967</v>
      </c>
      <c r="AA57" s="6">
        <v>508.67346199999997</v>
      </c>
      <c r="AB57" s="6">
        <v>503.50537100000003</v>
      </c>
      <c r="AC57" s="6">
        <v>519.27526899999998</v>
      </c>
      <c r="AD57" s="6">
        <v>502.11007699999999</v>
      </c>
      <c r="AE57" s="6">
        <v>501.87503099999998</v>
      </c>
      <c r="AF57" s="6">
        <v>492.98715199999998</v>
      </c>
      <c r="AG57" s="6">
        <v>492.03060900000003</v>
      </c>
      <c r="AH57" s="6">
        <v>491.98278800000003</v>
      </c>
      <c r="AI57" s="6">
        <v>493.63382000000001</v>
      </c>
      <c r="AJ57" s="6">
        <v>492.72683699999999</v>
      </c>
      <c r="AK57" s="5">
        <v>-7.4460000000000004E-3</v>
      </c>
    </row>
    <row r="58" spans="1:37" ht="15" customHeight="1" x14ac:dyDescent="0.4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5" t="s">
        <v>22</v>
      </c>
    </row>
    <row r="59" spans="1:37" ht="15" customHeight="1" x14ac:dyDescent="0.45">
      <c r="A59" s="23" t="s">
        <v>83</v>
      </c>
      <c r="B59" s="7" t="s">
        <v>82</v>
      </c>
      <c r="C59" s="6">
        <v>0</v>
      </c>
      <c r="D59" s="6">
        <v>6.9605560000000004</v>
      </c>
      <c r="E59" s="6">
        <v>13.943656000000001</v>
      </c>
      <c r="F59" s="6">
        <v>17.461791999999999</v>
      </c>
      <c r="G59" s="6">
        <v>50.816451999999998</v>
      </c>
      <c r="H59" s="6">
        <v>41.817055000000003</v>
      </c>
      <c r="I59" s="6">
        <v>44.731971999999999</v>
      </c>
      <c r="J59" s="6">
        <v>47.894317999999998</v>
      </c>
      <c r="K59" s="6">
        <v>48.062716999999999</v>
      </c>
      <c r="L59" s="6">
        <v>51.473216999999998</v>
      </c>
      <c r="M59" s="6">
        <v>58.459518000000003</v>
      </c>
      <c r="N59" s="6">
        <v>61.083857999999999</v>
      </c>
      <c r="O59" s="6">
        <v>60.884529000000001</v>
      </c>
      <c r="P59" s="6">
        <v>65.842254999999994</v>
      </c>
      <c r="Q59" s="6">
        <v>69.225288000000006</v>
      </c>
      <c r="R59" s="6">
        <v>71.402107000000001</v>
      </c>
      <c r="S59" s="6">
        <v>72.474823000000001</v>
      </c>
      <c r="T59" s="6">
        <v>74.503608999999997</v>
      </c>
      <c r="U59" s="6">
        <v>82.931045999999995</v>
      </c>
      <c r="V59" s="6">
        <v>86.060730000000007</v>
      </c>
      <c r="W59" s="6">
        <v>88.200905000000006</v>
      </c>
      <c r="X59" s="6">
        <v>90.664412999999996</v>
      </c>
      <c r="Y59" s="6">
        <v>93.350127999999998</v>
      </c>
      <c r="Z59" s="6">
        <v>94.692588999999998</v>
      </c>
      <c r="AA59" s="6">
        <v>96.590179000000006</v>
      </c>
      <c r="AB59" s="6">
        <v>100.36863700000001</v>
      </c>
      <c r="AC59" s="6">
        <v>96.505661000000003</v>
      </c>
      <c r="AD59" s="6">
        <v>98.072402999999994</v>
      </c>
      <c r="AE59" s="6">
        <v>97.342567000000003</v>
      </c>
      <c r="AF59" s="6">
        <v>97.275435999999999</v>
      </c>
      <c r="AG59" s="6">
        <v>95.664139000000006</v>
      </c>
      <c r="AH59" s="6">
        <v>92.717597999999995</v>
      </c>
      <c r="AI59" s="6">
        <v>89.485657000000003</v>
      </c>
      <c r="AJ59" s="6">
        <v>87.726692</v>
      </c>
      <c r="AK59" s="5">
        <v>8.2405999999999993E-2</v>
      </c>
    </row>
    <row r="61" spans="1:37" ht="15" customHeight="1" x14ac:dyDescent="0.45">
      <c r="A61" s="23" t="s">
        <v>81</v>
      </c>
      <c r="B61" s="4" t="s">
        <v>80</v>
      </c>
      <c r="C61" s="3">
        <v>2523.8835450000001</v>
      </c>
      <c r="D61" s="3">
        <v>2543.4819339999999</v>
      </c>
      <c r="E61" s="3">
        <v>2581.4345699999999</v>
      </c>
      <c r="F61" s="3">
        <v>2614.51001</v>
      </c>
      <c r="G61" s="3">
        <v>2639.6379390000002</v>
      </c>
      <c r="H61" s="3">
        <v>2662.8723140000002</v>
      </c>
      <c r="I61" s="3">
        <v>2688.826172</v>
      </c>
      <c r="J61" s="3">
        <v>2716.3872070000002</v>
      </c>
      <c r="K61" s="3">
        <v>2747.7563479999999</v>
      </c>
      <c r="L61" s="3">
        <v>2778.9208979999999</v>
      </c>
      <c r="M61" s="3">
        <v>2807.338135</v>
      </c>
      <c r="N61" s="3">
        <v>2845.0900879999999</v>
      </c>
      <c r="O61" s="3">
        <v>2875.0952149999998</v>
      </c>
      <c r="P61" s="3">
        <v>2905.7216800000001</v>
      </c>
      <c r="Q61" s="3">
        <v>2937.7036130000001</v>
      </c>
      <c r="R61" s="3">
        <v>2968.9704590000001</v>
      </c>
      <c r="S61" s="3">
        <v>3000.345703</v>
      </c>
      <c r="T61" s="3">
        <v>3033.1635740000002</v>
      </c>
      <c r="U61" s="3">
        <v>3065.0688479999999</v>
      </c>
      <c r="V61" s="3">
        <v>3096.1477049999999</v>
      </c>
      <c r="W61" s="3">
        <v>3127.6625979999999</v>
      </c>
      <c r="X61" s="3">
        <v>3159.907471</v>
      </c>
      <c r="Y61" s="3">
        <v>3191.2871089999999</v>
      </c>
      <c r="Z61" s="3">
        <v>3223.0402829999998</v>
      </c>
      <c r="AA61" s="3">
        <v>3254.7138669999999</v>
      </c>
      <c r="AB61" s="3">
        <v>3286.7016600000002</v>
      </c>
      <c r="AC61" s="3">
        <v>3321.4682619999999</v>
      </c>
      <c r="AD61" s="3">
        <v>3356.641846</v>
      </c>
      <c r="AE61" s="3">
        <v>3394.1916500000002</v>
      </c>
      <c r="AF61" s="3">
        <v>3431.6545409999999</v>
      </c>
      <c r="AG61" s="3">
        <v>3470.7895509999998</v>
      </c>
      <c r="AH61" s="3">
        <v>3509.7302249999998</v>
      </c>
      <c r="AI61" s="3">
        <v>3548.4204100000002</v>
      </c>
      <c r="AJ61" s="3">
        <v>3586.2966310000002</v>
      </c>
      <c r="AK61" s="2">
        <v>1.0795000000000001E-2</v>
      </c>
    </row>
    <row r="62" spans="1:37" ht="15" customHeight="1" x14ac:dyDescent="0.45">
      <c r="A62" s="23" t="s">
        <v>79</v>
      </c>
      <c r="B62" s="7" t="s">
        <v>78</v>
      </c>
      <c r="C62" s="6">
        <v>2501.3615719999998</v>
      </c>
      <c r="D62" s="6">
        <v>2520.9882809999999</v>
      </c>
      <c r="E62" s="6">
        <v>2558.9643550000001</v>
      </c>
      <c r="F62" s="6">
        <v>2592.0590820000002</v>
      </c>
      <c r="G62" s="6">
        <v>2617.203125</v>
      </c>
      <c r="H62" s="6">
        <v>2640.4506839999999</v>
      </c>
      <c r="I62" s="6">
        <v>2666.4155270000001</v>
      </c>
      <c r="J62" s="6">
        <v>2693.985596</v>
      </c>
      <c r="K62" s="6">
        <v>2725.3623050000001</v>
      </c>
      <c r="L62" s="6">
        <v>2756.533203</v>
      </c>
      <c r="M62" s="6">
        <v>2784.9555660000001</v>
      </c>
      <c r="N62" s="6">
        <v>2822.7116700000001</v>
      </c>
      <c r="O62" s="6">
        <v>2852.7202149999998</v>
      </c>
      <c r="P62" s="6">
        <v>2883.3496089999999</v>
      </c>
      <c r="Q62" s="6">
        <v>2915.3339839999999</v>
      </c>
      <c r="R62" s="6">
        <v>2946.6027829999998</v>
      </c>
      <c r="S62" s="6">
        <v>2977.9797359999998</v>
      </c>
      <c r="T62" s="6">
        <v>3010.7990719999998</v>
      </c>
      <c r="U62" s="6">
        <v>3042.7053219999998</v>
      </c>
      <c r="V62" s="6">
        <v>3073.7851559999999</v>
      </c>
      <c r="W62" s="6">
        <v>3105.3007809999999</v>
      </c>
      <c r="X62" s="6">
        <v>3137.5463869999999</v>
      </c>
      <c r="Y62" s="6">
        <v>3168.9265140000002</v>
      </c>
      <c r="Z62" s="6">
        <v>3200.6801759999998</v>
      </c>
      <c r="AA62" s="6">
        <v>3232.3542480000001</v>
      </c>
      <c r="AB62" s="6">
        <v>3264.3422850000002</v>
      </c>
      <c r="AC62" s="6">
        <v>3299.1091310000002</v>
      </c>
      <c r="AD62" s="6">
        <v>3334.2829590000001</v>
      </c>
      <c r="AE62" s="6">
        <v>3371.8327640000002</v>
      </c>
      <c r="AF62" s="6">
        <v>3409.2958979999999</v>
      </c>
      <c r="AG62" s="6">
        <v>3448.4309079999998</v>
      </c>
      <c r="AH62" s="6">
        <v>3487.3718260000001</v>
      </c>
      <c r="AI62" s="6">
        <v>3526.0620119999999</v>
      </c>
      <c r="AJ62" s="6">
        <v>3563.938232</v>
      </c>
      <c r="AK62" s="5">
        <v>1.0878000000000001E-2</v>
      </c>
    </row>
    <row r="63" spans="1:37" ht="15" customHeight="1" x14ac:dyDescent="0.45">
      <c r="A63" s="23" t="s">
        <v>77</v>
      </c>
      <c r="B63" s="7" t="s">
        <v>76</v>
      </c>
      <c r="C63" s="6">
        <v>22.522085000000001</v>
      </c>
      <c r="D63" s="6">
        <v>22.493759000000001</v>
      </c>
      <c r="E63" s="6">
        <v>22.470324000000002</v>
      </c>
      <c r="F63" s="6">
        <v>22.450932999999999</v>
      </c>
      <c r="G63" s="6">
        <v>22.434891</v>
      </c>
      <c r="H63" s="6">
        <v>22.421617999999999</v>
      </c>
      <c r="I63" s="6">
        <v>22.410634999999999</v>
      </c>
      <c r="J63" s="6">
        <v>22.401547999999998</v>
      </c>
      <c r="K63" s="6">
        <v>22.394031999999999</v>
      </c>
      <c r="L63" s="6">
        <v>22.387812</v>
      </c>
      <c r="M63" s="6">
        <v>22.382666</v>
      </c>
      <c r="N63" s="6">
        <v>22.378406999999999</v>
      </c>
      <c r="O63" s="6">
        <v>22.374884000000002</v>
      </c>
      <c r="P63" s="6">
        <v>22.371969</v>
      </c>
      <c r="Q63" s="6">
        <v>22.369558000000001</v>
      </c>
      <c r="R63" s="6">
        <v>22.367563000000001</v>
      </c>
      <c r="S63" s="6">
        <v>22.365911000000001</v>
      </c>
      <c r="T63" s="6">
        <v>22.364546000000001</v>
      </c>
      <c r="U63" s="6">
        <v>22.363416999999998</v>
      </c>
      <c r="V63" s="6">
        <v>22.362480000000001</v>
      </c>
      <c r="W63" s="6">
        <v>22.361708</v>
      </c>
      <c r="X63" s="6">
        <v>22.361066999999998</v>
      </c>
      <c r="Y63" s="6">
        <v>22.360537999999998</v>
      </c>
      <c r="Z63" s="6">
        <v>22.360099999999999</v>
      </c>
      <c r="AA63" s="6">
        <v>22.359736999999999</v>
      </c>
      <c r="AB63" s="6">
        <v>22.359438000000001</v>
      </c>
      <c r="AC63" s="6">
        <v>22.359190000000002</v>
      </c>
      <c r="AD63" s="6">
        <v>22.358984</v>
      </c>
      <c r="AE63" s="6">
        <v>22.358813999999999</v>
      </c>
      <c r="AF63" s="6">
        <v>22.358673</v>
      </c>
      <c r="AG63" s="6">
        <v>22.358557000000001</v>
      </c>
      <c r="AH63" s="6">
        <v>22.358460999999998</v>
      </c>
      <c r="AI63" s="6">
        <v>22.358381000000001</v>
      </c>
      <c r="AJ63" s="6">
        <v>22.358315000000001</v>
      </c>
      <c r="AK63" s="5">
        <v>-1.8900000000000001E-4</v>
      </c>
    </row>
    <row r="65" spans="1:37" ht="15" customHeight="1" x14ac:dyDescent="0.45">
      <c r="A65" s="23" t="s">
        <v>75</v>
      </c>
      <c r="B65" s="4" t="s">
        <v>74</v>
      </c>
      <c r="C65" s="3">
        <v>535.69592299999999</v>
      </c>
      <c r="D65" s="3">
        <v>557.78417999999999</v>
      </c>
      <c r="E65" s="3">
        <v>587.65661599999999</v>
      </c>
      <c r="F65" s="3">
        <v>589.98644999999999</v>
      </c>
      <c r="G65" s="3">
        <v>581.88269000000003</v>
      </c>
      <c r="H65" s="3">
        <v>575.97540300000003</v>
      </c>
      <c r="I65" s="3">
        <v>559.00671399999999</v>
      </c>
      <c r="J65" s="3">
        <v>548.074524</v>
      </c>
      <c r="K65" s="3">
        <v>546.87756300000001</v>
      </c>
      <c r="L65" s="3">
        <v>545.98315400000001</v>
      </c>
      <c r="M65" s="3">
        <v>546.44183299999997</v>
      </c>
      <c r="N65" s="3">
        <v>550.221497</v>
      </c>
      <c r="O65" s="3">
        <v>551.22302200000001</v>
      </c>
      <c r="P65" s="3">
        <v>551.82995600000004</v>
      </c>
      <c r="Q65" s="3">
        <v>552.40789800000005</v>
      </c>
      <c r="R65" s="3">
        <v>552.957764</v>
      </c>
      <c r="S65" s="3">
        <v>553.48303199999998</v>
      </c>
      <c r="T65" s="3">
        <v>553.98565699999995</v>
      </c>
      <c r="U65" s="3">
        <v>554.464966</v>
      </c>
      <c r="V65" s="3">
        <v>554.93469200000004</v>
      </c>
      <c r="W65" s="3">
        <v>555.39172399999995</v>
      </c>
      <c r="X65" s="3">
        <v>555.83734100000004</v>
      </c>
      <c r="Y65" s="3">
        <v>556.27050799999995</v>
      </c>
      <c r="Z65" s="3">
        <v>556.69116199999996</v>
      </c>
      <c r="AA65" s="3">
        <v>557.09832800000004</v>
      </c>
      <c r="AB65" s="3">
        <v>557.49182099999996</v>
      </c>
      <c r="AC65" s="3">
        <v>557.87426800000003</v>
      </c>
      <c r="AD65" s="3">
        <v>558.23791500000004</v>
      </c>
      <c r="AE65" s="3">
        <v>558.589294</v>
      </c>
      <c r="AF65" s="3">
        <v>558.92456100000004</v>
      </c>
      <c r="AG65" s="3">
        <v>559.245361</v>
      </c>
      <c r="AH65" s="3">
        <v>559.550659</v>
      </c>
      <c r="AI65" s="3">
        <v>559.27002000000005</v>
      </c>
      <c r="AJ65" s="3">
        <v>559.03436299999998</v>
      </c>
      <c r="AK65" s="2">
        <v>6.9999999999999994E-5</v>
      </c>
    </row>
    <row r="66" spans="1:37" ht="15" customHeight="1" x14ac:dyDescent="0.45">
      <c r="A66" s="23" t="s">
        <v>73</v>
      </c>
      <c r="B66" s="7" t="s">
        <v>72</v>
      </c>
      <c r="C66" s="6">
        <v>411.78094499999997</v>
      </c>
      <c r="D66" s="6">
        <v>429.67706299999998</v>
      </c>
      <c r="E66" s="6">
        <v>447.25524899999999</v>
      </c>
      <c r="F66" s="6">
        <v>451.317047</v>
      </c>
      <c r="G66" s="6">
        <v>447.31091300000003</v>
      </c>
      <c r="H66" s="6">
        <v>442.75149499999998</v>
      </c>
      <c r="I66" s="6">
        <v>429.70361300000002</v>
      </c>
      <c r="J66" s="6">
        <v>421.29785199999998</v>
      </c>
      <c r="K66" s="6">
        <v>420.37631199999998</v>
      </c>
      <c r="L66" s="6">
        <v>419.68908699999997</v>
      </c>
      <c r="M66" s="6">
        <v>420.04205300000001</v>
      </c>
      <c r="N66" s="6">
        <v>422.947632</v>
      </c>
      <c r="O66" s="6">
        <v>423.71697999999998</v>
      </c>
      <c r="P66" s="6">
        <v>424.18457000000001</v>
      </c>
      <c r="Q66" s="6">
        <v>424.62884500000001</v>
      </c>
      <c r="R66" s="6">
        <v>425.051422</v>
      </c>
      <c r="S66" s="6">
        <v>425.45495599999998</v>
      </c>
      <c r="T66" s="6">
        <v>425.84115600000001</v>
      </c>
      <c r="U66" s="6">
        <v>426.212402</v>
      </c>
      <c r="V66" s="6">
        <v>426.57330300000001</v>
      </c>
      <c r="W66" s="6">
        <v>426.92501800000002</v>
      </c>
      <c r="X66" s="6">
        <v>427.267517</v>
      </c>
      <c r="Y66" s="6">
        <v>427.60040300000003</v>
      </c>
      <c r="Z66" s="6">
        <v>427.92352299999999</v>
      </c>
      <c r="AA66" s="6">
        <v>428.23648100000003</v>
      </c>
      <c r="AB66" s="6">
        <v>428.539062</v>
      </c>
      <c r="AC66" s="6">
        <v>428.83099399999998</v>
      </c>
      <c r="AD66" s="6">
        <v>429.11193800000001</v>
      </c>
      <c r="AE66" s="6">
        <v>429.38171399999999</v>
      </c>
      <c r="AF66" s="6">
        <v>429.64001500000001</v>
      </c>
      <c r="AG66" s="6">
        <v>429.88656600000002</v>
      </c>
      <c r="AH66" s="6">
        <v>430.12118500000003</v>
      </c>
      <c r="AI66" s="6">
        <v>429.90521200000001</v>
      </c>
      <c r="AJ66" s="6">
        <v>429.724152</v>
      </c>
      <c r="AK66" s="5">
        <v>3.0000000000000001E-6</v>
      </c>
    </row>
    <row r="67" spans="1:37" ht="15" customHeight="1" x14ac:dyDescent="0.45">
      <c r="A67" s="23" t="s">
        <v>71</v>
      </c>
      <c r="B67" s="7" t="s">
        <v>70</v>
      </c>
      <c r="C67" s="6">
        <v>19.091374999999999</v>
      </c>
      <c r="D67" s="6">
        <v>18.727858999999999</v>
      </c>
      <c r="E67" s="6">
        <v>26.547353999999999</v>
      </c>
      <c r="F67" s="6">
        <v>23.781448000000001</v>
      </c>
      <c r="G67" s="6">
        <v>20.703631999999999</v>
      </c>
      <c r="H67" s="6">
        <v>20.51643</v>
      </c>
      <c r="I67" s="6">
        <v>19.917072000000001</v>
      </c>
      <c r="J67" s="6">
        <v>19.530453000000001</v>
      </c>
      <c r="K67" s="6">
        <v>19.489598999999998</v>
      </c>
      <c r="L67" s="6">
        <v>19.457395999999999</v>
      </c>
      <c r="M67" s="6">
        <v>19.473237999999998</v>
      </c>
      <c r="N67" s="6">
        <v>19.607624000000001</v>
      </c>
      <c r="O67" s="6">
        <v>19.644047</v>
      </c>
      <c r="P67" s="6">
        <v>19.664268</v>
      </c>
      <c r="Q67" s="6">
        <v>19.684888999999998</v>
      </c>
      <c r="R67" s="6">
        <v>19.704618</v>
      </c>
      <c r="S67" s="6">
        <v>19.723618999999999</v>
      </c>
      <c r="T67" s="6">
        <v>19.741726</v>
      </c>
      <c r="U67" s="6">
        <v>19.755281</v>
      </c>
      <c r="V67" s="6">
        <v>19.772219</v>
      </c>
      <c r="W67" s="6">
        <v>19.788031</v>
      </c>
      <c r="X67" s="6">
        <v>19.803954999999998</v>
      </c>
      <c r="Y67" s="6">
        <v>19.819462000000001</v>
      </c>
      <c r="Z67" s="6">
        <v>19.834751000000001</v>
      </c>
      <c r="AA67" s="6">
        <v>19.849299999999999</v>
      </c>
      <c r="AB67" s="6">
        <v>19.863184</v>
      </c>
      <c r="AC67" s="6">
        <v>19.879411999999999</v>
      </c>
      <c r="AD67" s="6">
        <v>19.890582999999999</v>
      </c>
      <c r="AE67" s="6">
        <v>19.90353</v>
      </c>
      <c r="AF67" s="6">
        <v>19.914705000000001</v>
      </c>
      <c r="AG67" s="6">
        <v>19.926200999999999</v>
      </c>
      <c r="AH67" s="6">
        <v>19.93713</v>
      </c>
      <c r="AI67" s="6">
        <v>19.92745</v>
      </c>
      <c r="AJ67" s="6">
        <v>19.918989</v>
      </c>
      <c r="AK67" s="5">
        <v>1.9289999999999999E-3</v>
      </c>
    </row>
    <row r="68" spans="1:37" ht="15" customHeight="1" x14ac:dyDescent="0.45">
      <c r="A68" s="23" t="s">
        <v>69</v>
      </c>
      <c r="B68" s="7" t="s">
        <v>68</v>
      </c>
      <c r="C68" s="6">
        <v>104.823593</v>
      </c>
      <c r="D68" s="6">
        <v>109.379265</v>
      </c>
      <c r="E68" s="6">
        <v>113.853996</v>
      </c>
      <c r="F68" s="6">
        <v>114.88797</v>
      </c>
      <c r="G68" s="6">
        <v>113.86816399999999</v>
      </c>
      <c r="H68" s="6">
        <v>112.707504</v>
      </c>
      <c r="I68" s="6">
        <v>109.386002</v>
      </c>
      <c r="J68" s="6">
        <v>107.24623099999999</v>
      </c>
      <c r="K68" s="6">
        <v>107.011635</v>
      </c>
      <c r="L68" s="6">
        <v>106.83669999999999</v>
      </c>
      <c r="M68" s="6">
        <v>106.926537</v>
      </c>
      <c r="N68" s="6">
        <v>107.666206</v>
      </c>
      <c r="O68" s="6">
        <v>107.86203</v>
      </c>
      <c r="P68" s="6">
        <v>107.98107899999999</v>
      </c>
      <c r="Q68" s="6">
        <v>108.094154</v>
      </c>
      <c r="R68" s="6">
        <v>108.201736</v>
      </c>
      <c r="S68" s="6">
        <v>108.30444300000001</v>
      </c>
      <c r="T68" s="6">
        <v>108.402771</v>
      </c>
      <c r="U68" s="6">
        <v>108.497276</v>
      </c>
      <c r="V68" s="6">
        <v>108.58914900000001</v>
      </c>
      <c r="W68" s="6">
        <v>108.678696</v>
      </c>
      <c r="X68" s="6">
        <v>108.765869</v>
      </c>
      <c r="Y68" s="6">
        <v>108.850616</v>
      </c>
      <c r="Z68" s="6">
        <v>108.932877</v>
      </c>
      <c r="AA68" s="6">
        <v>109.012535</v>
      </c>
      <c r="AB68" s="6">
        <v>109.08955400000001</v>
      </c>
      <c r="AC68" s="6">
        <v>109.16387899999999</v>
      </c>
      <c r="AD68" s="6">
        <v>109.235382</v>
      </c>
      <c r="AE68" s="6">
        <v>109.304062</v>
      </c>
      <c r="AF68" s="6">
        <v>109.369827</v>
      </c>
      <c r="AG68" s="6">
        <v>109.43259399999999</v>
      </c>
      <c r="AH68" s="6">
        <v>109.49231</v>
      </c>
      <c r="AI68" s="6">
        <v>109.437332</v>
      </c>
      <c r="AJ68" s="6">
        <v>109.391251</v>
      </c>
      <c r="AK68" s="5">
        <v>3.0000000000000001E-6</v>
      </c>
    </row>
    <row r="70" spans="1:37" ht="15" customHeight="1" x14ac:dyDescent="0.45">
      <c r="A70" s="23" t="s">
        <v>67</v>
      </c>
      <c r="B70" s="4" t="s">
        <v>66</v>
      </c>
      <c r="C70" s="3">
        <v>236.25900300000001</v>
      </c>
      <c r="D70" s="3">
        <v>237.060562</v>
      </c>
      <c r="E70" s="3">
        <v>237.76503</v>
      </c>
      <c r="F70" s="3">
        <v>238.43888899999999</v>
      </c>
      <c r="G70" s="3">
        <v>239.09854100000001</v>
      </c>
      <c r="H70" s="3">
        <v>239.711578</v>
      </c>
      <c r="I70" s="3">
        <v>240.24525499999999</v>
      </c>
      <c r="J70" s="3">
        <v>240.77427700000001</v>
      </c>
      <c r="K70" s="3">
        <v>241.35845900000001</v>
      </c>
      <c r="L70" s="3">
        <v>241.871948</v>
      </c>
      <c r="M70" s="3">
        <v>242.303009</v>
      </c>
      <c r="N70" s="3">
        <v>242.66445899999999</v>
      </c>
      <c r="O70" s="3">
        <v>242.87593100000001</v>
      </c>
      <c r="P70" s="3">
        <v>242.82252500000001</v>
      </c>
      <c r="Q70" s="3">
        <v>242.45755</v>
      </c>
      <c r="R70" s="3">
        <v>241.58320599999999</v>
      </c>
      <c r="S70" s="3">
        <v>239.52969400000001</v>
      </c>
      <c r="T70" s="3">
        <v>238.89334099999999</v>
      </c>
      <c r="U70" s="3">
        <v>239.29054300000001</v>
      </c>
      <c r="V70" s="3">
        <v>239.64343299999999</v>
      </c>
      <c r="W70" s="3">
        <v>239.95526100000001</v>
      </c>
      <c r="X70" s="3">
        <v>240.22555500000001</v>
      </c>
      <c r="Y70" s="3">
        <v>240.45410200000001</v>
      </c>
      <c r="Z70" s="3">
        <v>240.64004499999999</v>
      </c>
      <c r="AA70" s="3">
        <v>240.77984599999999</v>
      </c>
      <c r="AB70" s="3">
        <v>240.87922699999999</v>
      </c>
      <c r="AC70" s="3">
        <v>240.942139</v>
      </c>
      <c r="AD70" s="3">
        <v>240.973816</v>
      </c>
      <c r="AE70" s="3">
        <v>240.986816</v>
      </c>
      <c r="AF70" s="3">
        <v>240.99580399999999</v>
      </c>
      <c r="AG70" s="3">
        <v>241.02160599999999</v>
      </c>
      <c r="AH70" s="3">
        <v>241.08538799999999</v>
      </c>
      <c r="AI70" s="3">
        <v>241.20442199999999</v>
      </c>
      <c r="AJ70" s="3">
        <v>241.39595</v>
      </c>
      <c r="AK70" s="2">
        <v>5.6599999999999999E-4</v>
      </c>
    </row>
    <row r="71" spans="1:37" ht="15" customHeight="1" x14ac:dyDescent="0.45">
      <c r="A71" s="23" t="s">
        <v>65</v>
      </c>
      <c r="B71" s="7" t="s">
        <v>64</v>
      </c>
      <c r="C71" s="6">
        <v>99.369827000000001</v>
      </c>
      <c r="D71" s="6">
        <v>99.438713000000007</v>
      </c>
      <c r="E71" s="6">
        <v>99.472228999999999</v>
      </c>
      <c r="F71" s="6">
        <v>99.505584999999996</v>
      </c>
      <c r="G71" s="6">
        <v>99.526343999999995</v>
      </c>
      <c r="H71" s="6">
        <v>99.541695000000004</v>
      </c>
      <c r="I71" s="6">
        <v>99.557747000000006</v>
      </c>
      <c r="J71" s="6">
        <v>99.547966000000002</v>
      </c>
      <c r="K71" s="6">
        <v>99.476646000000002</v>
      </c>
      <c r="L71" s="6">
        <v>99.396361999999996</v>
      </c>
      <c r="M71" s="6">
        <v>99.302657999999994</v>
      </c>
      <c r="N71" s="6">
        <v>99.182693</v>
      </c>
      <c r="O71" s="6">
        <v>99.048500000000004</v>
      </c>
      <c r="P71" s="6">
        <v>98.863533000000004</v>
      </c>
      <c r="Q71" s="6">
        <v>98.658394000000001</v>
      </c>
      <c r="R71" s="6">
        <v>98.430015999999995</v>
      </c>
      <c r="S71" s="6">
        <v>98.194892999999993</v>
      </c>
      <c r="T71" s="6">
        <v>97.939284999999998</v>
      </c>
      <c r="U71" s="6">
        <v>97.662361000000004</v>
      </c>
      <c r="V71" s="6">
        <v>97.363181999999995</v>
      </c>
      <c r="W71" s="6">
        <v>97.038230999999996</v>
      </c>
      <c r="X71" s="6">
        <v>96.680710000000005</v>
      </c>
      <c r="Y71" s="6">
        <v>96.284087999999997</v>
      </c>
      <c r="Z71" s="6">
        <v>95.842406999999994</v>
      </c>
      <c r="AA71" s="6">
        <v>95.347617999999997</v>
      </c>
      <c r="AB71" s="6">
        <v>94.802689000000001</v>
      </c>
      <c r="AC71" s="6">
        <v>94.208138000000005</v>
      </c>
      <c r="AD71" s="6">
        <v>93.565513999999993</v>
      </c>
      <c r="AE71" s="6">
        <v>92.884490999999997</v>
      </c>
      <c r="AF71" s="6">
        <v>92.177802999999997</v>
      </c>
      <c r="AG71" s="6">
        <v>91.466164000000006</v>
      </c>
      <c r="AH71" s="6">
        <v>90.772598000000002</v>
      </c>
      <c r="AI71" s="6">
        <v>90.117621999999997</v>
      </c>
      <c r="AJ71" s="6">
        <v>89.522925999999998</v>
      </c>
      <c r="AK71" s="5">
        <v>-3.277E-3</v>
      </c>
    </row>
    <row r="72" spans="1:37" ht="15" customHeight="1" x14ac:dyDescent="0.45">
      <c r="A72" s="23" t="s">
        <v>63</v>
      </c>
      <c r="B72" s="7" t="s">
        <v>50</v>
      </c>
      <c r="C72" s="6">
        <v>11.445287</v>
      </c>
      <c r="D72" s="6">
        <v>11.466092</v>
      </c>
      <c r="E72" s="6">
        <v>11.482542</v>
      </c>
      <c r="F72" s="6">
        <v>11.498786000000001</v>
      </c>
      <c r="G72" s="6">
        <v>11.513481000000001</v>
      </c>
      <c r="H72" s="6">
        <v>11.527476</v>
      </c>
      <c r="I72" s="6">
        <v>11.541475</v>
      </c>
      <c r="J72" s="6">
        <v>11.552413</v>
      </c>
      <c r="K72" s="6">
        <v>11.556156</v>
      </c>
      <c r="L72" s="6">
        <v>11.558802999999999</v>
      </c>
      <c r="M72" s="6">
        <v>11.55983</v>
      </c>
      <c r="N72" s="6">
        <v>11.557747000000001</v>
      </c>
      <c r="O72" s="6">
        <v>11.553972999999999</v>
      </c>
      <c r="P72" s="6">
        <v>11.544259</v>
      </c>
      <c r="Q72" s="6">
        <v>11.532173999999999</v>
      </c>
      <c r="R72" s="6">
        <v>11.517338000000001</v>
      </c>
      <c r="S72" s="6">
        <v>11.501655</v>
      </c>
      <c r="T72" s="6">
        <v>11.483509</v>
      </c>
      <c r="U72" s="6">
        <v>11.4628</v>
      </c>
      <c r="V72" s="6">
        <v>11.439425999999999</v>
      </c>
      <c r="W72" s="6">
        <v>11.412993999999999</v>
      </c>
      <c r="X72" s="6">
        <v>11.382687000000001</v>
      </c>
      <c r="Y72" s="6">
        <v>11.347727000000001</v>
      </c>
      <c r="Z72" s="6">
        <v>11.307388</v>
      </c>
      <c r="AA72" s="6">
        <v>11.260698</v>
      </c>
      <c r="AB72" s="6">
        <v>11.207986999999999</v>
      </c>
      <c r="AC72" s="6">
        <v>11.149298</v>
      </c>
      <c r="AD72" s="6">
        <v>11.084787</v>
      </c>
      <c r="AE72" s="6">
        <v>11.015580999999999</v>
      </c>
      <c r="AF72" s="6">
        <v>10.943103000000001</v>
      </c>
      <c r="AG72" s="6">
        <v>10.869602</v>
      </c>
      <c r="AH72" s="6">
        <v>10.797935000000001</v>
      </c>
      <c r="AI72" s="6">
        <v>10.730744</v>
      </c>
      <c r="AJ72" s="6">
        <v>10.670596</v>
      </c>
      <c r="AK72" s="5">
        <v>-2.2439999999999999E-3</v>
      </c>
    </row>
    <row r="73" spans="1:37" ht="15" customHeight="1" x14ac:dyDescent="0.45">
      <c r="A73" s="23" t="s">
        <v>313</v>
      </c>
      <c r="B73" s="7" t="s">
        <v>314</v>
      </c>
      <c r="C73" s="6">
        <v>1.4615E-2</v>
      </c>
      <c r="D73" s="6">
        <v>1.4637000000000001E-2</v>
      </c>
      <c r="E73" s="6">
        <v>1.4656000000000001E-2</v>
      </c>
      <c r="F73" s="6">
        <v>1.4678E-2</v>
      </c>
      <c r="G73" s="6">
        <v>1.4699E-2</v>
      </c>
      <c r="H73" s="6">
        <v>1.472E-2</v>
      </c>
      <c r="I73" s="6">
        <v>1.4742E-2</v>
      </c>
      <c r="J73" s="6">
        <v>1.4761E-2</v>
      </c>
      <c r="K73" s="6">
        <v>1.477E-2</v>
      </c>
      <c r="L73" s="6">
        <v>1.4777999999999999E-2</v>
      </c>
      <c r="M73" s="6">
        <v>1.4784E-2</v>
      </c>
      <c r="N73" s="6">
        <v>1.4785E-2</v>
      </c>
      <c r="O73" s="6">
        <v>1.4782999999999999E-2</v>
      </c>
      <c r="P73" s="6">
        <v>1.4774000000000001E-2</v>
      </c>
      <c r="Q73" s="6">
        <v>1.4761E-2</v>
      </c>
      <c r="R73" s="6">
        <v>1.4744E-2</v>
      </c>
      <c r="S73" s="6">
        <v>1.4725E-2</v>
      </c>
      <c r="T73" s="6">
        <v>1.4703000000000001E-2</v>
      </c>
      <c r="U73" s="6">
        <v>1.4677000000000001E-2</v>
      </c>
      <c r="V73" s="6">
        <v>1.4647E-2</v>
      </c>
      <c r="W73" s="6">
        <v>1.4612999999999999E-2</v>
      </c>
      <c r="X73" s="6">
        <v>1.4574E-2</v>
      </c>
      <c r="Y73" s="6">
        <v>1.4527999999999999E-2</v>
      </c>
      <c r="Z73" s="6">
        <v>1.4474000000000001E-2</v>
      </c>
      <c r="AA73" s="6">
        <v>1.4411999999999999E-2</v>
      </c>
      <c r="AB73" s="6">
        <v>1.4341E-2</v>
      </c>
      <c r="AC73" s="6">
        <v>1.4262E-2</v>
      </c>
      <c r="AD73" s="6">
        <v>1.4175E-2</v>
      </c>
      <c r="AE73" s="6">
        <v>1.4081E-2</v>
      </c>
      <c r="AF73" s="6">
        <v>1.3983000000000001E-2</v>
      </c>
      <c r="AG73" s="6">
        <v>1.3886000000000001E-2</v>
      </c>
      <c r="AH73" s="6">
        <v>1.3792E-2</v>
      </c>
      <c r="AI73" s="6">
        <v>1.3705E-2</v>
      </c>
      <c r="AJ73" s="6">
        <v>1.3627999999999999E-2</v>
      </c>
      <c r="AK73" s="5">
        <v>-2.2290000000000001E-3</v>
      </c>
    </row>
    <row r="74" spans="1:37" ht="15" customHeight="1" x14ac:dyDescent="0.45">
      <c r="A74" s="23" t="s">
        <v>62</v>
      </c>
      <c r="B74" s="7" t="s">
        <v>48</v>
      </c>
      <c r="C74" s="6">
        <v>63.032871</v>
      </c>
      <c r="D74" s="6">
        <v>62.981273999999999</v>
      </c>
      <c r="E74" s="6">
        <v>62.897621000000001</v>
      </c>
      <c r="F74" s="6">
        <v>62.801979000000003</v>
      </c>
      <c r="G74" s="6">
        <v>62.683661999999998</v>
      </c>
      <c r="H74" s="6">
        <v>62.542931000000003</v>
      </c>
      <c r="I74" s="6">
        <v>62.378132000000001</v>
      </c>
      <c r="J74" s="6">
        <v>62.165900999999998</v>
      </c>
      <c r="K74" s="6">
        <v>61.875275000000002</v>
      </c>
      <c r="L74" s="6">
        <v>61.527450999999999</v>
      </c>
      <c r="M74" s="6">
        <v>61.103484999999999</v>
      </c>
      <c r="N74" s="6">
        <v>60.572758</v>
      </c>
      <c r="O74" s="6">
        <v>59.908130999999997</v>
      </c>
      <c r="P74" s="6">
        <v>59.032299000000002</v>
      </c>
      <c r="Q74" s="6">
        <v>57.865509000000003</v>
      </c>
      <c r="R74" s="6">
        <v>56.198985999999998</v>
      </c>
      <c r="S74" s="6">
        <v>53.456135000000003</v>
      </c>
      <c r="T74" s="6">
        <v>52.173183000000002</v>
      </c>
      <c r="U74" s="6">
        <v>51.962135000000004</v>
      </c>
      <c r="V74" s="6">
        <v>51.739505999999999</v>
      </c>
      <c r="W74" s="6">
        <v>51.502856999999999</v>
      </c>
      <c r="X74" s="6">
        <v>51.248618999999998</v>
      </c>
      <c r="Y74" s="6">
        <v>50.973309</v>
      </c>
      <c r="Z74" s="6">
        <v>50.673667999999999</v>
      </c>
      <c r="AA74" s="6">
        <v>50.345627</v>
      </c>
      <c r="AB74" s="6">
        <v>49.990929000000001</v>
      </c>
      <c r="AC74" s="6">
        <v>49.610050000000001</v>
      </c>
      <c r="AD74" s="6">
        <v>49.204002000000003</v>
      </c>
      <c r="AE74" s="6">
        <v>48.778145000000002</v>
      </c>
      <c r="AF74" s="6">
        <v>48.340107000000003</v>
      </c>
      <c r="AG74" s="6">
        <v>47.902363000000001</v>
      </c>
      <c r="AH74" s="6">
        <v>47.477080999999998</v>
      </c>
      <c r="AI74" s="6">
        <v>47.073569999999997</v>
      </c>
      <c r="AJ74" s="6">
        <v>46.701732999999997</v>
      </c>
      <c r="AK74" s="5">
        <v>-9.3019999999999995E-3</v>
      </c>
    </row>
    <row r="75" spans="1:37" ht="15" customHeight="1" x14ac:dyDescent="0.45">
      <c r="A75" s="23" t="s">
        <v>61</v>
      </c>
      <c r="B75" s="7" t="s">
        <v>46</v>
      </c>
      <c r="C75" s="6">
        <v>22.909573000000002</v>
      </c>
      <c r="D75" s="6">
        <v>22.948392999999999</v>
      </c>
      <c r="E75" s="6">
        <v>22.977685999999999</v>
      </c>
      <c r="F75" s="6">
        <v>23.005244999999999</v>
      </c>
      <c r="G75" s="6">
        <v>23.027850999999998</v>
      </c>
      <c r="H75" s="6">
        <v>23.047478000000002</v>
      </c>
      <c r="I75" s="6">
        <v>23.065909999999999</v>
      </c>
      <c r="J75" s="6">
        <v>23.077224999999999</v>
      </c>
      <c r="K75" s="6">
        <v>23.073387</v>
      </c>
      <c r="L75" s="6">
        <v>23.066811000000001</v>
      </c>
      <c r="M75" s="6">
        <v>23.056746</v>
      </c>
      <c r="N75" s="6">
        <v>23.040264000000001</v>
      </c>
      <c r="O75" s="6">
        <v>23.020389999999999</v>
      </c>
      <c r="P75" s="6">
        <v>22.988669999999999</v>
      </c>
      <c r="Q75" s="6">
        <v>22.952103000000001</v>
      </c>
      <c r="R75" s="6">
        <v>22.909908000000001</v>
      </c>
      <c r="S75" s="6">
        <v>22.865794999999999</v>
      </c>
      <c r="T75" s="6">
        <v>22.816597000000002</v>
      </c>
      <c r="U75" s="6">
        <v>22.762229999999999</v>
      </c>
      <c r="V75" s="6">
        <v>22.702724</v>
      </c>
      <c r="W75" s="6">
        <v>22.637530999999999</v>
      </c>
      <c r="X75" s="6">
        <v>22.565052000000001</v>
      </c>
      <c r="Y75" s="6">
        <v>22.483809999999998</v>
      </c>
      <c r="Z75" s="6">
        <v>22.392496000000001</v>
      </c>
      <c r="AA75" s="6">
        <v>22.289165000000001</v>
      </c>
      <c r="AB75" s="6">
        <v>22.174461000000001</v>
      </c>
      <c r="AC75" s="6">
        <v>22.048438999999998</v>
      </c>
      <c r="AD75" s="6">
        <v>21.911407000000001</v>
      </c>
      <c r="AE75" s="6">
        <v>21.765518</v>
      </c>
      <c r="AF75" s="6">
        <v>21.613475999999999</v>
      </c>
      <c r="AG75" s="6">
        <v>21.45956</v>
      </c>
      <c r="AH75" s="6">
        <v>21.308823</v>
      </c>
      <c r="AI75" s="6">
        <v>21.166450999999999</v>
      </c>
      <c r="AJ75" s="6">
        <v>21.038235</v>
      </c>
      <c r="AK75" s="5">
        <v>-2.712E-3</v>
      </c>
    </row>
    <row r="76" spans="1:37" ht="15" customHeight="1" x14ac:dyDescent="0.45">
      <c r="A76" s="23" t="s">
        <v>60</v>
      </c>
      <c r="B76" s="7" t="s">
        <v>44</v>
      </c>
      <c r="C76" s="6">
        <v>1.462669</v>
      </c>
      <c r="D76" s="6">
        <v>1.4672320000000001</v>
      </c>
      <c r="E76" s="6">
        <v>1.4711719999999999</v>
      </c>
      <c r="F76" s="6">
        <v>1.474985</v>
      </c>
      <c r="G76" s="6">
        <v>1.478472</v>
      </c>
      <c r="H76" s="6">
        <v>1.481765</v>
      </c>
      <c r="I76" s="6">
        <v>1.484974</v>
      </c>
      <c r="J76" s="6">
        <v>1.4877100000000001</v>
      </c>
      <c r="K76" s="6">
        <v>1.489452</v>
      </c>
      <c r="L76" s="6">
        <v>1.4910000000000001</v>
      </c>
      <c r="M76" s="6">
        <v>1.492302</v>
      </c>
      <c r="N76" s="6">
        <v>1.493169</v>
      </c>
      <c r="O76" s="6">
        <v>1.4937929999999999</v>
      </c>
      <c r="P76" s="6">
        <v>1.4936259999999999</v>
      </c>
      <c r="Q76" s="6">
        <v>1.4931209999999999</v>
      </c>
      <c r="R76" s="6">
        <v>1.4922260000000001</v>
      </c>
      <c r="S76" s="6">
        <v>1.4911779999999999</v>
      </c>
      <c r="T76" s="6">
        <v>1.489771</v>
      </c>
      <c r="U76" s="6">
        <v>1.488</v>
      </c>
      <c r="V76" s="6">
        <v>1.4858659999999999</v>
      </c>
      <c r="W76" s="6">
        <v>1.4833400000000001</v>
      </c>
      <c r="X76" s="6">
        <v>1.4803170000000001</v>
      </c>
      <c r="Y76" s="6">
        <v>1.4766999999999999</v>
      </c>
      <c r="Z76" s="6">
        <v>1.472399</v>
      </c>
      <c r="AA76" s="6">
        <v>1.467285</v>
      </c>
      <c r="AB76" s="6">
        <v>1.4613959999999999</v>
      </c>
      <c r="AC76" s="6">
        <v>1.454731</v>
      </c>
      <c r="AD76" s="6">
        <v>1.4473069999999999</v>
      </c>
      <c r="AE76" s="6">
        <v>1.4392640000000001</v>
      </c>
      <c r="AF76" s="6">
        <v>1.430741</v>
      </c>
      <c r="AG76" s="6">
        <v>1.4219539999999999</v>
      </c>
      <c r="AH76" s="6">
        <v>1.413276</v>
      </c>
      <c r="AI76" s="6">
        <v>1.405116</v>
      </c>
      <c r="AJ76" s="6">
        <v>1.3978870000000001</v>
      </c>
      <c r="AK76" s="5">
        <v>-1.5120000000000001E-3</v>
      </c>
    </row>
    <row r="77" spans="1:37" ht="15" customHeight="1" x14ac:dyDescent="0.45">
      <c r="A77" s="23" t="s">
        <v>315</v>
      </c>
      <c r="B77" s="7" t="s">
        <v>29</v>
      </c>
      <c r="C77" s="6">
        <v>0.49046699999999999</v>
      </c>
      <c r="D77" s="6">
        <v>0.54665799999999998</v>
      </c>
      <c r="E77" s="6">
        <v>0.61404999999999998</v>
      </c>
      <c r="F77" s="6">
        <v>0.69532799999999995</v>
      </c>
      <c r="G77" s="6">
        <v>0.793516</v>
      </c>
      <c r="H77" s="6">
        <v>0.91260799999999997</v>
      </c>
      <c r="I77" s="6">
        <v>1.057723</v>
      </c>
      <c r="J77" s="6">
        <v>1.2351000000000001</v>
      </c>
      <c r="K77" s="6">
        <v>1.4527060000000001</v>
      </c>
      <c r="L77" s="6">
        <v>1.7225729999999999</v>
      </c>
      <c r="M77" s="6">
        <v>2.060505</v>
      </c>
      <c r="N77" s="6">
        <v>2.4889230000000002</v>
      </c>
      <c r="O77" s="6">
        <v>3.0423460000000002</v>
      </c>
      <c r="P77" s="6">
        <v>3.7747869999999999</v>
      </c>
      <c r="Q77" s="6">
        <v>4.7855939999999997</v>
      </c>
      <c r="R77" s="6">
        <v>6.2816559999999999</v>
      </c>
      <c r="S77" s="6">
        <v>8.8502270000000003</v>
      </c>
      <c r="T77" s="6">
        <v>9.9463259999999991</v>
      </c>
      <c r="U77" s="6">
        <v>9.9573160000000005</v>
      </c>
      <c r="V77" s="6">
        <v>9.9657990000000005</v>
      </c>
      <c r="W77" s="6">
        <v>9.9716830000000005</v>
      </c>
      <c r="X77" s="6">
        <v>9.9742409999999992</v>
      </c>
      <c r="Y77" s="6">
        <v>9.9728019999999997</v>
      </c>
      <c r="Z77" s="6">
        <v>9.9667870000000001</v>
      </c>
      <c r="AA77" s="6">
        <v>9.9552619999999994</v>
      </c>
      <c r="AB77" s="6">
        <v>9.9384370000000004</v>
      </c>
      <c r="AC77" s="6">
        <v>9.9162520000000001</v>
      </c>
      <c r="AD77" s="6">
        <v>9.8887789999999995</v>
      </c>
      <c r="AE77" s="6">
        <v>9.8569019999999998</v>
      </c>
      <c r="AF77" s="6">
        <v>9.8214330000000007</v>
      </c>
      <c r="AG77" s="6">
        <v>9.7839189999999991</v>
      </c>
      <c r="AH77" s="6">
        <v>9.7468699999999995</v>
      </c>
      <c r="AI77" s="6">
        <v>9.7132710000000007</v>
      </c>
      <c r="AJ77" s="6">
        <v>9.6861160000000002</v>
      </c>
      <c r="AK77" s="5">
        <v>9.3991000000000005E-2</v>
      </c>
    </row>
    <row r="78" spans="1:37" ht="15" customHeight="1" x14ac:dyDescent="0.45">
      <c r="A78" s="23" t="s">
        <v>316</v>
      </c>
      <c r="B78" s="7" t="s">
        <v>317</v>
      </c>
      <c r="C78" s="6">
        <v>1.4345E-2</v>
      </c>
      <c r="D78" s="6">
        <v>1.4429000000000001E-2</v>
      </c>
      <c r="E78" s="6">
        <v>1.4507000000000001E-2</v>
      </c>
      <c r="F78" s="6">
        <v>1.4583E-2</v>
      </c>
      <c r="G78" s="6">
        <v>1.4655E-2</v>
      </c>
      <c r="H78" s="6">
        <v>1.4723999999999999E-2</v>
      </c>
      <c r="I78" s="6">
        <v>1.4792E-2</v>
      </c>
      <c r="J78" s="6">
        <v>1.4853999999999999E-2</v>
      </c>
      <c r="K78" s="6">
        <v>1.4905E-2</v>
      </c>
      <c r="L78" s="6">
        <v>1.4954E-2</v>
      </c>
      <c r="M78" s="6">
        <v>1.4999999999999999E-2</v>
      </c>
      <c r="N78" s="6">
        <v>1.5041000000000001E-2</v>
      </c>
      <c r="O78" s="6">
        <v>1.508E-2</v>
      </c>
      <c r="P78" s="6">
        <v>1.511E-2</v>
      </c>
      <c r="Q78" s="6">
        <v>1.5136999999999999E-2</v>
      </c>
      <c r="R78" s="6">
        <v>1.516E-2</v>
      </c>
      <c r="S78" s="6">
        <v>1.5180000000000001E-2</v>
      </c>
      <c r="T78" s="6">
        <v>1.5195999999999999E-2</v>
      </c>
      <c r="U78" s="6">
        <v>1.5209E-2</v>
      </c>
      <c r="V78" s="6">
        <v>1.5217E-2</v>
      </c>
      <c r="W78" s="6">
        <v>1.5221E-2</v>
      </c>
      <c r="X78" s="6">
        <v>1.5221E-2</v>
      </c>
      <c r="Y78" s="6">
        <v>1.5214E-2</v>
      </c>
      <c r="Z78" s="6">
        <v>1.52E-2</v>
      </c>
      <c r="AA78" s="6">
        <v>1.5178000000000001E-2</v>
      </c>
      <c r="AB78" s="6">
        <v>1.5148E-2</v>
      </c>
      <c r="AC78" s="6">
        <v>1.5108999999999999E-2</v>
      </c>
      <c r="AD78" s="6">
        <v>1.5063E-2</v>
      </c>
      <c r="AE78" s="6">
        <v>1.5009E-2</v>
      </c>
      <c r="AF78" s="6">
        <v>1.4951000000000001E-2</v>
      </c>
      <c r="AG78" s="6">
        <v>1.4888999999999999E-2</v>
      </c>
      <c r="AH78" s="6">
        <v>1.4827E-2</v>
      </c>
      <c r="AI78" s="6">
        <v>1.4770999999999999E-2</v>
      </c>
      <c r="AJ78" s="6">
        <v>1.4725E-2</v>
      </c>
      <c r="AK78" s="5">
        <v>6.3500000000000004E-4</v>
      </c>
    </row>
    <row r="79" spans="1:37" ht="15" customHeight="1" x14ac:dyDescent="0.45">
      <c r="A79" s="23" t="s">
        <v>59</v>
      </c>
      <c r="B79" s="7" t="s">
        <v>58</v>
      </c>
      <c r="C79" s="6">
        <v>32.039715000000001</v>
      </c>
      <c r="D79" s="6">
        <v>32.314650999999998</v>
      </c>
      <c r="E79" s="6">
        <v>32.579014000000001</v>
      </c>
      <c r="F79" s="6">
        <v>32.846046000000001</v>
      </c>
      <c r="G79" s="6">
        <v>33.110317000000002</v>
      </c>
      <c r="H79" s="6">
        <v>33.374206999999998</v>
      </c>
      <c r="I79" s="6">
        <v>33.639603000000001</v>
      </c>
      <c r="J79" s="6">
        <v>33.897376999999999</v>
      </c>
      <c r="K79" s="6">
        <v>34.139076000000003</v>
      </c>
      <c r="L79" s="6">
        <v>34.378258000000002</v>
      </c>
      <c r="M79" s="6">
        <v>34.613281000000001</v>
      </c>
      <c r="N79" s="6">
        <v>34.839770999999999</v>
      </c>
      <c r="O79" s="6">
        <v>35.061768000000001</v>
      </c>
      <c r="P79" s="6">
        <v>35.280872000000002</v>
      </c>
      <c r="Q79" s="6">
        <v>35.495044999999998</v>
      </c>
      <c r="R79" s="6">
        <v>35.703170999999998</v>
      </c>
      <c r="S79" s="6">
        <v>35.912951999999997</v>
      </c>
      <c r="T79" s="6">
        <v>36.119307999999997</v>
      </c>
      <c r="U79" s="6">
        <v>36.321995000000001</v>
      </c>
      <c r="V79" s="6">
        <v>36.520729000000003</v>
      </c>
      <c r="W79" s="6">
        <v>36.715229000000001</v>
      </c>
      <c r="X79" s="6">
        <v>36.905312000000002</v>
      </c>
      <c r="Y79" s="6">
        <v>37.090851000000001</v>
      </c>
      <c r="Z79" s="6">
        <v>37.271832000000003</v>
      </c>
      <c r="AA79" s="6">
        <v>37.44838</v>
      </c>
      <c r="AB79" s="6">
        <v>37.620724000000003</v>
      </c>
      <c r="AC79" s="6">
        <v>37.789070000000002</v>
      </c>
      <c r="AD79" s="6">
        <v>37.953735000000002</v>
      </c>
      <c r="AE79" s="6">
        <v>38.115043999999997</v>
      </c>
      <c r="AF79" s="6">
        <v>38.273403000000002</v>
      </c>
      <c r="AG79" s="6">
        <v>38.429110999999999</v>
      </c>
      <c r="AH79" s="6">
        <v>38.582664000000001</v>
      </c>
      <c r="AI79" s="6">
        <v>38.734631</v>
      </c>
      <c r="AJ79" s="6">
        <v>38.885581999999999</v>
      </c>
      <c r="AK79" s="5">
        <v>5.8009999999999997E-3</v>
      </c>
    </row>
    <row r="80" spans="1:37" ht="15" customHeight="1" x14ac:dyDescent="0.4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5" t="s">
        <v>22</v>
      </c>
    </row>
    <row r="81" spans="1:37" ht="15" customHeight="1" x14ac:dyDescent="0.45">
      <c r="A81" s="23" t="s">
        <v>318</v>
      </c>
      <c r="B81" s="7" t="s">
        <v>314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5" t="s">
        <v>22</v>
      </c>
    </row>
    <row r="82" spans="1:37" ht="15" customHeight="1" x14ac:dyDescent="0.45">
      <c r="A82" s="23" t="s">
        <v>56</v>
      </c>
      <c r="B82" s="7" t="s">
        <v>48</v>
      </c>
      <c r="C82" s="6">
        <v>32.039715000000001</v>
      </c>
      <c r="D82" s="6">
        <v>32.314650999999998</v>
      </c>
      <c r="E82" s="6">
        <v>32.579014000000001</v>
      </c>
      <c r="F82" s="6">
        <v>32.846046000000001</v>
      </c>
      <c r="G82" s="6">
        <v>33.110317000000002</v>
      </c>
      <c r="H82" s="6">
        <v>33.374206999999998</v>
      </c>
      <c r="I82" s="6">
        <v>33.639603000000001</v>
      </c>
      <c r="J82" s="6">
        <v>33.897376999999999</v>
      </c>
      <c r="K82" s="6">
        <v>34.139076000000003</v>
      </c>
      <c r="L82" s="6">
        <v>34.378258000000002</v>
      </c>
      <c r="M82" s="6">
        <v>34.613281000000001</v>
      </c>
      <c r="N82" s="6">
        <v>34.839770999999999</v>
      </c>
      <c r="O82" s="6">
        <v>35.061768000000001</v>
      </c>
      <c r="P82" s="6">
        <v>35.280872000000002</v>
      </c>
      <c r="Q82" s="6">
        <v>35.495044999999998</v>
      </c>
      <c r="R82" s="6">
        <v>35.703170999999998</v>
      </c>
      <c r="S82" s="6">
        <v>35.912951999999997</v>
      </c>
      <c r="T82" s="6">
        <v>36.119307999999997</v>
      </c>
      <c r="U82" s="6">
        <v>36.321995000000001</v>
      </c>
      <c r="V82" s="6">
        <v>36.520729000000003</v>
      </c>
      <c r="W82" s="6">
        <v>36.715229000000001</v>
      </c>
      <c r="X82" s="6">
        <v>36.905312000000002</v>
      </c>
      <c r="Y82" s="6">
        <v>37.090851000000001</v>
      </c>
      <c r="Z82" s="6">
        <v>37.271832000000003</v>
      </c>
      <c r="AA82" s="6">
        <v>37.44838</v>
      </c>
      <c r="AB82" s="6">
        <v>37.620724000000003</v>
      </c>
      <c r="AC82" s="6">
        <v>37.789070000000002</v>
      </c>
      <c r="AD82" s="6">
        <v>37.953735000000002</v>
      </c>
      <c r="AE82" s="6">
        <v>38.115043999999997</v>
      </c>
      <c r="AF82" s="6">
        <v>38.273403000000002</v>
      </c>
      <c r="AG82" s="6">
        <v>38.429110999999999</v>
      </c>
      <c r="AH82" s="6">
        <v>38.582664000000001</v>
      </c>
      <c r="AI82" s="6">
        <v>38.734631</v>
      </c>
      <c r="AJ82" s="6">
        <v>38.885581999999999</v>
      </c>
      <c r="AK82" s="5">
        <v>5.8009999999999997E-3</v>
      </c>
    </row>
    <row r="83" spans="1:37" ht="15" customHeight="1" x14ac:dyDescent="0.4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5" t="s">
        <v>22</v>
      </c>
    </row>
    <row r="84" spans="1:37" ht="15" customHeight="1" x14ac:dyDescent="0.4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5" t="s">
        <v>22</v>
      </c>
    </row>
    <row r="85" spans="1:37" ht="15" customHeight="1" x14ac:dyDescent="0.45">
      <c r="A85" s="23" t="s">
        <v>319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5" t="s">
        <v>22</v>
      </c>
    </row>
    <row r="86" spans="1:37" ht="15" customHeight="1" x14ac:dyDescent="0.45">
      <c r="A86" s="23" t="s">
        <v>320</v>
      </c>
      <c r="B86" s="7" t="s">
        <v>317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5" t="s">
        <v>22</v>
      </c>
    </row>
    <row r="87" spans="1:37" ht="15" customHeight="1" x14ac:dyDescent="0.45">
      <c r="A87" s="23" t="s">
        <v>53</v>
      </c>
      <c r="B87" s="7" t="s">
        <v>52</v>
      </c>
      <c r="C87" s="6">
        <v>105.36889600000001</v>
      </c>
      <c r="D87" s="6">
        <v>105.882927</v>
      </c>
      <c r="E87" s="6">
        <v>106.356987</v>
      </c>
      <c r="F87" s="6">
        <v>106.811852</v>
      </c>
      <c r="G87" s="6">
        <v>107.284744</v>
      </c>
      <c r="H87" s="6">
        <v>107.73774</v>
      </c>
      <c r="I87" s="6">
        <v>108.135147</v>
      </c>
      <c r="J87" s="6">
        <v>108.59365099999999</v>
      </c>
      <c r="K87" s="6">
        <v>109.225121</v>
      </c>
      <c r="L87" s="6">
        <v>109.849632</v>
      </c>
      <c r="M87" s="6">
        <v>110.47736399999999</v>
      </c>
      <c r="N87" s="6">
        <v>111.160736</v>
      </c>
      <c r="O87" s="6">
        <v>111.83788300000001</v>
      </c>
      <c r="P87" s="6">
        <v>112.48278000000001</v>
      </c>
      <c r="Q87" s="6">
        <v>113.11958300000001</v>
      </c>
      <c r="R87" s="6">
        <v>113.761589</v>
      </c>
      <c r="S87" s="6">
        <v>114.301987</v>
      </c>
      <c r="T87" s="6">
        <v>114.810982</v>
      </c>
      <c r="U87" s="6">
        <v>115.29338799999999</v>
      </c>
      <c r="V87" s="6">
        <v>115.75518</v>
      </c>
      <c r="W87" s="6">
        <v>116.203316</v>
      </c>
      <c r="X87" s="6">
        <v>116.64357</v>
      </c>
      <c r="Y87" s="6">
        <v>117.081703</v>
      </c>
      <c r="Z87" s="6">
        <v>117.522255</v>
      </c>
      <c r="AA87" s="6">
        <v>117.968689</v>
      </c>
      <c r="AB87" s="6">
        <v>118.42372899999999</v>
      </c>
      <c r="AC87" s="6">
        <v>118.890556</v>
      </c>
      <c r="AD87" s="6">
        <v>119.372574</v>
      </c>
      <c r="AE87" s="6">
        <v>119.87326</v>
      </c>
      <c r="AF87" s="6">
        <v>120.394981</v>
      </c>
      <c r="AG87" s="6">
        <v>120.93901099999999</v>
      </c>
      <c r="AH87" s="6">
        <v>121.5056</v>
      </c>
      <c r="AI87" s="6">
        <v>122.093918</v>
      </c>
      <c r="AJ87" s="6">
        <v>122.70192</v>
      </c>
      <c r="AK87" s="5">
        <v>4.6179999999999997E-3</v>
      </c>
    </row>
    <row r="88" spans="1:37" ht="15" customHeight="1" x14ac:dyDescent="0.45">
      <c r="A88" s="23" t="s">
        <v>51</v>
      </c>
      <c r="B88" s="7" t="s">
        <v>50</v>
      </c>
      <c r="C88" s="6">
        <v>11.694694</v>
      </c>
      <c r="D88" s="6">
        <v>11.751745</v>
      </c>
      <c r="E88" s="6">
        <v>11.804358000000001</v>
      </c>
      <c r="F88" s="6">
        <v>11.854843000000001</v>
      </c>
      <c r="G88" s="6">
        <v>11.90733</v>
      </c>
      <c r="H88" s="6">
        <v>11.957606</v>
      </c>
      <c r="I88" s="6">
        <v>12.001713000000001</v>
      </c>
      <c r="J88" s="6">
        <v>12.052602</v>
      </c>
      <c r="K88" s="6">
        <v>12.122687000000001</v>
      </c>
      <c r="L88" s="6">
        <v>12.192</v>
      </c>
      <c r="M88" s="6">
        <v>12.261673</v>
      </c>
      <c r="N88" s="6">
        <v>12.337517</v>
      </c>
      <c r="O88" s="6">
        <v>12.412673</v>
      </c>
      <c r="P88" s="6">
        <v>12.484251</v>
      </c>
      <c r="Q88" s="6">
        <v>12.554926999999999</v>
      </c>
      <c r="R88" s="6">
        <v>12.626182</v>
      </c>
      <c r="S88" s="6">
        <v>12.686161</v>
      </c>
      <c r="T88" s="6">
        <v>12.742651</v>
      </c>
      <c r="U88" s="6">
        <v>12.796194</v>
      </c>
      <c r="V88" s="6">
        <v>12.847446</v>
      </c>
      <c r="W88" s="6">
        <v>12.897185</v>
      </c>
      <c r="X88" s="6">
        <v>12.946047</v>
      </c>
      <c r="Y88" s="6">
        <v>12.994674</v>
      </c>
      <c r="Z88" s="6">
        <v>13.043573</v>
      </c>
      <c r="AA88" s="6">
        <v>13.093121</v>
      </c>
      <c r="AB88" s="6">
        <v>13.143623</v>
      </c>
      <c r="AC88" s="6">
        <v>13.195437</v>
      </c>
      <c r="AD88" s="6">
        <v>13.248934999999999</v>
      </c>
      <c r="AE88" s="6">
        <v>13.304506</v>
      </c>
      <c r="AF88" s="6">
        <v>13.362410000000001</v>
      </c>
      <c r="AG88" s="6">
        <v>13.422791</v>
      </c>
      <c r="AH88" s="6">
        <v>13.485676</v>
      </c>
      <c r="AI88" s="6">
        <v>13.550972</v>
      </c>
      <c r="AJ88" s="6">
        <v>13.618452</v>
      </c>
      <c r="AK88" s="5">
        <v>4.6179999999999997E-3</v>
      </c>
    </row>
    <row r="89" spans="1:37" ht="15" customHeight="1" x14ac:dyDescent="0.45">
      <c r="A89" s="23" t="s">
        <v>321</v>
      </c>
      <c r="B89" s="7" t="s">
        <v>314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5" t="s">
        <v>22</v>
      </c>
    </row>
    <row r="90" spans="1:37" ht="15" customHeight="1" x14ac:dyDescent="0.45">
      <c r="A90" s="23" t="s">
        <v>49</v>
      </c>
      <c r="B90" s="7" t="s">
        <v>48</v>
      </c>
      <c r="C90" s="6">
        <v>92.708397000000005</v>
      </c>
      <c r="D90" s="6">
        <v>93.138869999999997</v>
      </c>
      <c r="E90" s="6">
        <v>93.535438999999997</v>
      </c>
      <c r="F90" s="6">
        <v>93.910033999999996</v>
      </c>
      <c r="G90" s="6">
        <v>94.299271000000005</v>
      </c>
      <c r="H90" s="6">
        <v>94.670967000000005</v>
      </c>
      <c r="I90" s="6">
        <v>94.992751999999996</v>
      </c>
      <c r="J90" s="6">
        <v>95.366325000000003</v>
      </c>
      <c r="K90" s="6">
        <v>95.890761999999995</v>
      </c>
      <c r="L90" s="6">
        <v>96.408051</v>
      </c>
      <c r="M90" s="6">
        <v>96.925147999999993</v>
      </c>
      <c r="N90" s="6">
        <v>97.489684999999994</v>
      </c>
      <c r="O90" s="6">
        <v>98.050026000000003</v>
      </c>
      <c r="P90" s="6">
        <v>98.580726999999996</v>
      </c>
      <c r="Q90" s="6">
        <v>99.103240999999997</v>
      </c>
      <c r="R90" s="6">
        <v>99.628829999999994</v>
      </c>
      <c r="S90" s="6">
        <v>100.06416299999999</v>
      </c>
      <c r="T90" s="6">
        <v>100.471107</v>
      </c>
      <c r="U90" s="6">
        <v>100.85348500000001</v>
      </c>
      <c r="V90" s="6">
        <v>101.216263</v>
      </c>
      <c r="W90" s="6">
        <v>101.566948</v>
      </c>
      <c r="X90" s="6">
        <v>101.909584</v>
      </c>
      <c r="Y90" s="6">
        <v>102.24928300000001</v>
      </c>
      <c r="Z90" s="6">
        <v>102.590256</v>
      </c>
      <c r="AA90" s="6">
        <v>102.93573000000001</v>
      </c>
      <c r="AB90" s="6">
        <v>103.28775</v>
      </c>
      <c r="AC90" s="6">
        <v>103.64975</v>
      </c>
      <c r="AD90" s="6">
        <v>104.02514600000001</v>
      </c>
      <c r="AE90" s="6">
        <v>104.416489</v>
      </c>
      <c r="AF90" s="6">
        <v>104.826347</v>
      </c>
      <c r="AG90" s="6">
        <v>105.255989</v>
      </c>
      <c r="AH90" s="6">
        <v>105.704948</v>
      </c>
      <c r="AI90" s="6">
        <v>106.173073</v>
      </c>
      <c r="AJ90" s="6">
        <v>106.658134</v>
      </c>
      <c r="AK90" s="5">
        <v>4.2449999999999996E-3</v>
      </c>
    </row>
    <row r="91" spans="1:37" ht="15" customHeight="1" x14ac:dyDescent="0.45">
      <c r="A91" s="23" t="s">
        <v>47</v>
      </c>
      <c r="B91" s="7" t="s">
        <v>46</v>
      </c>
      <c r="C91" s="6">
        <v>0.875552</v>
      </c>
      <c r="D91" s="6">
        <v>0.90161800000000003</v>
      </c>
      <c r="E91" s="6">
        <v>0.92608699999999999</v>
      </c>
      <c r="F91" s="6">
        <v>0.95548200000000005</v>
      </c>
      <c r="G91" s="6">
        <v>0.98624800000000001</v>
      </c>
      <c r="H91" s="6">
        <v>1.0168809999999999</v>
      </c>
      <c r="I91" s="6">
        <v>1.048062</v>
      </c>
      <c r="J91" s="6">
        <v>1.081704</v>
      </c>
      <c r="K91" s="6">
        <v>1.1181099999999999</v>
      </c>
      <c r="L91" s="6">
        <v>1.1554880000000001</v>
      </c>
      <c r="M91" s="6">
        <v>1.1959169999999999</v>
      </c>
      <c r="N91" s="6">
        <v>1.238321</v>
      </c>
      <c r="O91" s="6">
        <v>1.279385</v>
      </c>
      <c r="P91" s="6">
        <v>1.3214600000000001</v>
      </c>
      <c r="Q91" s="6">
        <v>1.364525</v>
      </c>
      <c r="R91" s="6">
        <v>1.4091359999999999</v>
      </c>
      <c r="S91" s="6">
        <v>1.4537599999999999</v>
      </c>
      <c r="T91" s="6">
        <v>1.498877</v>
      </c>
      <c r="U91" s="6">
        <v>1.5449550000000001</v>
      </c>
      <c r="V91" s="6">
        <v>1.59232</v>
      </c>
      <c r="W91" s="6">
        <v>1.639645</v>
      </c>
      <c r="X91" s="6">
        <v>1.6880310000000001</v>
      </c>
      <c r="Y91" s="6">
        <v>1.7374540000000001</v>
      </c>
      <c r="Z91" s="6">
        <v>1.787768</v>
      </c>
      <c r="AA91" s="6">
        <v>1.838789</v>
      </c>
      <c r="AB91" s="6">
        <v>1.8909260000000001</v>
      </c>
      <c r="AC91" s="6">
        <v>1.943532</v>
      </c>
      <c r="AD91" s="6">
        <v>1.9962500000000001</v>
      </c>
      <c r="AE91" s="6">
        <v>2.0495920000000001</v>
      </c>
      <c r="AF91" s="6">
        <v>2.1030989999999998</v>
      </c>
      <c r="AG91" s="6">
        <v>2.1566429999999999</v>
      </c>
      <c r="AH91" s="6">
        <v>2.2109000000000001</v>
      </c>
      <c r="AI91" s="6">
        <v>2.265298</v>
      </c>
      <c r="AJ91" s="6">
        <v>2.320227</v>
      </c>
      <c r="AK91" s="5">
        <v>2.9978999999999999E-2</v>
      </c>
    </row>
    <row r="92" spans="1:37" ht="15" customHeight="1" x14ac:dyDescent="0.45">
      <c r="A92" s="23" t="s">
        <v>45</v>
      </c>
      <c r="B92" s="7" t="s">
        <v>44</v>
      </c>
      <c r="C92" s="6">
        <v>9.0253E-2</v>
      </c>
      <c r="D92" s="6">
        <v>9.0692999999999996E-2</v>
      </c>
      <c r="E92" s="6">
        <v>9.1098999999999999E-2</v>
      </c>
      <c r="F92" s="6">
        <v>9.1489000000000001E-2</v>
      </c>
      <c r="G92" s="6">
        <v>9.1894000000000003E-2</v>
      </c>
      <c r="H92" s="6">
        <v>9.2282000000000003E-2</v>
      </c>
      <c r="I92" s="6">
        <v>9.2621999999999996E-2</v>
      </c>
      <c r="J92" s="6">
        <v>9.3015E-2</v>
      </c>
      <c r="K92" s="6">
        <v>9.3556E-2</v>
      </c>
      <c r="L92" s="6">
        <v>9.4090999999999994E-2</v>
      </c>
      <c r="M92" s="6">
        <v>9.4629000000000005E-2</v>
      </c>
      <c r="N92" s="6">
        <v>9.5213999999999993E-2</v>
      </c>
      <c r="O92" s="6">
        <v>9.5794000000000004E-2</v>
      </c>
      <c r="P92" s="6">
        <v>9.6346000000000001E-2</v>
      </c>
      <c r="Q92" s="6">
        <v>9.6892000000000006E-2</v>
      </c>
      <c r="R92" s="6">
        <v>9.7442000000000001E-2</v>
      </c>
      <c r="S92" s="6">
        <v>9.7905000000000006E-2</v>
      </c>
      <c r="T92" s="6">
        <v>9.8340999999999998E-2</v>
      </c>
      <c r="U92" s="6">
        <v>9.8753999999999995E-2</v>
      </c>
      <c r="V92" s="6">
        <v>9.9149000000000001E-2</v>
      </c>
      <c r="W92" s="6">
        <v>9.9532999999999996E-2</v>
      </c>
      <c r="X92" s="6">
        <v>9.9909999999999999E-2</v>
      </c>
      <c r="Y92" s="6">
        <v>0.100286</v>
      </c>
      <c r="Z92" s="6">
        <v>0.100663</v>
      </c>
      <c r="AA92" s="6">
        <v>0.101045</v>
      </c>
      <c r="AB92" s="6">
        <v>0.101435</v>
      </c>
      <c r="AC92" s="6">
        <v>0.10183499999999999</v>
      </c>
      <c r="AD92" s="6">
        <v>0.10224800000000001</v>
      </c>
      <c r="AE92" s="6">
        <v>0.102677</v>
      </c>
      <c r="AF92" s="6">
        <v>0.10312399999999999</v>
      </c>
      <c r="AG92" s="6">
        <v>0.10359</v>
      </c>
      <c r="AH92" s="6">
        <v>0.104075</v>
      </c>
      <c r="AI92" s="6">
        <v>0.10457900000000001</v>
      </c>
      <c r="AJ92" s="6">
        <v>0.105099</v>
      </c>
      <c r="AK92" s="5">
        <v>4.6179999999999997E-3</v>
      </c>
    </row>
    <row r="93" spans="1:37" ht="15" customHeight="1" x14ac:dyDescent="0.45">
      <c r="A93" s="23" t="s">
        <v>322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5" t="s">
        <v>22</v>
      </c>
    </row>
    <row r="94" spans="1:37" ht="15" customHeight="1" x14ac:dyDescent="0.45">
      <c r="A94" s="23" t="s">
        <v>323</v>
      </c>
      <c r="B94" s="7" t="s">
        <v>317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5" t="s">
        <v>22</v>
      </c>
    </row>
    <row r="95" spans="1:37" ht="15" customHeight="1" x14ac:dyDescent="0.45">
      <c r="A95" s="23" t="s">
        <v>43</v>
      </c>
      <c r="B95" s="4" t="s">
        <v>42</v>
      </c>
      <c r="C95" s="3">
        <v>46.543182000000002</v>
      </c>
      <c r="D95" s="3">
        <v>46.795616000000003</v>
      </c>
      <c r="E95" s="3">
        <v>47.529716000000001</v>
      </c>
      <c r="F95" s="3">
        <v>48.111797000000003</v>
      </c>
      <c r="G95" s="3">
        <v>48.721862999999999</v>
      </c>
      <c r="H95" s="3">
        <v>49.294060000000002</v>
      </c>
      <c r="I95" s="3">
        <v>49.853828</v>
      </c>
      <c r="J95" s="3">
        <v>50.421309999999998</v>
      </c>
      <c r="K95" s="3">
        <v>51.025573999999999</v>
      </c>
      <c r="L95" s="3">
        <v>51.643791</v>
      </c>
      <c r="M95" s="3">
        <v>52.195735999999997</v>
      </c>
      <c r="N95" s="3">
        <v>52.874577000000002</v>
      </c>
      <c r="O95" s="3">
        <v>53.353012</v>
      </c>
      <c r="P95" s="3">
        <v>53.960861000000001</v>
      </c>
      <c r="Q95" s="3">
        <v>54.52364</v>
      </c>
      <c r="R95" s="3">
        <v>55.095329</v>
      </c>
      <c r="S95" s="3">
        <v>55.691116000000001</v>
      </c>
      <c r="T95" s="3">
        <v>56.268394000000001</v>
      </c>
      <c r="U95" s="3">
        <v>56.838782999999999</v>
      </c>
      <c r="V95" s="3">
        <v>57.379852</v>
      </c>
      <c r="W95" s="3">
        <v>57.961891000000001</v>
      </c>
      <c r="X95" s="3">
        <v>58.514735999999999</v>
      </c>
      <c r="Y95" s="3">
        <v>59.055999999999997</v>
      </c>
      <c r="Z95" s="3">
        <v>59.589581000000003</v>
      </c>
      <c r="AA95" s="3">
        <v>60.132506999999997</v>
      </c>
      <c r="AB95" s="3">
        <v>60.652596000000003</v>
      </c>
      <c r="AC95" s="3">
        <v>61.198776000000002</v>
      </c>
      <c r="AD95" s="3">
        <v>61.744979999999998</v>
      </c>
      <c r="AE95" s="3">
        <v>62.277622000000001</v>
      </c>
      <c r="AF95" s="3">
        <v>62.803744999999999</v>
      </c>
      <c r="AG95" s="3">
        <v>63.347011999999999</v>
      </c>
      <c r="AH95" s="3">
        <v>63.862675000000003</v>
      </c>
      <c r="AI95" s="3">
        <v>64.386002000000005</v>
      </c>
      <c r="AJ95" s="3">
        <v>64.878013999999993</v>
      </c>
      <c r="AK95" s="2">
        <v>1.0262E-2</v>
      </c>
    </row>
    <row r="96" spans="1:37" ht="15" customHeight="1" x14ac:dyDescent="0.45">
      <c r="A96" s="23" t="s">
        <v>41</v>
      </c>
      <c r="B96" s="7" t="s">
        <v>40</v>
      </c>
      <c r="C96" s="6">
        <v>10.186204</v>
      </c>
      <c r="D96" s="6">
        <v>10.297212999999999</v>
      </c>
      <c r="E96" s="6">
        <v>10.405301</v>
      </c>
      <c r="F96" s="6">
        <v>10.514687</v>
      </c>
      <c r="G96" s="6">
        <v>10.623635</v>
      </c>
      <c r="H96" s="6">
        <v>10.732908999999999</v>
      </c>
      <c r="I96" s="6">
        <v>10.843113000000001</v>
      </c>
      <c r="J96" s="6">
        <v>10.951307</v>
      </c>
      <c r="K96" s="6">
        <v>11.054736999999999</v>
      </c>
      <c r="L96" s="6">
        <v>11.157768000000001</v>
      </c>
      <c r="M96" s="6">
        <v>11.25986</v>
      </c>
      <c r="N96" s="6">
        <v>11.359583000000001</v>
      </c>
      <c r="O96" s="6">
        <v>11.458235999999999</v>
      </c>
      <c r="P96" s="6">
        <v>11.556338</v>
      </c>
      <c r="Q96" s="6">
        <v>11.653212</v>
      </c>
      <c r="R96" s="6">
        <v>11.748480000000001</v>
      </c>
      <c r="S96" s="6">
        <v>11.844671999999999</v>
      </c>
      <c r="T96" s="6">
        <v>11.940115</v>
      </c>
      <c r="U96" s="6">
        <v>12.034717000000001</v>
      </c>
      <c r="V96" s="6">
        <v>12.128380999999999</v>
      </c>
      <c r="W96" s="6">
        <v>12.221003</v>
      </c>
      <c r="X96" s="6">
        <v>12.312512999999999</v>
      </c>
      <c r="Y96" s="6">
        <v>12.40286</v>
      </c>
      <c r="Z96" s="6">
        <v>12.492032999999999</v>
      </c>
      <c r="AA96" s="6">
        <v>12.580064</v>
      </c>
      <c r="AB96" s="6">
        <v>12.667017</v>
      </c>
      <c r="AC96" s="6">
        <v>12.752957</v>
      </c>
      <c r="AD96" s="6">
        <v>12.837978</v>
      </c>
      <c r="AE96" s="6">
        <v>12.922190000000001</v>
      </c>
      <c r="AF96" s="6">
        <v>13.005718999999999</v>
      </c>
      <c r="AG96" s="6">
        <v>13.088661</v>
      </c>
      <c r="AH96" s="6">
        <v>13.171181000000001</v>
      </c>
      <c r="AI96" s="6">
        <v>13.25347</v>
      </c>
      <c r="AJ96" s="6">
        <v>13.335722000000001</v>
      </c>
      <c r="AK96" s="5">
        <v>8.1130000000000004E-3</v>
      </c>
    </row>
    <row r="97" spans="1:37" ht="15" customHeight="1" x14ac:dyDescent="0.45">
      <c r="A97" s="23" t="s">
        <v>39</v>
      </c>
      <c r="B97" s="7" t="s">
        <v>29</v>
      </c>
      <c r="C97" s="6">
        <v>1.679244</v>
      </c>
      <c r="D97" s="6">
        <v>1.6975439999999999</v>
      </c>
      <c r="E97" s="6">
        <v>1.7153640000000001</v>
      </c>
      <c r="F97" s="6">
        <v>1.7333970000000001</v>
      </c>
      <c r="G97" s="6">
        <v>1.7513570000000001</v>
      </c>
      <c r="H97" s="6">
        <v>1.769371</v>
      </c>
      <c r="I97" s="6">
        <v>1.787539</v>
      </c>
      <c r="J97" s="6">
        <v>1.805375</v>
      </c>
      <c r="K97" s="6">
        <v>1.8224260000000001</v>
      </c>
      <c r="L97" s="6">
        <v>1.839412</v>
      </c>
      <c r="M97" s="6">
        <v>1.856241</v>
      </c>
      <c r="N97" s="6">
        <v>1.872682</v>
      </c>
      <c r="O97" s="6">
        <v>1.8889450000000001</v>
      </c>
      <c r="P97" s="6">
        <v>1.9051169999999999</v>
      </c>
      <c r="Q97" s="6">
        <v>1.921087</v>
      </c>
      <c r="R97" s="6">
        <v>1.936793</v>
      </c>
      <c r="S97" s="6">
        <v>1.9526509999999999</v>
      </c>
      <c r="T97" s="6">
        <v>1.9683850000000001</v>
      </c>
      <c r="U97" s="6">
        <v>1.9839800000000001</v>
      </c>
      <c r="V97" s="6">
        <v>1.9994209999999999</v>
      </c>
      <c r="W97" s="6">
        <v>2.0146899999999999</v>
      </c>
      <c r="X97" s="6">
        <v>2.0297770000000002</v>
      </c>
      <c r="Y97" s="6">
        <v>2.04467</v>
      </c>
      <c r="Z97" s="6">
        <v>2.0593710000000001</v>
      </c>
      <c r="AA97" s="6">
        <v>2.0738829999999999</v>
      </c>
      <c r="AB97" s="6">
        <v>2.0882179999999999</v>
      </c>
      <c r="AC97" s="6">
        <v>2.1023860000000001</v>
      </c>
      <c r="AD97" s="6">
        <v>2.1164019999999999</v>
      </c>
      <c r="AE97" s="6">
        <v>2.1302840000000001</v>
      </c>
      <c r="AF97" s="6">
        <v>2.1440540000000001</v>
      </c>
      <c r="AG97" s="6">
        <v>2.1577280000000001</v>
      </c>
      <c r="AH97" s="6">
        <v>2.171332</v>
      </c>
      <c r="AI97" s="6">
        <v>2.1848969999999999</v>
      </c>
      <c r="AJ97" s="6">
        <v>2.198458</v>
      </c>
      <c r="AK97" s="5">
        <v>8.1130000000000004E-3</v>
      </c>
    </row>
    <row r="98" spans="1:37" ht="15" customHeight="1" x14ac:dyDescent="0.45">
      <c r="A98" s="23" t="s">
        <v>38</v>
      </c>
      <c r="B98" s="7" t="s">
        <v>27</v>
      </c>
      <c r="C98" s="6">
        <v>8.5069599999999994</v>
      </c>
      <c r="D98" s="6">
        <v>8.5996690000000005</v>
      </c>
      <c r="E98" s="6">
        <v>8.6899379999999997</v>
      </c>
      <c r="F98" s="6">
        <v>8.7812900000000003</v>
      </c>
      <c r="G98" s="6">
        <v>8.8722779999999997</v>
      </c>
      <c r="H98" s="6">
        <v>8.9635379999999998</v>
      </c>
      <c r="I98" s="6">
        <v>9.055574</v>
      </c>
      <c r="J98" s="6">
        <v>9.1459320000000002</v>
      </c>
      <c r="K98" s="6">
        <v>9.2323109999999993</v>
      </c>
      <c r="L98" s="6">
        <v>9.3183570000000007</v>
      </c>
      <c r="M98" s="6">
        <v>9.4036190000000008</v>
      </c>
      <c r="N98" s="6">
        <v>9.4869009999999996</v>
      </c>
      <c r="O98" s="6">
        <v>9.5692909999999998</v>
      </c>
      <c r="P98" s="6">
        <v>9.6512209999999996</v>
      </c>
      <c r="Q98" s="6">
        <v>9.7321240000000007</v>
      </c>
      <c r="R98" s="6">
        <v>9.8116869999999992</v>
      </c>
      <c r="S98" s="6">
        <v>9.8920209999999997</v>
      </c>
      <c r="T98" s="6">
        <v>9.9717300000000009</v>
      </c>
      <c r="U98" s="6">
        <v>10.050736000000001</v>
      </c>
      <c r="V98" s="6">
        <v>10.128959999999999</v>
      </c>
      <c r="W98" s="6">
        <v>10.206312</v>
      </c>
      <c r="X98" s="6">
        <v>10.282736999999999</v>
      </c>
      <c r="Y98" s="6">
        <v>10.35819</v>
      </c>
      <c r="Z98" s="6">
        <v>10.432662000000001</v>
      </c>
      <c r="AA98" s="6">
        <v>10.506181</v>
      </c>
      <c r="AB98" s="6">
        <v>10.578799</v>
      </c>
      <c r="AC98" s="6">
        <v>10.650572</v>
      </c>
      <c r="AD98" s="6">
        <v>10.721577</v>
      </c>
      <c r="AE98" s="6">
        <v>10.791905</v>
      </c>
      <c r="AF98" s="6">
        <v>10.861665</v>
      </c>
      <c r="AG98" s="6">
        <v>10.930933</v>
      </c>
      <c r="AH98" s="6">
        <v>10.999848</v>
      </c>
      <c r="AI98" s="6">
        <v>11.068573000000001</v>
      </c>
      <c r="AJ98" s="6">
        <v>11.137264</v>
      </c>
      <c r="AK98" s="5">
        <v>8.1130000000000004E-3</v>
      </c>
    </row>
    <row r="99" spans="1:37" ht="15" customHeight="1" x14ac:dyDescent="0.4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5" t="s">
        <v>22</v>
      </c>
    </row>
    <row r="100" spans="1:37" ht="15" customHeight="1" x14ac:dyDescent="0.4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5" t="s">
        <v>22</v>
      </c>
    </row>
    <row r="101" spans="1:37" ht="15" customHeight="1" x14ac:dyDescent="0.45">
      <c r="A101" s="23" t="s">
        <v>35</v>
      </c>
      <c r="B101" s="7" t="s">
        <v>34</v>
      </c>
      <c r="C101" s="6">
        <v>15.999097000000001</v>
      </c>
      <c r="D101" s="6">
        <v>16.130721999999999</v>
      </c>
      <c r="E101" s="6">
        <v>16.316534000000001</v>
      </c>
      <c r="F101" s="6">
        <v>16.481345999999998</v>
      </c>
      <c r="G101" s="6">
        <v>16.641085</v>
      </c>
      <c r="H101" s="6">
        <v>16.795180999999999</v>
      </c>
      <c r="I101" s="6">
        <v>16.949228000000002</v>
      </c>
      <c r="J101" s="6">
        <v>17.103591999999999</v>
      </c>
      <c r="K101" s="6">
        <v>17.257421000000001</v>
      </c>
      <c r="L101" s="6">
        <v>17.411604000000001</v>
      </c>
      <c r="M101" s="6">
        <v>17.557075999999999</v>
      </c>
      <c r="N101" s="6">
        <v>17.719833000000001</v>
      </c>
      <c r="O101" s="6">
        <v>17.849571000000001</v>
      </c>
      <c r="P101" s="6">
        <v>17.987839000000001</v>
      </c>
      <c r="Q101" s="6">
        <v>18.116645999999999</v>
      </c>
      <c r="R101" s="6">
        <v>18.243845</v>
      </c>
      <c r="S101" s="6">
        <v>18.372828999999999</v>
      </c>
      <c r="T101" s="6">
        <v>18.497709</v>
      </c>
      <c r="U101" s="6">
        <v>18.617874</v>
      </c>
      <c r="V101" s="6">
        <v>18.729818000000002</v>
      </c>
      <c r="W101" s="6">
        <v>18.843767</v>
      </c>
      <c r="X101" s="6">
        <v>18.949031999999999</v>
      </c>
      <c r="Y101" s="6">
        <v>19.047654999999999</v>
      </c>
      <c r="Z101" s="6">
        <v>19.140422999999998</v>
      </c>
      <c r="AA101" s="6">
        <v>19.225750000000001</v>
      </c>
      <c r="AB101" s="6">
        <v>19.303459</v>
      </c>
      <c r="AC101" s="6">
        <v>19.379301000000002</v>
      </c>
      <c r="AD101" s="6">
        <v>19.451170000000001</v>
      </c>
      <c r="AE101" s="6">
        <v>19.519166999999999</v>
      </c>
      <c r="AF101" s="6">
        <v>19.590423999999999</v>
      </c>
      <c r="AG101" s="6">
        <v>19.670580000000001</v>
      </c>
      <c r="AH101" s="6">
        <v>19.757104999999999</v>
      </c>
      <c r="AI101" s="6">
        <v>19.856714</v>
      </c>
      <c r="AJ101" s="6">
        <v>19.965975</v>
      </c>
      <c r="AK101" s="5">
        <v>6.6880000000000004E-3</v>
      </c>
    </row>
    <row r="102" spans="1:37" ht="15" customHeight="1" x14ac:dyDescent="0.45">
      <c r="A102" s="23" t="s">
        <v>33</v>
      </c>
      <c r="B102" s="7" t="s">
        <v>29</v>
      </c>
      <c r="C102" s="6">
        <v>15.999097000000001</v>
      </c>
      <c r="D102" s="6">
        <v>16.130721999999999</v>
      </c>
      <c r="E102" s="6">
        <v>16.316534000000001</v>
      </c>
      <c r="F102" s="6">
        <v>16.481345999999998</v>
      </c>
      <c r="G102" s="6">
        <v>16.641085</v>
      </c>
      <c r="H102" s="6">
        <v>16.795180999999999</v>
      </c>
      <c r="I102" s="6">
        <v>16.949228000000002</v>
      </c>
      <c r="J102" s="6">
        <v>17.103591999999999</v>
      </c>
      <c r="K102" s="6">
        <v>17.257421000000001</v>
      </c>
      <c r="L102" s="6">
        <v>17.411604000000001</v>
      </c>
      <c r="M102" s="6">
        <v>17.557075999999999</v>
      </c>
      <c r="N102" s="6">
        <v>17.719833000000001</v>
      </c>
      <c r="O102" s="6">
        <v>17.849571000000001</v>
      </c>
      <c r="P102" s="6">
        <v>17.987839000000001</v>
      </c>
      <c r="Q102" s="6">
        <v>18.116645999999999</v>
      </c>
      <c r="R102" s="6">
        <v>18.243845</v>
      </c>
      <c r="S102" s="6">
        <v>18.372828999999999</v>
      </c>
      <c r="T102" s="6">
        <v>18.497709</v>
      </c>
      <c r="U102" s="6">
        <v>18.617874</v>
      </c>
      <c r="V102" s="6">
        <v>18.729818000000002</v>
      </c>
      <c r="W102" s="6">
        <v>18.843767</v>
      </c>
      <c r="X102" s="6">
        <v>18.949031999999999</v>
      </c>
      <c r="Y102" s="6">
        <v>19.047654999999999</v>
      </c>
      <c r="Z102" s="6">
        <v>19.140422999999998</v>
      </c>
      <c r="AA102" s="6">
        <v>19.225750000000001</v>
      </c>
      <c r="AB102" s="6">
        <v>19.303459</v>
      </c>
      <c r="AC102" s="6">
        <v>19.379301000000002</v>
      </c>
      <c r="AD102" s="6">
        <v>19.451170000000001</v>
      </c>
      <c r="AE102" s="6">
        <v>19.519166999999999</v>
      </c>
      <c r="AF102" s="6">
        <v>19.590423999999999</v>
      </c>
      <c r="AG102" s="6">
        <v>19.670580000000001</v>
      </c>
      <c r="AH102" s="6">
        <v>19.757104999999999</v>
      </c>
      <c r="AI102" s="6">
        <v>19.856714</v>
      </c>
      <c r="AJ102" s="6">
        <v>19.965975</v>
      </c>
      <c r="AK102" s="5">
        <v>6.6880000000000004E-3</v>
      </c>
    </row>
    <row r="103" spans="1:37" ht="15" customHeight="1" x14ac:dyDescent="0.45">
      <c r="A103" s="23" t="s">
        <v>32</v>
      </c>
      <c r="B103" s="7" t="s">
        <v>31</v>
      </c>
      <c r="C103" s="6">
        <v>20.357882</v>
      </c>
      <c r="D103" s="6">
        <v>20.36768</v>
      </c>
      <c r="E103" s="6">
        <v>20.807881999999999</v>
      </c>
      <c r="F103" s="6">
        <v>21.115765</v>
      </c>
      <c r="G103" s="6">
        <v>21.457144</v>
      </c>
      <c r="H103" s="6">
        <v>21.765969999999999</v>
      </c>
      <c r="I103" s="6">
        <v>22.061487</v>
      </c>
      <c r="J103" s="6">
        <v>22.366409000000001</v>
      </c>
      <c r="K103" s="6">
        <v>22.713412999999999</v>
      </c>
      <c r="L103" s="6">
        <v>23.074417</v>
      </c>
      <c r="M103" s="6">
        <v>23.378798</v>
      </c>
      <c r="N103" s="6">
        <v>23.795158000000001</v>
      </c>
      <c r="O103" s="6">
        <v>24.045202</v>
      </c>
      <c r="P103" s="6">
        <v>24.416687</v>
      </c>
      <c r="Q103" s="6">
        <v>24.753779999999999</v>
      </c>
      <c r="R103" s="6">
        <v>25.103003999999999</v>
      </c>
      <c r="S103" s="6">
        <v>25.473616</v>
      </c>
      <c r="T103" s="6">
        <v>25.830566000000001</v>
      </c>
      <c r="U103" s="6">
        <v>26.186191999999998</v>
      </c>
      <c r="V103" s="6">
        <v>26.521656</v>
      </c>
      <c r="W103" s="6">
        <v>26.897117999999999</v>
      </c>
      <c r="X103" s="6">
        <v>27.253191000000001</v>
      </c>
      <c r="Y103" s="6">
        <v>27.605484000000001</v>
      </c>
      <c r="Z103" s="6">
        <v>27.957125000000001</v>
      </c>
      <c r="AA103" s="6">
        <v>28.326695999999998</v>
      </c>
      <c r="AB103" s="6">
        <v>28.682119</v>
      </c>
      <c r="AC103" s="6">
        <v>29.066517000000001</v>
      </c>
      <c r="AD103" s="6">
        <v>29.455832000000001</v>
      </c>
      <c r="AE103" s="6">
        <v>29.836265999999998</v>
      </c>
      <c r="AF103" s="6">
        <v>30.207602999999999</v>
      </c>
      <c r="AG103" s="6">
        <v>30.587774</v>
      </c>
      <c r="AH103" s="6">
        <v>30.934388999999999</v>
      </c>
      <c r="AI103" s="6">
        <v>31.275814</v>
      </c>
      <c r="AJ103" s="6">
        <v>31.576312999999999</v>
      </c>
      <c r="AK103" s="5">
        <v>1.3795999999999999E-2</v>
      </c>
    </row>
    <row r="104" spans="1:37" ht="15" customHeight="1" x14ac:dyDescent="0.45">
      <c r="A104" s="23" t="s">
        <v>30</v>
      </c>
      <c r="B104" s="7" t="s">
        <v>29</v>
      </c>
      <c r="C104" s="6">
        <v>6.1437689999999998</v>
      </c>
      <c r="D104" s="6">
        <v>6.1830299999999996</v>
      </c>
      <c r="E104" s="6">
        <v>6.2875100000000002</v>
      </c>
      <c r="F104" s="6">
        <v>6.3673109999999999</v>
      </c>
      <c r="G104" s="6">
        <v>6.4455299999999998</v>
      </c>
      <c r="H104" s="6">
        <v>6.5159200000000004</v>
      </c>
      <c r="I104" s="6">
        <v>6.58683</v>
      </c>
      <c r="J104" s="6">
        <v>6.6612499999999999</v>
      </c>
      <c r="K104" s="6">
        <v>6.7441789999999999</v>
      </c>
      <c r="L104" s="6">
        <v>6.8294620000000004</v>
      </c>
      <c r="M104" s="6">
        <v>6.9060769999999998</v>
      </c>
      <c r="N104" s="6">
        <v>7.0030939999999999</v>
      </c>
      <c r="O104" s="6">
        <v>7.0842109999999998</v>
      </c>
      <c r="P104" s="6">
        <v>7.1679539999999999</v>
      </c>
      <c r="Q104" s="6">
        <v>7.2483979999999999</v>
      </c>
      <c r="R104" s="6">
        <v>7.3287519999999997</v>
      </c>
      <c r="S104" s="6">
        <v>7.411416</v>
      </c>
      <c r="T104" s="6">
        <v>7.4921049999999996</v>
      </c>
      <c r="U104" s="6">
        <v>7.5701780000000003</v>
      </c>
      <c r="V104" s="6">
        <v>7.6451849999999997</v>
      </c>
      <c r="W104" s="6">
        <v>7.7242959999999998</v>
      </c>
      <c r="X104" s="6">
        <v>7.8019730000000003</v>
      </c>
      <c r="Y104" s="6">
        <v>7.8781879999999997</v>
      </c>
      <c r="Z104" s="6">
        <v>7.9546950000000001</v>
      </c>
      <c r="AA104" s="6">
        <v>8.0337180000000004</v>
      </c>
      <c r="AB104" s="6">
        <v>8.1115209999999998</v>
      </c>
      <c r="AC104" s="6">
        <v>8.1914429999999996</v>
      </c>
      <c r="AD104" s="6">
        <v>8.2707499999999996</v>
      </c>
      <c r="AE104" s="6">
        <v>8.3484610000000004</v>
      </c>
      <c r="AF104" s="6">
        <v>8.424042</v>
      </c>
      <c r="AG104" s="6">
        <v>8.5011919999999996</v>
      </c>
      <c r="AH104" s="6">
        <v>8.5732330000000001</v>
      </c>
      <c r="AI104" s="6">
        <v>8.6404800000000002</v>
      </c>
      <c r="AJ104" s="6">
        <v>8.6977449999999994</v>
      </c>
      <c r="AK104" s="5">
        <v>1.0721E-2</v>
      </c>
    </row>
    <row r="105" spans="1:37" ht="15" customHeight="1" x14ac:dyDescent="0.45">
      <c r="A105" s="23" t="s">
        <v>28</v>
      </c>
      <c r="B105" s="7" t="s">
        <v>27</v>
      </c>
      <c r="C105" s="6">
        <v>14.214112</v>
      </c>
      <c r="D105" s="6">
        <v>14.184649</v>
      </c>
      <c r="E105" s="6">
        <v>14.520372</v>
      </c>
      <c r="F105" s="6">
        <v>14.748454000000001</v>
      </c>
      <c r="G105" s="6">
        <v>15.011614</v>
      </c>
      <c r="H105" s="6">
        <v>15.250050999999999</v>
      </c>
      <c r="I105" s="6">
        <v>15.474657000000001</v>
      </c>
      <c r="J105" s="6">
        <v>15.705159999999999</v>
      </c>
      <c r="K105" s="6">
        <v>15.969234</v>
      </c>
      <c r="L105" s="6">
        <v>16.244955000000001</v>
      </c>
      <c r="M105" s="6">
        <v>16.472721</v>
      </c>
      <c r="N105" s="6">
        <v>16.792065000000001</v>
      </c>
      <c r="O105" s="6">
        <v>16.960991</v>
      </c>
      <c r="P105" s="6">
        <v>17.248732</v>
      </c>
      <c r="Q105" s="6">
        <v>17.505382999999998</v>
      </c>
      <c r="R105" s="6">
        <v>17.774252000000001</v>
      </c>
      <c r="S105" s="6">
        <v>18.062201000000002</v>
      </c>
      <c r="T105" s="6">
        <v>18.338460999999999</v>
      </c>
      <c r="U105" s="6">
        <v>18.616014</v>
      </c>
      <c r="V105" s="6">
        <v>18.876470999999999</v>
      </c>
      <c r="W105" s="6">
        <v>19.172823000000001</v>
      </c>
      <c r="X105" s="6">
        <v>19.451218000000001</v>
      </c>
      <c r="Y105" s="6">
        <v>19.727297</v>
      </c>
      <c r="Z105" s="6">
        <v>20.00243</v>
      </c>
      <c r="AA105" s="6">
        <v>20.292978000000002</v>
      </c>
      <c r="AB105" s="6">
        <v>20.570599000000001</v>
      </c>
      <c r="AC105" s="6">
        <v>20.875071999999999</v>
      </c>
      <c r="AD105" s="6">
        <v>21.185081</v>
      </c>
      <c r="AE105" s="6">
        <v>21.487804000000001</v>
      </c>
      <c r="AF105" s="6">
        <v>21.783562</v>
      </c>
      <c r="AG105" s="6">
        <v>22.086582</v>
      </c>
      <c r="AH105" s="6">
        <v>22.361156000000001</v>
      </c>
      <c r="AI105" s="6">
        <v>22.635334</v>
      </c>
      <c r="AJ105" s="6">
        <v>22.878568999999999</v>
      </c>
      <c r="AK105" s="5">
        <v>1.5051E-2</v>
      </c>
    </row>
    <row r="106" spans="1:37" ht="15" customHeight="1" x14ac:dyDescent="0.4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5" t="s">
        <v>22</v>
      </c>
    </row>
    <row r="107" spans="1:37" ht="15" customHeight="1" x14ac:dyDescent="0.4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5" t="s">
        <v>22</v>
      </c>
    </row>
    <row r="109" spans="1:37" ht="15" customHeight="1" x14ac:dyDescent="0.45">
      <c r="A109" s="23" t="s">
        <v>21</v>
      </c>
      <c r="B109" s="4" t="s">
        <v>20</v>
      </c>
      <c r="C109" s="3">
        <v>242.86506700000001</v>
      </c>
      <c r="D109" s="3">
        <v>242.79818700000001</v>
      </c>
      <c r="E109" s="3">
        <v>243.499268</v>
      </c>
      <c r="F109" s="3">
        <v>243.797821</v>
      </c>
      <c r="G109" s="3">
        <v>244.15794399999999</v>
      </c>
      <c r="H109" s="3">
        <v>244.39501999999999</v>
      </c>
      <c r="I109" s="3">
        <v>244.57638499999999</v>
      </c>
      <c r="J109" s="3">
        <v>244.720505</v>
      </c>
      <c r="K109" s="3">
        <v>244.89648399999999</v>
      </c>
      <c r="L109" s="3">
        <v>245.08663899999999</v>
      </c>
      <c r="M109" s="3">
        <v>245.121307</v>
      </c>
      <c r="N109" s="3">
        <v>245.346497</v>
      </c>
      <c r="O109" s="3">
        <v>245.31044</v>
      </c>
      <c r="P109" s="3">
        <v>245.287949</v>
      </c>
      <c r="Q109" s="3">
        <v>245.21646100000001</v>
      </c>
      <c r="R109" s="3">
        <v>245.07678200000001</v>
      </c>
      <c r="S109" s="3">
        <v>244.892517</v>
      </c>
      <c r="T109" s="3">
        <v>244.69248999999999</v>
      </c>
      <c r="U109" s="3">
        <v>244.41064499999999</v>
      </c>
      <c r="V109" s="3">
        <v>244.05093400000001</v>
      </c>
      <c r="W109" s="3">
        <v>243.70379600000001</v>
      </c>
      <c r="X109" s="3">
        <v>243.28808599999999</v>
      </c>
      <c r="Y109" s="3">
        <v>242.82324199999999</v>
      </c>
      <c r="Z109" s="3">
        <v>242.323669</v>
      </c>
      <c r="AA109" s="3">
        <v>241.79251099999999</v>
      </c>
      <c r="AB109" s="3">
        <v>241.21249399999999</v>
      </c>
      <c r="AC109" s="3">
        <v>240.62974500000001</v>
      </c>
      <c r="AD109" s="3">
        <v>240.037994</v>
      </c>
      <c r="AE109" s="3">
        <v>239.40690599999999</v>
      </c>
      <c r="AF109" s="3">
        <v>238.78274500000001</v>
      </c>
      <c r="AG109" s="3">
        <v>238.14810199999999</v>
      </c>
      <c r="AH109" s="3">
        <v>237.453339</v>
      </c>
      <c r="AI109" s="3">
        <v>236.735229</v>
      </c>
      <c r="AJ109" s="3">
        <v>235.958923</v>
      </c>
      <c r="AK109" s="2">
        <v>-8.9300000000000002E-4</v>
      </c>
    </row>
    <row r="110" spans="1:37" ht="15" customHeight="1" x14ac:dyDescent="0.45">
      <c r="A110" s="23" t="s">
        <v>19</v>
      </c>
      <c r="B110" s="7" t="s">
        <v>18</v>
      </c>
      <c r="C110" s="6">
        <v>191.36454800000001</v>
      </c>
      <c r="D110" s="6">
        <v>190.832367</v>
      </c>
      <c r="E110" s="6">
        <v>190.20715300000001</v>
      </c>
      <c r="F110" s="6">
        <v>189.55967699999999</v>
      </c>
      <c r="G110" s="6">
        <v>188.87768600000001</v>
      </c>
      <c r="H110" s="6">
        <v>188.15933200000001</v>
      </c>
      <c r="I110" s="6">
        <v>187.40133700000001</v>
      </c>
      <c r="J110" s="6">
        <v>186.602295</v>
      </c>
      <c r="K110" s="6">
        <v>185.76179500000001</v>
      </c>
      <c r="L110" s="6">
        <v>184.88085899999999</v>
      </c>
      <c r="M110" s="6">
        <v>183.956131</v>
      </c>
      <c r="N110" s="6">
        <v>182.98594700000001</v>
      </c>
      <c r="O110" s="6">
        <v>181.96875</v>
      </c>
      <c r="P110" s="6">
        <v>180.90400700000001</v>
      </c>
      <c r="Q110" s="6">
        <v>179.79145800000001</v>
      </c>
      <c r="R110" s="6">
        <v>178.63125600000001</v>
      </c>
      <c r="S110" s="6">
        <v>177.424194</v>
      </c>
      <c r="T110" s="6">
        <v>176.17131000000001</v>
      </c>
      <c r="U110" s="6">
        <v>174.87384</v>
      </c>
      <c r="V110" s="6">
        <v>173.53327899999999</v>
      </c>
      <c r="W110" s="6">
        <v>172.15123</v>
      </c>
      <c r="X110" s="6">
        <v>170.729401</v>
      </c>
      <c r="Y110" s="6">
        <v>169.26956200000001</v>
      </c>
      <c r="Z110" s="6">
        <v>167.77354399999999</v>
      </c>
      <c r="AA110" s="6">
        <v>166.24323999999999</v>
      </c>
      <c r="AB110" s="6">
        <v>164.68083200000001</v>
      </c>
      <c r="AC110" s="6">
        <v>163.08828700000001</v>
      </c>
      <c r="AD110" s="6">
        <v>161.46795700000001</v>
      </c>
      <c r="AE110" s="6">
        <v>159.82218900000001</v>
      </c>
      <c r="AF110" s="6">
        <v>158.15313699999999</v>
      </c>
      <c r="AG110" s="6">
        <v>156.46227999999999</v>
      </c>
      <c r="AH110" s="6">
        <v>154.75143399999999</v>
      </c>
      <c r="AI110" s="6">
        <v>153.02230800000001</v>
      </c>
      <c r="AJ110" s="6">
        <v>151.27630600000001</v>
      </c>
      <c r="AK110" s="5">
        <v>-7.2329999999999998E-3</v>
      </c>
    </row>
    <row r="111" spans="1:37" ht="15" customHeight="1" x14ac:dyDescent="0.45">
      <c r="A111" s="23" t="s">
        <v>17</v>
      </c>
      <c r="B111" s="7" t="s">
        <v>16</v>
      </c>
      <c r="C111" s="6">
        <v>51.500518999999997</v>
      </c>
      <c r="D111" s="6">
        <v>51.965815999999997</v>
      </c>
      <c r="E111" s="6">
        <v>53.292121999999999</v>
      </c>
      <c r="F111" s="6">
        <v>54.238151999999999</v>
      </c>
      <c r="G111" s="6">
        <v>55.280253999999999</v>
      </c>
      <c r="H111" s="6">
        <v>56.235686999999999</v>
      </c>
      <c r="I111" s="6">
        <v>57.175052999999998</v>
      </c>
      <c r="J111" s="6">
        <v>58.118209999999998</v>
      </c>
      <c r="K111" s="6">
        <v>59.134692999999999</v>
      </c>
      <c r="L111" s="6">
        <v>60.205787999999998</v>
      </c>
      <c r="M111" s="6">
        <v>61.165173000000003</v>
      </c>
      <c r="N111" s="6">
        <v>62.360554</v>
      </c>
      <c r="O111" s="6">
        <v>63.341693999999997</v>
      </c>
      <c r="P111" s="6">
        <v>64.383942000000005</v>
      </c>
      <c r="Q111" s="6">
        <v>65.425003000000004</v>
      </c>
      <c r="R111" s="6">
        <v>66.445526000000001</v>
      </c>
      <c r="S111" s="6">
        <v>67.468329999999995</v>
      </c>
      <c r="T111" s="6">
        <v>68.521179000000004</v>
      </c>
      <c r="U111" s="6">
        <v>69.536811999999998</v>
      </c>
      <c r="V111" s="6">
        <v>70.517662000000001</v>
      </c>
      <c r="W111" s="6">
        <v>71.552566999999996</v>
      </c>
      <c r="X111" s="6">
        <v>72.558678</v>
      </c>
      <c r="Y111" s="6">
        <v>73.55368</v>
      </c>
      <c r="Z111" s="6">
        <v>74.550117</v>
      </c>
      <c r="AA111" s="6">
        <v>75.549271000000005</v>
      </c>
      <c r="AB111" s="6">
        <v>76.531661999999997</v>
      </c>
      <c r="AC111" s="6">
        <v>77.541458000000006</v>
      </c>
      <c r="AD111" s="6">
        <v>78.570044999999993</v>
      </c>
      <c r="AE111" s="6">
        <v>79.584716999999998</v>
      </c>
      <c r="AF111" s="6">
        <v>80.629600999999994</v>
      </c>
      <c r="AG111" s="6">
        <v>81.685828999999998</v>
      </c>
      <c r="AH111" s="6">
        <v>82.701911999999993</v>
      </c>
      <c r="AI111" s="6">
        <v>83.712913999999998</v>
      </c>
      <c r="AJ111" s="6">
        <v>84.682616999999993</v>
      </c>
      <c r="AK111" s="5">
        <v>1.5377E-2</v>
      </c>
    </row>
    <row r="113" spans="1:37" ht="15" customHeight="1" x14ac:dyDescent="0.45">
      <c r="A113" s="23" t="s">
        <v>15</v>
      </c>
      <c r="B113" s="7" t="s">
        <v>14</v>
      </c>
      <c r="C113" s="6">
        <v>135.31770299999999</v>
      </c>
      <c r="D113" s="6">
        <v>134.27882399999999</v>
      </c>
      <c r="E113" s="6">
        <v>133.616714</v>
      </c>
      <c r="F113" s="6">
        <v>133.108994</v>
      </c>
      <c r="G113" s="6">
        <v>132.632172</v>
      </c>
      <c r="H113" s="6">
        <v>131.97607400000001</v>
      </c>
      <c r="I113" s="6">
        <v>131.40249600000001</v>
      </c>
      <c r="J113" s="6">
        <v>130.875092</v>
      </c>
      <c r="K113" s="6">
        <v>130.32766699999999</v>
      </c>
      <c r="L113" s="6">
        <v>129.819489</v>
      </c>
      <c r="M113" s="6">
        <v>129.33656300000001</v>
      </c>
      <c r="N113" s="6">
        <v>128.91828899999999</v>
      </c>
      <c r="O113" s="6">
        <v>128.549362</v>
      </c>
      <c r="P113" s="6">
        <v>128.27327</v>
      </c>
      <c r="Q113" s="6">
        <v>128.137878</v>
      </c>
      <c r="R113" s="6">
        <v>127.990532</v>
      </c>
      <c r="S113" s="6">
        <v>127.88732899999999</v>
      </c>
      <c r="T113" s="6">
        <v>127.90370900000001</v>
      </c>
      <c r="U113" s="6">
        <v>127.907028</v>
      </c>
      <c r="V113" s="6">
        <v>127.89865899999999</v>
      </c>
      <c r="W113" s="6">
        <v>127.921967</v>
      </c>
      <c r="X113" s="6">
        <v>127.96122</v>
      </c>
      <c r="Y113" s="6">
        <v>127.98297100000001</v>
      </c>
      <c r="Z113" s="6">
        <v>128.01707500000001</v>
      </c>
      <c r="AA113" s="6">
        <v>128.05204800000001</v>
      </c>
      <c r="AB113" s="6">
        <v>128.12657200000001</v>
      </c>
      <c r="AC113" s="6">
        <v>128.19894400000001</v>
      </c>
      <c r="AD113" s="6">
        <v>128.31225599999999</v>
      </c>
      <c r="AE113" s="6">
        <v>128.43161000000001</v>
      </c>
      <c r="AF113" s="6">
        <v>128.538681</v>
      </c>
      <c r="AG113" s="6">
        <v>128.60691800000001</v>
      </c>
      <c r="AH113" s="6">
        <v>128.635727</v>
      </c>
      <c r="AI113" s="6">
        <v>128.67669699999999</v>
      </c>
      <c r="AJ113" s="6">
        <v>128.71118200000001</v>
      </c>
      <c r="AK113" s="5">
        <v>-1.323E-3</v>
      </c>
    </row>
    <row r="114" spans="1:37" ht="15" customHeight="1" x14ac:dyDescent="0.45">
      <c r="A114" s="23" t="s">
        <v>13</v>
      </c>
      <c r="B114" s="7" t="s">
        <v>12</v>
      </c>
      <c r="C114" s="6">
        <v>679.153503</v>
      </c>
      <c r="D114" s="6">
        <v>704.263733</v>
      </c>
      <c r="E114" s="6">
        <v>690.70654300000001</v>
      </c>
      <c r="F114" s="6">
        <v>673.19164999999998</v>
      </c>
      <c r="G114" s="6">
        <v>660.01245100000006</v>
      </c>
      <c r="H114" s="6">
        <v>647.85308799999996</v>
      </c>
      <c r="I114" s="6">
        <v>640.444885</v>
      </c>
      <c r="J114" s="6">
        <v>641.46557600000006</v>
      </c>
      <c r="K114" s="6">
        <v>653.29547100000002</v>
      </c>
      <c r="L114" s="6">
        <v>657.33300799999995</v>
      </c>
      <c r="M114" s="6">
        <v>664.64691200000004</v>
      </c>
      <c r="N114" s="6">
        <v>673.61926300000005</v>
      </c>
      <c r="O114" s="6">
        <v>680.86157200000002</v>
      </c>
      <c r="P114" s="6">
        <v>682.96490500000004</v>
      </c>
      <c r="Q114" s="6">
        <v>685.36377000000005</v>
      </c>
      <c r="R114" s="6">
        <v>692.49523899999997</v>
      </c>
      <c r="S114" s="6">
        <v>693.11206100000004</v>
      </c>
      <c r="T114" s="6">
        <v>696.35351600000001</v>
      </c>
      <c r="U114" s="6">
        <v>697.71765100000005</v>
      </c>
      <c r="V114" s="6">
        <v>700.13562000000002</v>
      </c>
      <c r="W114" s="6">
        <v>700.378784</v>
      </c>
      <c r="X114" s="6">
        <v>703.28393600000004</v>
      </c>
      <c r="Y114" s="6">
        <v>706.42126499999995</v>
      </c>
      <c r="Z114" s="6">
        <v>711.11010699999997</v>
      </c>
      <c r="AA114" s="6">
        <v>715.57800299999997</v>
      </c>
      <c r="AB114" s="6">
        <v>721.45178199999998</v>
      </c>
      <c r="AC114" s="6">
        <v>725.307861</v>
      </c>
      <c r="AD114" s="6">
        <v>731.30902100000003</v>
      </c>
      <c r="AE114" s="6">
        <v>736.50280799999996</v>
      </c>
      <c r="AF114" s="6">
        <v>740.35290499999996</v>
      </c>
      <c r="AG114" s="6">
        <v>745.32843000000003</v>
      </c>
      <c r="AH114" s="6">
        <v>751.28027299999997</v>
      </c>
      <c r="AI114" s="6">
        <v>757.93084699999997</v>
      </c>
      <c r="AJ114" s="6">
        <v>764.31817599999999</v>
      </c>
      <c r="AK114" s="5">
        <v>2.5600000000000002E-3</v>
      </c>
    </row>
    <row r="116" spans="1:37" ht="15" customHeight="1" x14ac:dyDescent="0.45">
      <c r="A116" s="23" t="s">
        <v>11</v>
      </c>
      <c r="B116" s="4" t="s">
        <v>10</v>
      </c>
      <c r="C116" s="3">
        <v>27942.273438</v>
      </c>
      <c r="D116" s="3">
        <v>28028.386718999998</v>
      </c>
      <c r="E116" s="3">
        <v>28231.378906000002</v>
      </c>
      <c r="F116" s="3">
        <v>27907.550781000002</v>
      </c>
      <c r="G116" s="3">
        <v>27649.613281000002</v>
      </c>
      <c r="H116" s="3">
        <v>27413.679688</v>
      </c>
      <c r="I116" s="3">
        <v>27081.539062</v>
      </c>
      <c r="J116" s="3">
        <v>26737.728515999999</v>
      </c>
      <c r="K116" s="3">
        <v>26403.916015999999</v>
      </c>
      <c r="L116" s="3">
        <v>26130.222656000002</v>
      </c>
      <c r="M116" s="3">
        <v>25866.310547000001</v>
      </c>
      <c r="N116" s="3">
        <v>25650.449218999998</v>
      </c>
      <c r="O116" s="3">
        <v>25419.376952999999</v>
      </c>
      <c r="P116" s="3">
        <v>25192.322265999999</v>
      </c>
      <c r="Q116" s="3">
        <v>24995.238281000002</v>
      </c>
      <c r="R116" s="3">
        <v>24816.873047000001</v>
      </c>
      <c r="S116" s="3">
        <v>24656.070312</v>
      </c>
      <c r="T116" s="3">
        <v>24529.458984000001</v>
      </c>
      <c r="U116" s="3">
        <v>24422.037109000001</v>
      </c>
      <c r="V116" s="3">
        <v>24372.001952999999</v>
      </c>
      <c r="W116" s="3">
        <v>24351.914062</v>
      </c>
      <c r="X116" s="3">
        <v>24362.824218999998</v>
      </c>
      <c r="Y116" s="3">
        <v>24386.867188</v>
      </c>
      <c r="Z116" s="3">
        <v>24422.039062</v>
      </c>
      <c r="AA116" s="3">
        <v>24479.832031000002</v>
      </c>
      <c r="AB116" s="3">
        <v>24551.398438</v>
      </c>
      <c r="AC116" s="3">
        <v>24650.125</v>
      </c>
      <c r="AD116" s="3">
        <v>24759.980468999998</v>
      </c>
      <c r="AE116" s="3">
        <v>24889.339843999998</v>
      </c>
      <c r="AF116" s="3">
        <v>25021.359375</v>
      </c>
      <c r="AG116" s="3">
        <v>25169.119140999999</v>
      </c>
      <c r="AH116" s="3">
        <v>25320.494140999999</v>
      </c>
      <c r="AI116" s="3">
        <v>25468.285156000002</v>
      </c>
      <c r="AJ116" s="3">
        <v>25620.25</v>
      </c>
      <c r="AK116" s="2">
        <v>-2.8029999999999999E-3</v>
      </c>
    </row>
    <row r="117" spans="1:37" ht="15" customHeight="1" thickBot="1" x14ac:dyDescent="0.5"/>
    <row r="118" spans="1:37" ht="15" customHeight="1" x14ac:dyDescent="0.45">
      <c r="B118" s="26" t="s">
        <v>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</row>
    <row r="119" spans="1:37" ht="15" customHeight="1" x14ac:dyDescent="0.45">
      <c r="B119" s="25" t="s">
        <v>8</v>
      </c>
    </row>
    <row r="120" spans="1:37" ht="15" customHeight="1" x14ac:dyDescent="0.45">
      <c r="B120" s="25" t="s">
        <v>7</v>
      </c>
    </row>
    <row r="121" spans="1:37" ht="15" customHeight="1" x14ac:dyDescent="0.45">
      <c r="B121" s="25" t="s">
        <v>6</v>
      </c>
    </row>
    <row r="122" spans="1:37" ht="15" customHeight="1" x14ac:dyDescent="0.45">
      <c r="B122" s="25" t="s">
        <v>5</v>
      </c>
    </row>
    <row r="123" spans="1:37" ht="15" customHeight="1" x14ac:dyDescent="0.45">
      <c r="B123" s="25" t="s">
        <v>4</v>
      </c>
    </row>
    <row r="124" spans="1:37" ht="15" customHeight="1" x14ac:dyDescent="0.45">
      <c r="B124" s="25" t="s">
        <v>3</v>
      </c>
    </row>
    <row r="125" spans="1:37" ht="15" customHeight="1" x14ac:dyDescent="0.45">
      <c r="B125" s="25" t="s">
        <v>2</v>
      </c>
    </row>
    <row r="126" spans="1:37" ht="15" customHeight="1" x14ac:dyDescent="0.45">
      <c r="B126" s="25" t="s">
        <v>332</v>
      </c>
    </row>
    <row r="127" spans="1:37" ht="15" customHeight="1" x14ac:dyDescent="0.45">
      <c r="B127" s="25" t="s">
        <v>333</v>
      </c>
    </row>
    <row r="128" spans="1:37" ht="15" customHeight="1" x14ac:dyDescent="0.45">
      <c r="B128" s="25" t="s">
        <v>334</v>
      </c>
    </row>
    <row r="129" spans="2:2" ht="15" customHeight="1" x14ac:dyDescent="0.45">
      <c r="B129" s="25" t="s">
        <v>335</v>
      </c>
    </row>
    <row r="130" spans="2:2" ht="15" customHeight="1" x14ac:dyDescent="0.45">
      <c r="B130" s="25" t="s">
        <v>324</v>
      </c>
    </row>
    <row r="131" spans="2:2" ht="15" customHeight="1" x14ac:dyDescent="0.45">
      <c r="B131" s="25" t="s">
        <v>336</v>
      </c>
    </row>
    <row r="132" spans="2:2" ht="15" customHeight="1" x14ac:dyDescent="0.45">
      <c r="B132" s="25" t="s">
        <v>337</v>
      </c>
    </row>
  </sheetData>
  <mergeCells count="1">
    <mergeCell ref="B118:AK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4" sqref="B4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</row>
    <row r="5" spans="1:35" x14ac:dyDescent="0.4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</row>
    <row r="6" spans="1:35" x14ac:dyDescent="0.4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</row>
    <row r="7" spans="1:35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f>IF('Biodiesel Fraction'!$B20,1-'Biodiesel Fraction'!B30,1)</f>
        <v>0.95476341920540519</v>
      </c>
      <c r="C5">
        <f>IF('Biodiesel Fraction'!$B20,1-'Biodiesel Fraction'!C30,1)</f>
        <v>0.95067572720610916</v>
      </c>
      <c r="D5">
        <f>IF('Biodiesel Fraction'!$B20,1-'Biodiesel Fraction'!C30,1)</f>
        <v>0.95067572720610916</v>
      </c>
      <c r="E5">
        <f>IF('Biodiesel Fraction'!$B20,1-'Biodiesel Fraction'!E30,1)</f>
        <v>0.95634177457924718</v>
      </c>
      <c r="F5">
        <f>IF('Biodiesel Fraction'!$B20,1-'Biodiesel Fraction'!F30,1)</f>
        <v>0.9552786177054885</v>
      </c>
      <c r="G5">
        <f>IF('Biodiesel Fraction'!$B20,1-'Biodiesel Fraction'!G30,1)</f>
        <v>0.95938179685048552</v>
      </c>
      <c r="H5">
        <f>IF('Biodiesel Fraction'!$B20,1-'Biodiesel Fraction'!H30,1)</f>
        <v>0.95996064461283181</v>
      </c>
      <c r="I5">
        <f>IF('Biodiesel Fraction'!$B20,1-'Biodiesel Fraction'!I30,1)</f>
        <v>0.95991420880382938</v>
      </c>
      <c r="J5">
        <f>IF('Biodiesel Fraction'!$B20,1-'Biodiesel Fraction'!J30,1)</f>
        <v>0.95980499476593928</v>
      </c>
      <c r="K5">
        <f>IF('Biodiesel Fraction'!$B20,1-'Biodiesel Fraction'!K30,1)</f>
        <v>0.9595968544900324</v>
      </c>
      <c r="L5">
        <f>IF('Biodiesel Fraction'!$B20,1-'Biodiesel Fraction'!L30,1)</f>
        <v>0.95927752445789249</v>
      </c>
      <c r="M5">
        <f>IF('Biodiesel Fraction'!$B20,1-'Biodiesel Fraction'!M30,1)</f>
        <v>0.95903124993692845</v>
      </c>
      <c r="N5">
        <f>IF('Biodiesel Fraction'!$B20,1-'Biodiesel Fraction'!N30,1)</f>
        <v>0.95858236689324627</v>
      </c>
      <c r="O5">
        <f>IF('Biodiesel Fraction'!$B20,1-'Biodiesel Fraction'!O30,1)</f>
        <v>0.95821099312861069</v>
      </c>
      <c r="P5">
        <f>IF('Biodiesel Fraction'!$B20,1-'Biodiesel Fraction'!P30,1)</f>
        <v>0.9578601987767088</v>
      </c>
      <c r="Q5">
        <f>IF('Biodiesel Fraction'!$B20,1-'Biodiesel Fraction'!Q30,1)</f>
        <v>0.9577292619299238</v>
      </c>
      <c r="R5">
        <f>IF('Biodiesel Fraction'!$B20,1-'Biodiesel Fraction'!R30,1)</f>
        <v>0.95747537844846364</v>
      </c>
      <c r="S5">
        <f>IF('Biodiesel Fraction'!$B20,1-'Biodiesel Fraction'!S30,1)</f>
        <v>0.95714691415030684</v>
      </c>
      <c r="T5">
        <f>IF('Biodiesel Fraction'!$B20,1-'Biodiesel Fraction'!T30,1)</f>
        <v>0.9564569124413167</v>
      </c>
      <c r="U5">
        <f>IF('Biodiesel Fraction'!$B20,1-'Biodiesel Fraction'!U30,1)</f>
        <v>0.95633481786429031</v>
      </c>
      <c r="V5">
        <f>IF('Biodiesel Fraction'!$B20,1-'Biodiesel Fraction'!V30,1)</f>
        <v>0.95642128991638353</v>
      </c>
      <c r="W5">
        <f>IF('Biodiesel Fraction'!$B20,1-'Biodiesel Fraction'!W30,1)</f>
        <v>0.95671925079514719</v>
      </c>
      <c r="X5">
        <f>IF('Biodiesel Fraction'!$B20,1-'Biodiesel Fraction'!X30,1)</f>
        <v>0.95695969510008339</v>
      </c>
      <c r="Y5">
        <f>IF('Biodiesel Fraction'!$B20,1-'Biodiesel Fraction'!Y30,1)</f>
        <v>0.95722521031633079</v>
      </c>
      <c r="Z5">
        <f>IF('Biodiesel Fraction'!$B20,1-'Biodiesel Fraction'!Z30,1)</f>
        <v>0.95713228438103515</v>
      </c>
      <c r="AA5">
        <f>IF('Biodiesel Fraction'!$B20,1-'Biodiesel Fraction'!AA30,1)</f>
        <v>0.95723869336333123</v>
      </c>
      <c r="AB5">
        <f>IF('Biodiesel Fraction'!$B20,1-'Biodiesel Fraction'!AB30,1)</f>
        <v>0.95737004419700511</v>
      </c>
      <c r="AC5">
        <f>IF('Biodiesel Fraction'!$B20,1-'Biodiesel Fraction'!AC30,1)</f>
        <v>0.95750835401381529</v>
      </c>
      <c r="AD5">
        <f>IF('Biodiesel Fraction'!$B20,1-'Biodiesel Fraction'!AD30,1)</f>
        <v>0.95768578815453165</v>
      </c>
      <c r="AE5">
        <f>IF('Biodiesel Fraction'!$B20,1-'Biodiesel Fraction'!AE30,1)</f>
        <v>0.95785219559229962</v>
      </c>
      <c r="AF5">
        <f>IF('Biodiesel Fraction'!$B20,1-'Biodiesel Fraction'!AF30,1)</f>
        <v>0.95812267255982642</v>
      </c>
      <c r="AG5">
        <f>IF('Biodiesel Fraction'!$B20,1-'Biodiesel Fraction'!AG30,1)</f>
        <v>0.95837755343397502</v>
      </c>
      <c r="AH5">
        <f>IF('Biodiesel Fraction'!$B20,1-'Biodiesel Fraction'!AH30,1)</f>
        <v>0.95860502830611904</v>
      </c>
      <c r="AI5">
        <f>IF('Biodiesel Fraction'!$B20,1-'Biodiesel Fraction'!AI30,1)</f>
        <v>0.95881623810013028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156</v>
      </c>
      <c r="B7">
        <f>IF('Biodiesel Fraction'!$B20,'Biodiesel Fraction'!B30,0)</f>
        <v>4.5236580794594826E-2</v>
      </c>
      <c r="C7">
        <f>IF('Biodiesel Fraction'!$B20,'Biodiesel Fraction'!C30,0)</f>
        <v>4.9324272793890886E-2</v>
      </c>
      <c r="D7">
        <f>IF('Biodiesel Fraction'!$B20,'Biodiesel Fraction'!C30,0)</f>
        <v>4.9324272793890886E-2</v>
      </c>
      <c r="E7">
        <f>IF('Biodiesel Fraction'!$B20,'Biodiesel Fraction'!E30,0)</f>
        <v>4.3658225420752844E-2</v>
      </c>
      <c r="F7">
        <f>IF('Biodiesel Fraction'!$B20,'Biodiesel Fraction'!F30,0)</f>
        <v>4.4721382294511496E-2</v>
      </c>
      <c r="G7">
        <f>IF('Biodiesel Fraction'!$B20,'Biodiesel Fraction'!G30,0)</f>
        <v>4.0618203149514455E-2</v>
      </c>
      <c r="H7">
        <f>IF('Biodiesel Fraction'!$B20,'Biodiesel Fraction'!H30,0)</f>
        <v>4.0039355387168234E-2</v>
      </c>
      <c r="I7">
        <f>IF('Biodiesel Fraction'!$B20,'Biodiesel Fraction'!I30,0)</f>
        <v>4.0085791196170568E-2</v>
      </c>
      <c r="J7">
        <f>IF('Biodiesel Fraction'!$B20,'Biodiesel Fraction'!J30,0)</f>
        <v>4.0195005234060756E-2</v>
      </c>
      <c r="K7">
        <f>IF('Biodiesel Fraction'!$B20,'Biodiesel Fraction'!K30,0)</f>
        <v>4.0403145509967556E-2</v>
      </c>
      <c r="L7">
        <f>IF('Biodiesel Fraction'!$B20,'Biodiesel Fraction'!L30,0)</f>
        <v>4.0722475542107478E-2</v>
      </c>
      <c r="M7">
        <f>IF('Biodiesel Fraction'!$B20,'Biodiesel Fraction'!M30,0)</f>
        <v>4.0968750063071525E-2</v>
      </c>
      <c r="N7">
        <f>IF('Biodiesel Fraction'!$B20,'Biodiesel Fraction'!N30,0)</f>
        <v>4.1417633106753754E-2</v>
      </c>
      <c r="O7">
        <f>IF('Biodiesel Fraction'!$B20,'Biodiesel Fraction'!O30,0)</f>
        <v>4.1789006871389311E-2</v>
      </c>
      <c r="P7">
        <f>IF('Biodiesel Fraction'!$B20,'Biodiesel Fraction'!P30,0)</f>
        <v>4.2139801223291209E-2</v>
      </c>
      <c r="Q7">
        <f>IF('Biodiesel Fraction'!$B20,'Biodiesel Fraction'!Q30,0)</f>
        <v>4.2270738070076232E-2</v>
      </c>
      <c r="R7">
        <f>IF('Biodiesel Fraction'!$B20,'Biodiesel Fraction'!R30,0)</f>
        <v>4.2524621551536371E-2</v>
      </c>
      <c r="S7">
        <f>IF('Biodiesel Fraction'!$B20,'Biodiesel Fraction'!S30,0)</f>
        <v>4.2853085849693134E-2</v>
      </c>
      <c r="T7">
        <f>IF('Biodiesel Fraction'!$B20,'Biodiesel Fraction'!T30,0)</f>
        <v>4.354308755868333E-2</v>
      </c>
      <c r="U7">
        <f>IF('Biodiesel Fraction'!$B20,'Biodiesel Fraction'!U30,0)</f>
        <v>4.3665182135709635E-2</v>
      </c>
      <c r="V7">
        <f>IF('Biodiesel Fraction'!$B20,'Biodiesel Fraction'!V30,0)</f>
        <v>4.3578710083616419E-2</v>
      </c>
      <c r="W7">
        <f>IF('Biodiesel Fraction'!$B20,'Biodiesel Fraction'!W30,0)</f>
        <v>4.3280749204852857E-2</v>
      </c>
      <c r="X7">
        <f>IF('Biodiesel Fraction'!$B20,'Biodiesel Fraction'!X30,0)</f>
        <v>4.3040304899916622E-2</v>
      </c>
      <c r="Y7">
        <f>IF('Biodiesel Fraction'!$B20,'Biodiesel Fraction'!Y30,0)</f>
        <v>4.2774789683669164E-2</v>
      </c>
      <c r="Z7">
        <f>IF('Biodiesel Fraction'!$B20,'Biodiesel Fraction'!Z30,0)</f>
        <v>4.2867715618964859E-2</v>
      </c>
      <c r="AA7">
        <f>IF('Biodiesel Fraction'!$B20,'Biodiesel Fraction'!AA30,0)</f>
        <v>4.2761306636668758E-2</v>
      </c>
      <c r="AB7">
        <f>IF('Biodiesel Fraction'!$B20,'Biodiesel Fraction'!AB30,0)</f>
        <v>4.2629955802994862E-2</v>
      </c>
      <c r="AC7">
        <f>IF('Biodiesel Fraction'!$B20,'Biodiesel Fraction'!AC30,0)</f>
        <v>4.249164598618476E-2</v>
      </c>
      <c r="AD7">
        <f>IF('Biodiesel Fraction'!$B20,'Biodiesel Fraction'!AD30,0)</f>
        <v>4.2314211845468373E-2</v>
      </c>
      <c r="AE7">
        <f>IF('Biodiesel Fraction'!$B20,'Biodiesel Fraction'!AE30,0)</f>
        <v>4.2147804407700412E-2</v>
      </c>
      <c r="AF7">
        <f>IF('Biodiesel Fraction'!$B20,'Biodiesel Fraction'!AF30,0)</f>
        <v>4.187732744017357E-2</v>
      </c>
      <c r="AG7">
        <f>IF('Biodiesel Fraction'!$B20,'Biodiesel Fraction'!AG30,0)</f>
        <v>4.1622446566024963E-2</v>
      </c>
      <c r="AH7">
        <f>IF('Biodiesel Fraction'!$B20,'Biodiesel Fraction'!AH30,0)</f>
        <v>4.1394971693880955E-2</v>
      </c>
      <c r="AI7">
        <f>IF('Biodiesel Fraction'!$B20,'Biodiesel Fraction'!AI30,0)</f>
        <v>4.1183761899869685E-2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4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45">
      <c r="A5" t="s">
        <v>152</v>
      </c>
      <c r="B5">
        <f>IF('Biodiesel Fraction'!$B20,1-'Biodiesel Fraction'!B30,1)*(1-B2)</f>
        <v>0.42964353864243232</v>
      </c>
      <c r="C5">
        <f>IF('Biodiesel Fraction'!$B20,1-'Biodiesel Fraction'!C30,1)*(1-C2)</f>
        <v>0.4278040772427491</v>
      </c>
      <c r="D5">
        <f>IF('Biodiesel Fraction'!$B20,1-'Biodiesel Fraction'!C30,1)*(1-D2)</f>
        <v>0.4278040772427491</v>
      </c>
      <c r="E5">
        <f>IF('Biodiesel Fraction'!$B20,1-'Biodiesel Fraction'!E30,1)*(1-E2)</f>
        <v>0.43035379856066119</v>
      </c>
      <c r="F5">
        <f>IF('Biodiesel Fraction'!$B20,1-'Biodiesel Fraction'!F30,1)*(1-F2)</f>
        <v>0.42987537796746977</v>
      </c>
      <c r="G5">
        <f>IF('Biodiesel Fraction'!$B20,1-'Biodiesel Fraction'!G30,1)*(1-G2)</f>
        <v>0.43172180858271847</v>
      </c>
      <c r="H5">
        <f>IF('Biodiesel Fraction'!$B20,1-'Biodiesel Fraction'!H30,1)*(1-H2)</f>
        <v>0.43198229007577427</v>
      </c>
      <c r="I5">
        <f>IF('Biodiesel Fraction'!$B20,1-'Biodiesel Fraction'!I30,1)*(1-I2)</f>
        <v>0.43196139396172317</v>
      </c>
      <c r="J5">
        <f>IF('Biodiesel Fraction'!$B20,1-'Biodiesel Fraction'!J30,1)*(1-J2)</f>
        <v>0.43191224764467262</v>
      </c>
      <c r="K5">
        <f>IF('Biodiesel Fraction'!$B20,1-'Biodiesel Fraction'!K30,1)*(1-K2)</f>
        <v>0.43181858452051453</v>
      </c>
      <c r="L5">
        <f>IF('Biodiesel Fraction'!$B20,1-'Biodiesel Fraction'!L30,1)*(1-L2)</f>
        <v>0.43167488600605158</v>
      </c>
      <c r="M5">
        <f>IF('Biodiesel Fraction'!$B20,1-'Biodiesel Fraction'!M30,1)*(1-M2)</f>
        <v>0.43156406247161777</v>
      </c>
      <c r="N5">
        <f>IF('Biodiesel Fraction'!$B20,1-'Biodiesel Fraction'!N30,1)*(1-N2)</f>
        <v>0.43136206510196079</v>
      </c>
      <c r="O5">
        <f>IF('Biodiesel Fraction'!$B20,1-'Biodiesel Fraction'!O30,1)*(1-O2)</f>
        <v>0.43119494690787474</v>
      </c>
      <c r="P5">
        <f>IF('Biodiesel Fraction'!$B20,1-'Biodiesel Fraction'!P30,1)*(1-P2)</f>
        <v>0.43103708944951891</v>
      </c>
      <c r="Q5">
        <f>IF('Biodiesel Fraction'!$B20,1-'Biodiesel Fraction'!Q30,1)*(1-Q2)</f>
        <v>0.43097816786846566</v>
      </c>
      <c r="R5">
        <f>IF('Biodiesel Fraction'!$B20,1-'Biodiesel Fraction'!R30,1)*(1-R2)</f>
        <v>0.43086392030180859</v>
      </c>
      <c r="S5">
        <f>IF('Biodiesel Fraction'!$B20,1-'Biodiesel Fraction'!S30,1)*(1-S2)</f>
        <v>0.43071611136763804</v>
      </c>
      <c r="T5">
        <f>IF('Biodiesel Fraction'!$B20,1-'Biodiesel Fraction'!T30,1)*(1-T2)</f>
        <v>0.43040561059859245</v>
      </c>
      <c r="U5">
        <f>IF('Biodiesel Fraction'!$B20,1-'Biodiesel Fraction'!U30,1)*(1-U2)</f>
        <v>0.43035066803893057</v>
      </c>
      <c r="V5">
        <f>IF('Biodiesel Fraction'!$B20,1-'Biodiesel Fraction'!V30,1)*(1-V2)</f>
        <v>0.43038958046237252</v>
      </c>
      <c r="W5">
        <f>IF('Biodiesel Fraction'!$B20,1-'Biodiesel Fraction'!W30,1)*(1-W2)</f>
        <v>0.43052366285781618</v>
      </c>
      <c r="X5">
        <f>IF('Biodiesel Fraction'!$B20,1-'Biodiesel Fraction'!X30,1)*(1-X2)</f>
        <v>0.43063186279503746</v>
      </c>
      <c r="Y5">
        <f>IF('Biodiesel Fraction'!$B20,1-'Biodiesel Fraction'!Y30,1)*(1-Y2)</f>
        <v>0.43075134464234882</v>
      </c>
      <c r="Z5">
        <f>IF('Biodiesel Fraction'!$B20,1-'Biodiesel Fraction'!Z30,1)*(1-Z2)</f>
        <v>0.43070952797146578</v>
      </c>
      <c r="AA5">
        <f>IF('Biodiesel Fraction'!$B20,1-'Biodiesel Fraction'!AA30,1)*(1-AA2)</f>
        <v>0.43075741201349899</v>
      </c>
      <c r="AB5">
        <f>IF('Biodiesel Fraction'!$B20,1-'Biodiesel Fraction'!AB30,1)*(1-AB2)</f>
        <v>0.43081651988865227</v>
      </c>
      <c r="AC5">
        <f>IF('Biodiesel Fraction'!$B20,1-'Biodiesel Fraction'!AC30,1)*(1-AC2)</f>
        <v>0.43087875930621683</v>
      </c>
      <c r="AD5">
        <f>IF('Biodiesel Fraction'!$B20,1-'Biodiesel Fraction'!AD30,1)*(1-AD2)</f>
        <v>0.43095860466953922</v>
      </c>
      <c r="AE5">
        <f>IF('Biodiesel Fraction'!$B20,1-'Biodiesel Fraction'!AE30,1)*(1-AE2)</f>
        <v>0.43103348801653479</v>
      </c>
      <c r="AF5">
        <f>IF('Biodiesel Fraction'!$B20,1-'Biodiesel Fraction'!AF30,1)*(1-AF2)</f>
        <v>0.43115520265192186</v>
      </c>
      <c r="AG5">
        <f>IF('Biodiesel Fraction'!$B20,1-'Biodiesel Fraction'!AG30,1)*(1-AG2)</f>
        <v>0.43126989904528873</v>
      </c>
      <c r="AH5">
        <f>IF('Biodiesel Fraction'!$B20,1-'Biodiesel Fraction'!AH30,1)*(1-AH2)</f>
        <v>0.43137226273775353</v>
      </c>
      <c r="AI5">
        <f>IF('Biodiesel Fraction'!$B20,1-'Biodiesel Fraction'!AI30,1)*(1-AI2)</f>
        <v>0.4314673071450586</v>
      </c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156</v>
      </c>
      <c r="B7">
        <f>IF('Biodiesel Fraction'!$B20,'Biodiesel Fraction'!B30,0)*(1-B2)</f>
        <v>2.0356461357567669E-2</v>
      </c>
      <c r="C7">
        <f>IF('Biodiesel Fraction'!$B20,'Biodiesel Fraction'!C30,0)*(1-C2)</f>
        <v>2.2195922757250897E-2</v>
      </c>
      <c r="D7">
        <f>IF('Biodiesel Fraction'!$B20,'Biodiesel Fraction'!C30,0)*(1-D2)</f>
        <v>2.2195922757250897E-2</v>
      </c>
      <c r="E7">
        <f>IF('Biodiesel Fraction'!$B20,'Biodiesel Fraction'!E30,0)*(1-E2)</f>
        <v>1.9646201439338779E-2</v>
      </c>
      <c r="F7">
        <f>IF('Biodiesel Fraction'!$B20,'Biodiesel Fraction'!F30,0)*(1-F2)</f>
        <v>2.0124622032530171E-2</v>
      </c>
      <c r="G7">
        <f>IF('Biodiesel Fraction'!$B20,'Biodiesel Fraction'!G30,0)*(1-G2)</f>
        <v>1.8278191417281504E-2</v>
      </c>
      <c r="H7">
        <f>IF('Biodiesel Fraction'!$B20,'Biodiesel Fraction'!H30,0)*(1-H2)</f>
        <v>1.8017709924225703E-2</v>
      </c>
      <c r="I7">
        <f>IF('Biodiesel Fraction'!$B20,'Biodiesel Fraction'!I30,0)*(1-I2)</f>
        <v>1.8038606038276755E-2</v>
      </c>
      <c r="J7">
        <f>IF('Biodiesel Fraction'!$B20,'Biodiesel Fraction'!J30,0)*(1-J2)</f>
        <v>1.8087752355327339E-2</v>
      </c>
      <c r="K7">
        <f>IF('Biodiesel Fraction'!$B20,'Biodiesel Fraction'!K30,0)*(1-K2)</f>
        <v>1.8181415479485399E-2</v>
      </c>
      <c r="L7">
        <f>IF('Biodiesel Fraction'!$B20,'Biodiesel Fraction'!L30,0)*(1-L2)</f>
        <v>1.8325113993948362E-2</v>
      </c>
      <c r="M7">
        <f>IF('Biodiesel Fraction'!$B20,'Biodiesel Fraction'!M30,0)*(1-M2)</f>
        <v>1.8435937528382185E-2</v>
      </c>
      <c r="N7">
        <f>IF('Biodiesel Fraction'!$B20,'Biodiesel Fraction'!N30,0)*(1-N2)</f>
        <v>1.8637934898039187E-2</v>
      </c>
      <c r="O7">
        <f>IF('Biodiesel Fraction'!$B20,'Biodiesel Fraction'!O30,0)*(1-O2)</f>
        <v>1.8805053092125188E-2</v>
      </c>
      <c r="P7">
        <f>IF('Biodiesel Fraction'!$B20,'Biodiesel Fraction'!P30,0)*(1-P2)</f>
        <v>1.8962910550481042E-2</v>
      </c>
      <c r="Q7">
        <f>IF('Biodiesel Fraction'!$B20,'Biodiesel Fraction'!Q30,0)*(1-Q2)</f>
        <v>1.9021832131534303E-2</v>
      </c>
      <c r="R7">
        <f>IF('Biodiesel Fraction'!$B20,'Biodiesel Fraction'!R30,0)*(1-R2)</f>
        <v>1.9136079698191366E-2</v>
      </c>
      <c r="S7">
        <f>IF('Biodiesel Fraction'!$B20,'Biodiesel Fraction'!S30,0)*(1-S2)</f>
        <v>1.9283888632361908E-2</v>
      </c>
      <c r="T7">
        <f>IF('Biodiesel Fraction'!$B20,'Biodiesel Fraction'!T30,0)*(1-T2)</f>
        <v>1.9594389401407498E-2</v>
      </c>
      <c r="U7">
        <f>IF('Biodiesel Fraction'!$B20,'Biodiesel Fraction'!U30,0)*(1-U2)</f>
        <v>1.9649331961069334E-2</v>
      </c>
      <c r="V7">
        <f>IF('Biodiesel Fraction'!$B20,'Biodiesel Fraction'!V30,0)*(1-V2)</f>
        <v>1.9610419537627388E-2</v>
      </c>
      <c r="W7">
        <f>IF('Biodiesel Fraction'!$B20,'Biodiesel Fraction'!W30,0)*(1-W2)</f>
        <v>1.9476337142183785E-2</v>
      </c>
      <c r="X7">
        <f>IF('Biodiesel Fraction'!$B20,'Biodiesel Fraction'!X30,0)*(1-X2)</f>
        <v>1.9368137204962478E-2</v>
      </c>
      <c r="Y7">
        <f>IF('Biodiesel Fraction'!$B20,'Biodiesel Fraction'!Y30,0)*(1-Y2)</f>
        <v>1.924865535765112E-2</v>
      </c>
      <c r="Z7">
        <f>IF('Biodiesel Fraction'!$B20,'Biodiesel Fraction'!Z30,0)*(1-Z2)</f>
        <v>1.9290472028534185E-2</v>
      </c>
      <c r="AA7">
        <f>IF('Biodiesel Fraction'!$B20,'Biodiesel Fraction'!AA30,0)*(1-AA2)</f>
        <v>1.9242587986500938E-2</v>
      </c>
      <c r="AB7">
        <f>IF('Biodiesel Fraction'!$B20,'Biodiesel Fraction'!AB30,0)*(1-AB2)</f>
        <v>1.9183480111347687E-2</v>
      </c>
      <c r="AC7">
        <f>IF('Biodiesel Fraction'!$B20,'Biodiesel Fraction'!AC30,0)*(1-AC2)</f>
        <v>1.912124069378314E-2</v>
      </c>
      <c r="AD7">
        <f>IF('Biodiesel Fraction'!$B20,'Biodiesel Fraction'!AD30,0)*(1-AD2)</f>
        <v>1.9041395330460766E-2</v>
      </c>
      <c r="AE7">
        <f>IF('Biodiesel Fraction'!$B20,'Biodiesel Fraction'!AE30,0)*(1-AE2)</f>
        <v>1.8966511983465183E-2</v>
      </c>
      <c r="AF7">
        <f>IF('Biodiesel Fraction'!$B20,'Biodiesel Fraction'!AF30,0)*(1-AF2)</f>
        <v>1.8844797348078104E-2</v>
      </c>
      <c r="AG7">
        <f>IF('Biodiesel Fraction'!$B20,'Biodiesel Fraction'!AG30,0)*(1-AG2)</f>
        <v>1.8730100954711233E-2</v>
      </c>
      <c r="AH7">
        <f>IF('Biodiesel Fraction'!$B20,'Biodiesel Fraction'!AH30,0)*(1-AH2)</f>
        <v>1.8627737262246428E-2</v>
      </c>
      <c r="AI7">
        <f>IF('Biodiesel Fraction'!$B20,'Biodiesel Fraction'!AI30,0)*(1-AI2)</f>
        <v>1.8532692854941357E-2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37'!C34/SUM('AEO 37'!C34,'AEO 37'!C38)</f>
        <v>0.99938162595009783</v>
      </c>
      <c r="C4" s="11">
        <f>'AEO 37'!D34/SUM('AEO 37'!D34,'AEO 37'!D38)</f>
        <v>0.99691423167883253</v>
      </c>
      <c r="D4" s="11">
        <f>'AEO 37'!E34/SUM('AEO 37'!E34,'AEO 37'!E38)</f>
        <v>0.9964888328030489</v>
      </c>
      <c r="E4" s="11">
        <f>'AEO 37'!F34/SUM('AEO 37'!F34,'AEO 37'!F38)</f>
        <v>0.99549682083403734</v>
      </c>
      <c r="F4" s="11">
        <f>'AEO 37'!G34/SUM('AEO 37'!G34,'AEO 37'!G38)</f>
        <v>0.99405005475460284</v>
      </c>
      <c r="G4" s="11">
        <f>'AEO 37'!H34/SUM('AEO 37'!H34,'AEO 37'!H38)</f>
        <v>0.99277998699784764</v>
      </c>
      <c r="H4" s="11">
        <f>'AEO 37'!I34/SUM('AEO 37'!I34,'AEO 37'!I38)</f>
        <v>0.9915988236447445</v>
      </c>
      <c r="I4" s="11">
        <f>'AEO 37'!J34/SUM('AEO 37'!J34,'AEO 37'!J38)</f>
        <v>0.98766143793477945</v>
      </c>
      <c r="J4" s="11">
        <f>'AEO 37'!K34/SUM('AEO 37'!K34,'AEO 37'!K38)</f>
        <v>0.98161269105569438</v>
      </c>
      <c r="K4" s="11">
        <f>'AEO 37'!L34/SUM('AEO 37'!L34,'AEO 37'!L38)</f>
        <v>0.97959960531258594</v>
      </c>
      <c r="L4" s="11">
        <f>'AEO 37'!M34/SUM('AEO 37'!M34,'AEO 37'!M38)</f>
        <v>0.97531113308115003</v>
      </c>
      <c r="M4" s="11">
        <f>'AEO 37'!N34/SUM('AEO 37'!N34,'AEO 37'!N38)</f>
        <v>0.97120307571343945</v>
      </c>
      <c r="N4" s="11">
        <f>'AEO 37'!O34/SUM('AEO 37'!O34,'AEO 37'!O38)</f>
        <v>0.96702362547285237</v>
      </c>
      <c r="O4" s="11">
        <f>'AEO 37'!P34/SUM('AEO 37'!P34,'AEO 37'!P38)</f>
        <v>0.96129506160937206</v>
      </c>
      <c r="P4" s="11">
        <f>'AEO 37'!Q34/SUM('AEO 37'!Q34,'AEO 37'!Q38)</f>
        <v>0.95838780072454555</v>
      </c>
      <c r="Q4" s="11">
        <f>'AEO 37'!R34/SUM('AEO 37'!R34,'AEO 37'!R38)</f>
        <v>0.95565953663391134</v>
      </c>
      <c r="R4" s="11">
        <f>'AEO 37'!S34/SUM('AEO 37'!S34,'AEO 37'!S38)</f>
        <v>0.95202885468231224</v>
      </c>
      <c r="S4" s="11">
        <f>'AEO 37'!T34/SUM('AEO 37'!T34,'AEO 37'!T38)</f>
        <v>0.94753581488700445</v>
      </c>
      <c r="T4" s="11">
        <f>'AEO 37'!U34/SUM('AEO 37'!U34,'AEO 37'!U38)</f>
        <v>0.94473908566498765</v>
      </c>
      <c r="U4" s="11">
        <f>'AEO 37'!V34/SUM('AEO 37'!V34,'AEO 37'!V38)</f>
        <v>0.94165099677336683</v>
      </c>
      <c r="V4" s="11">
        <f>'AEO 37'!W34/SUM('AEO 37'!W34,'AEO 37'!W38)</f>
        <v>0.93903817371008036</v>
      </c>
      <c r="W4" s="11">
        <f>'AEO 37'!X34/SUM('AEO 37'!X34,'AEO 37'!X38)</f>
        <v>0.93740790793246698</v>
      </c>
      <c r="X4" s="11">
        <f>'AEO 37'!Y34/SUM('AEO 37'!Y34,'AEO 37'!Y38)</f>
        <v>0.93659514323192239</v>
      </c>
      <c r="Y4" s="11">
        <f>'AEO 37'!Z34/SUM('AEO 37'!Z34,'AEO 37'!Z38)</f>
        <v>0.93618094858262602</v>
      </c>
      <c r="Z4" s="11">
        <f>'AEO 37'!AA34/SUM('AEO 37'!AA34,'AEO 37'!AA38)</f>
        <v>0.93763731877488121</v>
      </c>
      <c r="AA4" s="11">
        <f>'AEO 37'!AB34/SUM('AEO 37'!AB34,'AEO 37'!AB38)</f>
        <v>0.93890878280884404</v>
      </c>
      <c r="AB4" s="11">
        <f>'AEO 37'!AC34/SUM('AEO 37'!AC34,'AEO 37'!AC38)</f>
        <v>0.94184725151377646</v>
      </c>
      <c r="AC4" s="11">
        <f>'AEO 37'!AD34/SUM('AEO 37'!AD34,'AEO 37'!AD38)</f>
        <v>0.94332334437621745</v>
      </c>
      <c r="AD4" s="11">
        <f>'AEO 37'!AE34/SUM('AEO 37'!AE34,'AEO 37'!AE38)</f>
        <v>0.94425907269162557</v>
      </c>
      <c r="AE4" s="11">
        <f>'AEO 37'!AF34/SUM('AEO 37'!AF34,'AEO 37'!AF38)</f>
        <v>0.95055197069123976</v>
      </c>
      <c r="AF4" s="11">
        <f>'AEO 37'!AG34/SUM('AEO 37'!AG34,'AEO 37'!AG38)</f>
        <v>0.95925838840238153</v>
      </c>
      <c r="AG4" s="11">
        <f>'AEO 37'!AH34/SUM('AEO 37'!AH34,'AEO 37'!AH38)</f>
        <v>0.96427053567838406</v>
      </c>
      <c r="AH4" s="11">
        <f>'AEO 37'!AI34/SUM('AEO 37'!AI34,'AEO 37'!AI38)</f>
        <v>0.9629360158233673</v>
      </c>
      <c r="AI4" s="11">
        <f>'AEO 37'!AJ34/SUM('AEO 37'!AJ34,'AEO 37'!AJ38)</f>
        <v>0.96155175281964511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37'!C38/SUM('AEO 37'!C34,'AEO 37'!C38)</f>
        <v>6.1837404990213428E-4</v>
      </c>
      <c r="C6" s="11">
        <f>'AEO 37'!D38/SUM('AEO 37'!D34,'AEO 37'!D38)</f>
        <v>3.0857683211674954E-3</v>
      </c>
      <c r="D6" s="11">
        <f>'AEO 37'!E38/SUM('AEO 37'!E34,'AEO 37'!E38)</f>
        <v>3.5111671969511719E-3</v>
      </c>
      <c r="E6" s="11">
        <f>'AEO 37'!F38/SUM('AEO 37'!F34,'AEO 37'!F38)</f>
        <v>4.5031791659625557E-3</v>
      </c>
      <c r="F6" s="11">
        <f>'AEO 37'!G38/SUM('AEO 37'!G34,'AEO 37'!G38)</f>
        <v>5.9499452453970559E-3</v>
      </c>
      <c r="G6" s="11">
        <f>'AEO 37'!H38/SUM('AEO 37'!H34,'AEO 37'!H38)</f>
        <v>7.2200130021523668E-3</v>
      </c>
      <c r="H6" s="11">
        <f>'AEO 37'!I38/SUM('AEO 37'!I34,'AEO 37'!I38)</f>
        <v>8.4011763552554169E-3</v>
      </c>
      <c r="I6" s="11">
        <f>'AEO 37'!J38/SUM('AEO 37'!J34,'AEO 37'!J38)</f>
        <v>1.2338562065220505E-2</v>
      </c>
      <c r="J6" s="11">
        <f>'AEO 37'!K38/SUM('AEO 37'!K34,'AEO 37'!K38)</f>
        <v>1.8387308944305524E-2</v>
      </c>
      <c r="K6" s="11">
        <f>'AEO 37'!L38/SUM('AEO 37'!L34,'AEO 37'!L38)</f>
        <v>2.0400394687414142E-2</v>
      </c>
      <c r="L6" s="11">
        <f>'AEO 37'!M38/SUM('AEO 37'!M34,'AEO 37'!M38)</f>
        <v>2.4688866918849913E-2</v>
      </c>
      <c r="M6" s="11">
        <f>'AEO 37'!N38/SUM('AEO 37'!N34,'AEO 37'!N38)</f>
        <v>2.8796924286560645E-2</v>
      </c>
      <c r="N6" s="11">
        <f>'AEO 37'!O38/SUM('AEO 37'!O34,'AEO 37'!O38)</f>
        <v>3.2976374527147516E-2</v>
      </c>
      <c r="O6" s="11">
        <f>'AEO 37'!P38/SUM('AEO 37'!P34,'AEO 37'!P38)</f>
        <v>3.8704938390627885E-2</v>
      </c>
      <c r="P6" s="11">
        <f>'AEO 37'!Q38/SUM('AEO 37'!Q34,'AEO 37'!Q38)</f>
        <v>4.1612199275454322E-2</v>
      </c>
      <c r="Q6" s="11">
        <f>'AEO 37'!R38/SUM('AEO 37'!R34,'AEO 37'!R38)</f>
        <v>4.4340463366088573E-2</v>
      </c>
      <c r="R6" s="11">
        <f>'AEO 37'!S38/SUM('AEO 37'!S34,'AEO 37'!S38)</f>
        <v>4.797114531768773E-2</v>
      </c>
      <c r="S6" s="11">
        <f>'AEO 37'!T38/SUM('AEO 37'!T34,'AEO 37'!T38)</f>
        <v>5.2464185112995616E-2</v>
      </c>
      <c r="T6" s="11">
        <f>'AEO 37'!U38/SUM('AEO 37'!U34,'AEO 37'!U38)</f>
        <v>5.526091433501238E-2</v>
      </c>
      <c r="U6" s="11">
        <f>'AEO 37'!V38/SUM('AEO 37'!V34,'AEO 37'!V38)</f>
        <v>5.8349003226633091E-2</v>
      </c>
      <c r="V6" s="11">
        <f>'AEO 37'!W38/SUM('AEO 37'!W34,'AEO 37'!W38)</f>
        <v>6.0961826289919675E-2</v>
      </c>
      <c r="W6" s="11">
        <f>'AEO 37'!X38/SUM('AEO 37'!X34,'AEO 37'!X38)</f>
        <v>6.2592092067532912E-2</v>
      </c>
      <c r="X6" s="11">
        <f>'AEO 37'!Y38/SUM('AEO 37'!Y34,'AEO 37'!Y38)</f>
        <v>6.3404856768077694E-2</v>
      </c>
      <c r="Y6" s="11">
        <f>'AEO 37'!Z38/SUM('AEO 37'!Z34,'AEO 37'!Z38)</f>
        <v>6.381905141737397E-2</v>
      </c>
      <c r="Z6" s="11">
        <f>'AEO 37'!AA38/SUM('AEO 37'!AA34,'AEO 37'!AA38)</f>
        <v>6.2362681225118809E-2</v>
      </c>
      <c r="AA6" s="11">
        <f>'AEO 37'!AB38/SUM('AEO 37'!AB34,'AEO 37'!AB38)</f>
        <v>6.1091217191155928E-2</v>
      </c>
      <c r="AB6" s="11">
        <f>'AEO 37'!AC38/SUM('AEO 37'!AC34,'AEO 37'!AC38)</f>
        <v>5.81527484862236E-2</v>
      </c>
      <c r="AC6" s="11">
        <f>'AEO 37'!AD38/SUM('AEO 37'!AD34,'AEO 37'!AD38)</f>
        <v>5.6676655623782587E-2</v>
      </c>
      <c r="AD6" s="11">
        <f>'AEO 37'!AE38/SUM('AEO 37'!AE34,'AEO 37'!AE38)</f>
        <v>5.5740927308374426E-2</v>
      </c>
      <c r="AE6" s="11">
        <f>'AEO 37'!AF38/SUM('AEO 37'!AF34,'AEO 37'!AF38)</f>
        <v>4.9448029308760202E-2</v>
      </c>
      <c r="AF6" s="11">
        <f>'AEO 37'!AG38/SUM('AEO 37'!AG34,'AEO 37'!AG38)</f>
        <v>4.0741611597618549E-2</v>
      </c>
      <c r="AG6" s="11">
        <f>'AEO 37'!AH38/SUM('AEO 37'!AH34,'AEO 37'!AH38)</f>
        <v>3.5729464321615868E-2</v>
      </c>
      <c r="AH6" s="11">
        <f>'AEO 37'!AI38/SUM('AEO 37'!AI34,'AEO 37'!AI38)</f>
        <v>3.7063984176632661E-2</v>
      </c>
      <c r="AI6" s="11">
        <f>'AEO 37'!AJ38/SUM('AEO 37'!AJ34,'AEO 37'!AJ38)</f>
        <v>3.8448247180354882E-2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f>IF('Biodiesel Fraction'!$B21,1-'Biodiesel Fraction'!B30,1)</f>
        <v>0.95476341920540519</v>
      </c>
      <c r="C5">
        <f>IF('Biodiesel Fraction'!$B21,1-'Biodiesel Fraction'!C30,1)</f>
        <v>0.95067572720610916</v>
      </c>
      <c r="D5">
        <f>IF('Biodiesel Fraction'!$B21,1-'Biodiesel Fraction'!C30,1)</f>
        <v>0.95067572720610916</v>
      </c>
      <c r="E5">
        <f>IF('Biodiesel Fraction'!$B21,1-'Biodiesel Fraction'!E30,1)</f>
        <v>0.95634177457924718</v>
      </c>
      <c r="F5">
        <f>IF('Biodiesel Fraction'!$B21,1-'Biodiesel Fraction'!F30,1)</f>
        <v>0.9552786177054885</v>
      </c>
      <c r="G5">
        <f>IF('Biodiesel Fraction'!$B21,1-'Biodiesel Fraction'!G30,1)</f>
        <v>0.95938179685048552</v>
      </c>
      <c r="H5">
        <f>IF('Biodiesel Fraction'!$B21,1-'Biodiesel Fraction'!H30,1)</f>
        <v>0.95996064461283181</v>
      </c>
      <c r="I5">
        <f>IF('Biodiesel Fraction'!$B21,1-'Biodiesel Fraction'!I30,1)</f>
        <v>0.95991420880382938</v>
      </c>
      <c r="J5">
        <f>IF('Biodiesel Fraction'!$B21,1-'Biodiesel Fraction'!J30,1)</f>
        <v>0.95980499476593928</v>
      </c>
      <c r="K5">
        <f>IF('Biodiesel Fraction'!$B21,1-'Biodiesel Fraction'!K30,1)</f>
        <v>0.9595968544900324</v>
      </c>
      <c r="L5">
        <f>IF('Biodiesel Fraction'!$B21,1-'Biodiesel Fraction'!L30,1)</f>
        <v>0.95927752445789249</v>
      </c>
      <c r="M5">
        <f>IF('Biodiesel Fraction'!$B21,1-'Biodiesel Fraction'!M30,1)</f>
        <v>0.95903124993692845</v>
      </c>
      <c r="N5">
        <f>IF('Biodiesel Fraction'!$B21,1-'Biodiesel Fraction'!N30,1)</f>
        <v>0.95858236689324627</v>
      </c>
      <c r="O5">
        <f>IF('Biodiesel Fraction'!$B21,1-'Biodiesel Fraction'!O30,1)</f>
        <v>0.95821099312861069</v>
      </c>
      <c r="P5">
        <f>IF('Biodiesel Fraction'!$B21,1-'Biodiesel Fraction'!P30,1)</f>
        <v>0.9578601987767088</v>
      </c>
      <c r="Q5">
        <f>IF('Biodiesel Fraction'!$B21,1-'Biodiesel Fraction'!Q30,1)</f>
        <v>0.9577292619299238</v>
      </c>
      <c r="R5">
        <f>IF('Biodiesel Fraction'!$B21,1-'Biodiesel Fraction'!R30,1)</f>
        <v>0.95747537844846364</v>
      </c>
      <c r="S5">
        <f>IF('Biodiesel Fraction'!$B21,1-'Biodiesel Fraction'!S30,1)</f>
        <v>0.95714691415030684</v>
      </c>
      <c r="T5">
        <f>IF('Biodiesel Fraction'!$B21,1-'Biodiesel Fraction'!T30,1)</f>
        <v>0.9564569124413167</v>
      </c>
      <c r="U5">
        <f>IF('Biodiesel Fraction'!$B21,1-'Biodiesel Fraction'!U30,1)</f>
        <v>0.95633481786429031</v>
      </c>
      <c r="V5">
        <f>IF('Biodiesel Fraction'!$B21,1-'Biodiesel Fraction'!V30,1)</f>
        <v>0.95642128991638353</v>
      </c>
      <c r="W5">
        <f>IF('Biodiesel Fraction'!$B21,1-'Biodiesel Fraction'!W30,1)</f>
        <v>0.95671925079514719</v>
      </c>
      <c r="X5">
        <f>IF('Biodiesel Fraction'!$B21,1-'Biodiesel Fraction'!X30,1)</f>
        <v>0.95695969510008339</v>
      </c>
      <c r="Y5">
        <f>IF('Biodiesel Fraction'!$B21,1-'Biodiesel Fraction'!Y30,1)</f>
        <v>0.95722521031633079</v>
      </c>
      <c r="Z5">
        <f>IF('Biodiesel Fraction'!$B21,1-'Biodiesel Fraction'!Z30,1)</f>
        <v>0.95713228438103515</v>
      </c>
      <c r="AA5">
        <f>IF('Biodiesel Fraction'!$B21,1-'Biodiesel Fraction'!AA30,1)</f>
        <v>0.95723869336333123</v>
      </c>
      <c r="AB5">
        <f>IF('Biodiesel Fraction'!$B21,1-'Biodiesel Fraction'!AB30,1)</f>
        <v>0.95737004419700511</v>
      </c>
      <c r="AC5">
        <f>IF('Biodiesel Fraction'!$B21,1-'Biodiesel Fraction'!AC30,1)</f>
        <v>0.95750835401381529</v>
      </c>
      <c r="AD5">
        <f>IF('Biodiesel Fraction'!$B21,1-'Biodiesel Fraction'!AD30,1)</f>
        <v>0.95768578815453165</v>
      </c>
      <c r="AE5">
        <f>IF('Biodiesel Fraction'!$B21,1-'Biodiesel Fraction'!AE30,1)</f>
        <v>0.95785219559229962</v>
      </c>
      <c r="AF5">
        <f>IF('Biodiesel Fraction'!$B21,1-'Biodiesel Fraction'!AF30,1)</f>
        <v>0.95812267255982642</v>
      </c>
      <c r="AG5">
        <f>IF('Biodiesel Fraction'!$B21,1-'Biodiesel Fraction'!AG30,1)</f>
        <v>0.95837755343397502</v>
      </c>
      <c r="AH5">
        <f>IF('Biodiesel Fraction'!$B21,1-'Biodiesel Fraction'!AH30,1)</f>
        <v>0.95860502830611904</v>
      </c>
      <c r="AI5">
        <f>IF('Biodiesel Fraction'!$B21,1-'Biodiesel Fraction'!AI30,1)</f>
        <v>0.95881623810013028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156</v>
      </c>
      <c r="B7">
        <f>IF('Biodiesel Fraction'!$B21,'Biodiesel Fraction'!B30,0)</f>
        <v>4.5236580794594826E-2</v>
      </c>
      <c r="C7">
        <f>IF('Biodiesel Fraction'!$B21,'Biodiesel Fraction'!C30,0)</f>
        <v>4.9324272793890886E-2</v>
      </c>
      <c r="D7">
        <f>IF('Biodiesel Fraction'!$B21,'Biodiesel Fraction'!C30,0)</f>
        <v>4.9324272793890886E-2</v>
      </c>
      <c r="E7">
        <f>IF('Biodiesel Fraction'!$B21,'Biodiesel Fraction'!E30,0)</f>
        <v>4.3658225420752844E-2</v>
      </c>
      <c r="F7">
        <f>IF('Biodiesel Fraction'!$B21,'Biodiesel Fraction'!F30,0)</f>
        <v>4.4721382294511496E-2</v>
      </c>
      <c r="G7">
        <f>IF('Biodiesel Fraction'!$B21,'Biodiesel Fraction'!G30,0)</f>
        <v>4.0618203149514455E-2</v>
      </c>
      <c r="H7">
        <f>IF('Biodiesel Fraction'!$B21,'Biodiesel Fraction'!H30,0)</f>
        <v>4.0039355387168234E-2</v>
      </c>
      <c r="I7">
        <f>IF('Biodiesel Fraction'!$B21,'Biodiesel Fraction'!I30,0)</f>
        <v>4.0085791196170568E-2</v>
      </c>
      <c r="J7">
        <f>IF('Biodiesel Fraction'!$B21,'Biodiesel Fraction'!J30,0)</f>
        <v>4.0195005234060756E-2</v>
      </c>
      <c r="K7">
        <f>IF('Biodiesel Fraction'!$B21,'Biodiesel Fraction'!K30,0)</f>
        <v>4.0403145509967556E-2</v>
      </c>
      <c r="L7">
        <f>IF('Biodiesel Fraction'!$B21,'Biodiesel Fraction'!L30,0)</f>
        <v>4.0722475542107478E-2</v>
      </c>
      <c r="M7">
        <f>IF('Biodiesel Fraction'!$B21,'Biodiesel Fraction'!M30,0)</f>
        <v>4.0968750063071525E-2</v>
      </c>
      <c r="N7">
        <f>IF('Biodiesel Fraction'!$B21,'Biodiesel Fraction'!N30,0)</f>
        <v>4.1417633106753754E-2</v>
      </c>
      <c r="O7">
        <f>IF('Biodiesel Fraction'!$B21,'Biodiesel Fraction'!O30,0)</f>
        <v>4.1789006871389311E-2</v>
      </c>
      <c r="P7">
        <f>IF('Biodiesel Fraction'!$B21,'Biodiesel Fraction'!P30,0)</f>
        <v>4.2139801223291209E-2</v>
      </c>
      <c r="Q7">
        <f>IF('Biodiesel Fraction'!$B21,'Biodiesel Fraction'!Q30,0)</f>
        <v>4.2270738070076232E-2</v>
      </c>
      <c r="R7">
        <f>IF('Biodiesel Fraction'!$B21,'Biodiesel Fraction'!R30,0)</f>
        <v>4.2524621551536371E-2</v>
      </c>
      <c r="S7">
        <f>IF('Biodiesel Fraction'!$B21,'Biodiesel Fraction'!S30,0)</f>
        <v>4.2853085849693134E-2</v>
      </c>
      <c r="T7">
        <f>IF('Biodiesel Fraction'!$B21,'Biodiesel Fraction'!T30,0)</f>
        <v>4.354308755868333E-2</v>
      </c>
      <c r="U7">
        <f>IF('Biodiesel Fraction'!$B21,'Biodiesel Fraction'!U30,0)</f>
        <v>4.3665182135709635E-2</v>
      </c>
      <c r="V7">
        <f>IF('Biodiesel Fraction'!$B21,'Biodiesel Fraction'!V30,0)</f>
        <v>4.3578710083616419E-2</v>
      </c>
      <c r="W7">
        <f>IF('Biodiesel Fraction'!$B21,'Biodiesel Fraction'!W30,0)</f>
        <v>4.3280749204852857E-2</v>
      </c>
      <c r="X7">
        <f>IF('Biodiesel Fraction'!$B21,'Biodiesel Fraction'!X30,0)</f>
        <v>4.3040304899916622E-2</v>
      </c>
      <c r="Y7">
        <f>IF('Biodiesel Fraction'!$B21,'Biodiesel Fraction'!Y30,0)</f>
        <v>4.2774789683669164E-2</v>
      </c>
      <c r="Z7">
        <f>IF('Biodiesel Fraction'!$B21,'Biodiesel Fraction'!Z30,0)</f>
        <v>4.2867715618964859E-2</v>
      </c>
      <c r="AA7">
        <f>IF('Biodiesel Fraction'!$B21,'Biodiesel Fraction'!AA30,0)</f>
        <v>4.2761306636668758E-2</v>
      </c>
      <c r="AB7">
        <f>IF('Biodiesel Fraction'!$B21,'Biodiesel Fraction'!AB30,0)</f>
        <v>4.2629955802994862E-2</v>
      </c>
      <c r="AC7">
        <f>IF('Biodiesel Fraction'!$B21,'Biodiesel Fraction'!AC30,0)</f>
        <v>4.249164598618476E-2</v>
      </c>
      <c r="AD7">
        <f>IF('Biodiesel Fraction'!$B21,'Biodiesel Fraction'!AD30,0)</f>
        <v>4.2314211845468373E-2</v>
      </c>
      <c r="AE7">
        <f>IF('Biodiesel Fraction'!$B21,'Biodiesel Fraction'!AE30,0)</f>
        <v>4.2147804407700412E-2</v>
      </c>
      <c r="AF7">
        <f>IF('Biodiesel Fraction'!$B21,'Biodiesel Fraction'!AF30,0)</f>
        <v>4.187732744017357E-2</v>
      </c>
      <c r="AG7">
        <f>IF('Biodiesel Fraction'!$B21,'Biodiesel Fraction'!AG30,0)</f>
        <v>4.1622446566024963E-2</v>
      </c>
      <c r="AH7">
        <f>IF('Biodiesel Fraction'!$B21,'Biodiesel Fraction'!AH30,0)</f>
        <v>4.1394971693880955E-2</v>
      </c>
      <c r="AI7">
        <f>IF('Biodiesel Fraction'!$B21,'Biodiesel Fraction'!AI30,0)</f>
        <v>4.1183761899869685E-2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J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6" x14ac:dyDescent="0.4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/>
    </row>
    <row r="5" spans="1:36" x14ac:dyDescent="0.45">
      <c r="A5" t="s">
        <v>152</v>
      </c>
      <c r="B5">
        <f>IF('Biodiesel Fraction'!$B21,1-'Biodiesel Fraction'!B30,1)*(1-B2)</f>
        <v>0.42964353864243232</v>
      </c>
      <c r="C5">
        <f>IF('Biodiesel Fraction'!$B21,1-'Biodiesel Fraction'!C30,1)*(1-C2)</f>
        <v>0.4278040772427491</v>
      </c>
      <c r="D5">
        <f>IF('Biodiesel Fraction'!$B21,1-'Biodiesel Fraction'!C30,1)*(1-D2)</f>
        <v>0.4278040772427491</v>
      </c>
      <c r="E5">
        <f>IF('Biodiesel Fraction'!$B21,1-'Biodiesel Fraction'!E30,1)*(1-E2)</f>
        <v>0.43035379856066119</v>
      </c>
      <c r="F5">
        <f>IF('Biodiesel Fraction'!$B21,1-'Biodiesel Fraction'!F30,1)*(1-F2)</f>
        <v>0.42987537796746977</v>
      </c>
      <c r="G5">
        <f>IF('Biodiesel Fraction'!$B21,1-'Biodiesel Fraction'!G30,1)*(1-G2)</f>
        <v>0.43172180858271847</v>
      </c>
      <c r="H5">
        <f>IF('Biodiesel Fraction'!$B21,1-'Biodiesel Fraction'!H30,1)*(1-H2)</f>
        <v>0.43198229007577427</v>
      </c>
      <c r="I5">
        <f>IF('Biodiesel Fraction'!$B21,1-'Biodiesel Fraction'!I30,1)*(1-I2)</f>
        <v>0.43196139396172317</v>
      </c>
      <c r="J5">
        <f>IF('Biodiesel Fraction'!$B21,1-'Biodiesel Fraction'!J30,1)*(1-J2)</f>
        <v>0.43191224764467262</v>
      </c>
      <c r="K5">
        <f>IF('Biodiesel Fraction'!$B21,1-'Biodiesel Fraction'!K30,1)*(1-K2)</f>
        <v>0.43181858452051453</v>
      </c>
      <c r="L5">
        <f>IF('Biodiesel Fraction'!$B21,1-'Biodiesel Fraction'!L30,1)*(1-L2)</f>
        <v>0.43167488600605158</v>
      </c>
      <c r="M5">
        <f>IF('Biodiesel Fraction'!$B21,1-'Biodiesel Fraction'!M30,1)*(1-M2)</f>
        <v>0.43156406247161777</v>
      </c>
      <c r="N5">
        <f>IF('Biodiesel Fraction'!$B21,1-'Biodiesel Fraction'!N30,1)*(1-N2)</f>
        <v>0.43136206510196079</v>
      </c>
      <c r="O5">
        <f>IF('Biodiesel Fraction'!$B21,1-'Biodiesel Fraction'!O30,1)*(1-O2)</f>
        <v>0.43119494690787474</v>
      </c>
      <c r="P5">
        <f>IF('Biodiesel Fraction'!$B21,1-'Biodiesel Fraction'!P30,1)*(1-P2)</f>
        <v>0.43103708944951891</v>
      </c>
      <c r="Q5">
        <f>IF('Biodiesel Fraction'!$B21,1-'Biodiesel Fraction'!Q30,1)*(1-Q2)</f>
        <v>0.43097816786846566</v>
      </c>
      <c r="R5">
        <f>IF('Biodiesel Fraction'!$B21,1-'Biodiesel Fraction'!R30,1)*(1-R2)</f>
        <v>0.43086392030180859</v>
      </c>
      <c r="S5">
        <f>IF('Biodiesel Fraction'!$B21,1-'Biodiesel Fraction'!S30,1)*(1-S2)</f>
        <v>0.43071611136763804</v>
      </c>
      <c r="T5">
        <f>IF('Biodiesel Fraction'!$B21,1-'Biodiesel Fraction'!T30,1)*(1-T2)</f>
        <v>0.43040561059859245</v>
      </c>
      <c r="U5">
        <f>IF('Biodiesel Fraction'!$B21,1-'Biodiesel Fraction'!U30,1)*(1-U2)</f>
        <v>0.43035066803893057</v>
      </c>
      <c r="V5">
        <f>IF('Biodiesel Fraction'!$B21,1-'Biodiesel Fraction'!V30,1)*(1-V2)</f>
        <v>0.43038958046237252</v>
      </c>
      <c r="W5">
        <f>IF('Biodiesel Fraction'!$B21,1-'Biodiesel Fraction'!W30,1)*(1-W2)</f>
        <v>0.43052366285781618</v>
      </c>
      <c r="X5">
        <f>IF('Biodiesel Fraction'!$B21,1-'Biodiesel Fraction'!X30,1)*(1-X2)</f>
        <v>0.43063186279503746</v>
      </c>
      <c r="Y5">
        <f>IF('Biodiesel Fraction'!$B21,1-'Biodiesel Fraction'!Y30,1)*(1-Y2)</f>
        <v>0.43075134464234882</v>
      </c>
      <c r="Z5">
        <f>IF('Biodiesel Fraction'!$B21,1-'Biodiesel Fraction'!Z30,1)*(1-Z2)</f>
        <v>0.43070952797146578</v>
      </c>
      <c r="AA5">
        <f>IF('Biodiesel Fraction'!$B21,1-'Biodiesel Fraction'!AA30,1)*(1-AA2)</f>
        <v>0.43075741201349899</v>
      </c>
      <c r="AB5">
        <f>IF('Biodiesel Fraction'!$B21,1-'Biodiesel Fraction'!AB30,1)*(1-AB2)</f>
        <v>0.43081651988865227</v>
      </c>
      <c r="AC5">
        <f>IF('Biodiesel Fraction'!$B21,1-'Biodiesel Fraction'!AC30,1)*(1-AC2)</f>
        <v>0.43087875930621683</v>
      </c>
      <c r="AD5">
        <f>IF('Biodiesel Fraction'!$B21,1-'Biodiesel Fraction'!AD30,1)*(1-AD2)</f>
        <v>0.43095860466953922</v>
      </c>
      <c r="AE5">
        <f>IF('Biodiesel Fraction'!$B21,1-'Biodiesel Fraction'!AE30,1)*(1-AE2)</f>
        <v>0.43103348801653479</v>
      </c>
      <c r="AF5">
        <f>IF('Biodiesel Fraction'!$B21,1-'Biodiesel Fraction'!AF30,1)*(1-AF2)</f>
        <v>0.43115520265192186</v>
      </c>
      <c r="AG5">
        <f>IF('Biodiesel Fraction'!$B21,1-'Biodiesel Fraction'!AG30,1)*(1-AG2)</f>
        <v>0.43126989904528873</v>
      </c>
      <c r="AH5">
        <f>IF('Biodiesel Fraction'!$B21,1-'Biodiesel Fraction'!AH30,1)*(1-AH2)</f>
        <v>0.43137226273775353</v>
      </c>
      <c r="AI5">
        <f>IF('Biodiesel Fraction'!$B21,1-'Biodiesel Fraction'!AI30,1)*(1-AI2)</f>
        <v>0.4314673071450586</v>
      </c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156</v>
      </c>
      <c r="B7">
        <f>IF('Biodiesel Fraction'!$B21,'Biodiesel Fraction'!B30,0)*(1-B2)</f>
        <v>2.0356461357567669E-2</v>
      </c>
      <c r="C7">
        <f>IF('Biodiesel Fraction'!$B21,'Biodiesel Fraction'!C30,0)*(1-C2)</f>
        <v>2.2195922757250897E-2</v>
      </c>
      <c r="D7">
        <f>IF('Biodiesel Fraction'!$B21,'Biodiesel Fraction'!C30,0)*(1-D2)</f>
        <v>2.2195922757250897E-2</v>
      </c>
      <c r="E7">
        <f>IF('Biodiesel Fraction'!$B21,'Biodiesel Fraction'!E30,0)*(1-E2)</f>
        <v>1.9646201439338779E-2</v>
      </c>
      <c r="F7">
        <f>IF('Biodiesel Fraction'!$B21,'Biodiesel Fraction'!F30,0)*(1-F2)</f>
        <v>2.0124622032530171E-2</v>
      </c>
      <c r="G7">
        <f>IF('Biodiesel Fraction'!$B21,'Biodiesel Fraction'!G30,0)*(1-G2)</f>
        <v>1.8278191417281504E-2</v>
      </c>
      <c r="H7">
        <f>IF('Biodiesel Fraction'!$B21,'Biodiesel Fraction'!H30,0)*(1-H2)</f>
        <v>1.8017709924225703E-2</v>
      </c>
      <c r="I7">
        <f>IF('Biodiesel Fraction'!$B21,'Biodiesel Fraction'!I30,0)*(1-I2)</f>
        <v>1.8038606038276755E-2</v>
      </c>
      <c r="J7">
        <f>IF('Biodiesel Fraction'!$B21,'Biodiesel Fraction'!J30,0)*(1-J2)</f>
        <v>1.8087752355327339E-2</v>
      </c>
      <c r="K7">
        <f>IF('Biodiesel Fraction'!$B21,'Biodiesel Fraction'!K30,0)*(1-K2)</f>
        <v>1.8181415479485399E-2</v>
      </c>
      <c r="L7">
        <f>IF('Biodiesel Fraction'!$B21,'Biodiesel Fraction'!L30,0)*(1-L2)</f>
        <v>1.8325113993948362E-2</v>
      </c>
      <c r="M7">
        <f>IF('Biodiesel Fraction'!$B21,'Biodiesel Fraction'!M30,0)*(1-M2)</f>
        <v>1.8435937528382185E-2</v>
      </c>
      <c r="N7">
        <f>IF('Biodiesel Fraction'!$B21,'Biodiesel Fraction'!N30,0)*(1-N2)</f>
        <v>1.8637934898039187E-2</v>
      </c>
      <c r="O7">
        <f>IF('Biodiesel Fraction'!$B21,'Biodiesel Fraction'!O30,0)*(1-O2)</f>
        <v>1.8805053092125188E-2</v>
      </c>
      <c r="P7">
        <f>IF('Biodiesel Fraction'!$B21,'Biodiesel Fraction'!P30,0)*(1-P2)</f>
        <v>1.8962910550481042E-2</v>
      </c>
      <c r="Q7">
        <f>IF('Biodiesel Fraction'!$B21,'Biodiesel Fraction'!Q30,0)*(1-Q2)</f>
        <v>1.9021832131534303E-2</v>
      </c>
      <c r="R7">
        <f>IF('Biodiesel Fraction'!$B21,'Biodiesel Fraction'!R30,0)*(1-R2)</f>
        <v>1.9136079698191366E-2</v>
      </c>
      <c r="S7">
        <f>IF('Biodiesel Fraction'!$B21,'Biodiesel Fraction'!S30,0)*(1-S2)</f>
        <v>1.9283888632361908E-2</v>
      </c>
      <c r="T7">
        <f>IF('Biodiesel Fraction'!$B21,'Biodiesel Fraction'!T30,0)*(1-T2)</f>
        <v>1.9594389401407498E-2</v>
      </c>
      <c r="U7">
        <f>IF('Biodiesel Fraction'!$B21,'Biodiesel Fraction'!U30,0)*(1-U2)</f>
        <v>1.9649331961069334E-2</v>
      </c>
      <c r="V7">
        <f>IF('Biodiesel Fraction'!$B21,'Biodiesel Fraction'!V30,0)*(1-V2)</f>
        <v>1.9610419537627388E-2</v>
      </c>
      <c r="W7">
        <f>IF('Biodiesel Fraction'!$B21,'Biodiesel Fraction'!W30,0)*(1-W2)</f>
        <v>1.9476337142183785E-2</v>
      </c>
      <c r="X7">
        <f>IF('Biodiesel Fraction'!$B21,'Biodiesel Fraction'!X30,0)*(1-X2)</f>
        <v>1.9368137204962478E-2</v>
      </c>
      <c r="Y7">
        <f>IF('Biodiesel Fraction'!$B21,'Biodiesel Fraction'!Y30,0)*(1-Y2)</f>
        <v>1.924865535765112E-2</v>
      </c>
      <c r="Z7">
        <f>IF('Biodiesel Fraction'!$B21,'Biodiesel Fraction'!Z30,0)*(1-Z2)</f>
        <v>1.9290472028534185E-2</v>
      </c>
      <c r="AA7">
        <f>IF('Biodiesel Fraction'!$B21,'Biodiesel Fraction'!AA30,0)*(1-AA2)</f>
        <v>1.9242587986500938E-2</v>
      </c>
      <c r="AB7">
        <f>IF('Biodiesel Fraction'!$B21,'Biodiesel Fraction'!AB30,0)*(1-AB2)</f>
        <v>1.9183480111347687E-2</v>
      </c>
      <c r="AC7">
        <f>IF('Biodiesel Fraction'!$B21,'Biodiesel Fraction'!AC30,0)*(1-AC2)</f>
        <v>1.912124069378314E-2</v>
      </c>
      <c r="AD7">
        <f>IF('Biodiesel Fraction'!$B21,'Biodiesel Fraction'!AD30,0)*(1-AD2)</f>
        <v>1.9041395330460766E-2</v>
      </c>
      <c r="AE7">
        <f>IF('Biodiesel Fraction'!$B21,'Biodiesel Fraction'!AE30,0)*(1-AE2)</f>
        <v>1.8966511983465183E-2</v>
      </c>
      <c r="AF7">
        <f>IF('Biodiesel Fraction'!$B21,'Biodiesel Fraction'!AF30,0)*(1-AF2)</f>
        <v>1.8844797348078104E-2</v>
      </c>
      <c r="AG7">
        <f>IF('Biodiesel Fraction'!$B21,'Biodiesel Fraction'!AG30,0)*(1-AG2)</f>
        <v>1.8730100954711233E-2</v>
      </c>
      <c r="AH7">
        <f>IF('Biodiesel Fraction'!$B21,'Biodiesel Fraction'!AH30,0)*(1-AH2)</f>
        <v>1.8627737262246428E-2</v>
      </c>
      <c r="AI7">
        <f>IF('Biodiesel Fraction'!$B21,'Biodiesel Fraction'!AI30,0)*(1-AI2)</f>
        <v>1.8532692854941357E-2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3"/>
  <sheetViews>
    <sheetView workbookViewId="0">
      <pane xSplit="2" ySplit="1" topLeftCell="C38" activePane="bottomRight" state="frozen"/>
      <selection pane="topRight" activeCell="C1" sqref="C1"/>
      <selection pane="bottomLeft" activeCell="A2" sqref="A2"/>
      <selection pane="bottomRight" activeCell="B1" sqref="B1:AM103"/>
    </sheetView>
  </sheetViews>
  <sheetFormatPr defaultRowHeight="15" customHeight="1" x14ac:dyDescent="0.45"/>
  <cols>
    <col min="1" max="1" width="20.86328125" hidden="1" customWidth="1"/>
    <col min="2" max="2" width="45.73046875" customWidth="1"/>
    <col min="38" max="38" width="8" customWidth="1"/>
  </cols>
  <sheetData>
    <row r="1" spans="1:37" ht="15" customHeight="1" thickBot="1" x14ac:dyDescent="0.5">
      <c r="B1" s="9" t="s">
        <v>326</v>
      </c>
      <c r="C1" s="8">
        <v>2017</v>
      </c>
      <c r="D1" s="8">
        <v>2018</v>
      </c>
      <c r="E1" s="8">
        <v>2019</v>
      </c>
      <c r="F1" s="8">
        <v>2020</v>
      </c>
      <c r="G1" s="8">
        <v>2021</v>
      </c>
      <c r="H1" s="8">
        <v>2022</v>
      </c>
      <c r="I1" s="8">
        <v>2023</v>
      </c>
      <c r="J1" s="8">
        <v>2024</v>
      </c>
      <c r="K1" s="8">
        <v>2025</v>
      </c>
      <c r="L1" s="8">
        <v>2026</v>
      </c>
      <c r="M1" s="8">
        <v>2027</v>
      </c>
      <c r="N1" s="8">
        <v>2028</v>
      </c>
      <c r="O1" s="8">
        <v>2029</v>
      </c>
      <c r="P1" s="8">
        <v>2030</v>
      </c>
      <c r="Q1" s="8">
        <v>2031</v>
      </c>
      <c r="R1" s="8">
        <v>2032</v>
      </c>
      <c r="S1" s="8">
        <v>2033</v>
      </c>
      <c r="T1" s="8">
        <v>2034</v>
      </c>
      <c r="U1" s="8">
        <v>2035</v>
      </c>
      <c r="V1" s="8">
        <v>2036</v>
      </c>
      <c r="W1" s="8">
        <v>2037</v>
      </c>
      <c r="X1" s="8">
        <v>2038</v>
      </c>
      <c r="Y1" s="8">
        <v>2039</v>
      </c>
      <c r="Z1" s="8">
        <v>2040</v>
      </c>
      <c r="AA1" s="8">
        <v>2041</v>
      </c>
      <c r="AB1" s="8">
        <v>2042</v>
      </c>
      <c r="AC1" s="8">
        <v>2043</v>
      </c>
      <c r="AD1" s="8">
        <v>2044</v>
      </c>
      <c r="AE1" s="8">
        <v>2045</v>
      </c>
      <c r="AF1" s="8">
        <v>2046</v>
      </c>
      <c r="AG1" s="8">
        <v>2047</v>
      </c>
      <c r="AH1" s="8">
        <v>2048</v>
      </c>
      <c r="AI1" s="8">
        <v>2049</v>
      </c>
      <c r="AJ1" s="8">
        <v>2050</v>
      </c>
    </row>
    <row r="2" spans="1:37" ht="15" customHeight="1" thickTop="1" x14ac:dyDescent="0.45"/>
    <row r="3" spans="1:37" ht="15" customHeight="1" x14ac:dyDescent="0.45">
      <c r="C3" s="22" t="s">
        <v>147</v>
      </c>
      <c r="D3" s="22" t="s">
        <v>327</v>
      </c>
      <c r="E3" s="22"/>
      <c r="F3" s="22"/>
      <c r="G3" s="22"/>
    </row>
    <row r="4" spans="1:37" ht="15" customHeight="1" x14ac:dyDescent="0.45">
      <c r="C4" s="22" t="s">
        <v>146</v>
      </c>
      <c r="D4" s="22" t="s">
        <v>328</v>
      </c>
      <c r="E4" s="22"/>
      <c r="F4" s="22"/>
      <c r="G4" s="22" t="s">
        <v>145</v>
      </c>
    </row>
    <row r="5" spans="1:37" ht="15" customHeight="1" x14ac:dyDescent="0.45">
      <c r="C5" s="22" t="s">
        <v>144</v>
      </c>
      <c r="D5" s="22" t="s">
        <v>329</v>
      </c>
      <c r="E5" s="22"/>
      <c r="F5" s="22"/>
      <c r="G5" s="22"/>
    </row>
    <row r="6" spans="1:37" ht="15" customHeight="1" x14ac:dyDescent="0.45">
      <c r="C6" s="22" t="s">
        <v>143</v>
      </c>
      <c r="D6" s="22"/>
      <c r="E6" s="22" t="s">
        <v>330</v>
      </c>
      <c r="F6" s="22"/>
      <c r="G6" s="22"/>
    </row>
    <row r="10" spans="1:37" ht="15" customHeight="1" x14ac:dyDescent="0.5">
      <c r="A10" s="23" t="s">
        <v>246</v>
      </c>
      <c r="B10" s="10" t="s">
        <v>245</v>
      </c>
    </row>
    <row r="11" spans="1:37" ht="15" customHeight="1" x14ac:dyDescent="0.45">
      <c r="B11" s="9" t="s">
        <v>244</v>
      </c>
    </row>
    <row r="12" spans="1:37" ht="15" customHeight="1" x14ac:dyDescent="0.4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331</v>
      </c>
    </row>
    <row r="13" spans="1:37" ht="15" customHeight="1" thickBot="1" x14ac:dyDescent="0.5">
      <c r="B13" s="8" t="s">
        <v>243</v>
      </c>
      <c r="C13" s="8">
        <v>2017</v>
      </c>
      <c r="D13" s="8">
        <v>2018</v>
      </c>
      <c r="E13" s="8">
        <v>2019</v>
      </c>
      <c r="F13" s="8">
        <v>2020</v>
      </c>
      <c r="G13" s="8">
        <v>2021</v>
      </c>
      <c r="H13" s="8">
        <v>2022</v>
      </c>
      <c r="I13" s="8">
        <v>2023</v>
      </c>
      <c r="J13" s="8">
        <v>2024</v>
      </c>
      <c r="K13" s="8">
        <v>2025</v>
      </c>
      <c r="L13" s="8">
        <v>2026</v>
      </c>
      <c r="M13" s="8">
        <v>2027</v>
      </c>
      <c r="N13" s="8">
        <v>2028</v>
      </c>
      <c r="O13" s="8">
        <v>2029</v>
      </c>
      <c r="P13" s="8">
        <v>2030</v>
      </c>
      <c r="Q13" s="8">
        <v>2031</v>
      </c>
      <c r="R13" s="8">
        <v>2032</v>
      </c>
      <c r="S13" s="8">
        <v>2033</v>
      </c>
      <c r="T13" s="8">
        <v>2034</v>
      </c>
      <c r="U13" s="8">
        <v>2035</v>
      </c>
      <c r="V13" s="8">
        <v>2036</v>
      </c>
      <c r="W13" s="8">
        <v>2037</v>
      </c>
      <c r="X13" s="8">
        <v>2038</v>
      </c>
      <c r="Y13" s="8">
        <v>2039</v>
      </c>
      <c r="Z13" s="8">
        <v>2040</v>
      </c>
      <c r="AA13" s="8">
        <v>2041</v>
      </c>
      <c r="AB13" s="8">
        <v>2042</v>
      </c>
      <c r="AC13" s="8">
        <v>2043</v>
      </c>
      <c r="AD13" s="8">
        <v>2044</v>
      </c>
      <c r="AE13" s="8">
        <v>2045</v>
      </c>
      <c r="AF13" s="8">
        <v>2046</v>
      </c>
      <c r="AG13" s="8">
        <v>2047</v>
      </c>
      <c r="AH13" s="8">
        <v>2048</v>
      </c>
      <c r="AI13" s="8">
        <v>2049</v>
      </c>
      <c r="AJ13" s="8">
        <v>2050</v>
      </c>
      <c r="AK13" s="8">
        <v>2050</v>
      </c>
    </row>
    <row r="14" spans="1:37" ht="15" customHeight="1" thickTop="1" x14ac:dyDescent="0.45"/>
    <row r="15" spans="1:37" ht="15" customHeight="1" x14ac:dyDescent="0.45">
      <c r="B15" s="4" t="s">
        <v>242</v>
      </c>
    </row>
    <row r="17" spans="1:37" ht="15" customHeight="1" x14ac:dyDescent="0.45">
      <c r="A17" s="23" t="s">
        <v>241</v>
      </c>
      <c r="B17" s="4" t="s">
        <v>240</v>
      </c>
      <c r="C17" s="13">
        <v>0.36779099999999998</v>
      </c>
      <c r="D17" s="13">
        <v>0.43935099999999999</v>
      </c>
      <c r="E17" s="13">
        <v>0.45001000000000002</v>
      </c>
      <c r="F17" s="13">
        <v>0.43674099999999999</v>
      </c>
      <c r="G17" s="13">
        <v>0.43218499999999999</v>
      </c>
      <c r="H17" s="13">
        <v>0.42646099999999998</v>
      </c>
      <c r="I17" s="13">
        <v>0.42180899999999999</v>
      </c>
      <c r="J17" s="13">
        <v>0.41986600000000002</v>
      </c>
      <c r="K17" s="13">
        <v>0.41866900000000001</v>
      </c>
      <c r="L17" s="13">
        <v>0.41746100000000003</v>
      </c>
      <c r="M17" s="13">
        <v>0.417209</v>
      </c>
      <c r="N17" s="13">
        <v>0.41549399999999997</v>
      </c>
      <c r="O17" s="13">
        <v>0.41375400000000001</v>
      </c>
      <c r="P17" s="13">
        <v>0.41073500000000002</v>
      </c>
      <c r="Q17" s="13">
        <v>0.407439</v>
      </c>
      <c r="R17" s="13">
        <v>0.40410699999999999</v>
      </c>
      <c r="S17" s="13">
        <v>0.40121499999999999</v>
      </c>
      <c r="T17" s="13">
        <v>0.39747399999999999</v>
      </c>
      <c r="U17" s="13">
        <v>0.39365699999999998</v>
      </c>
      <c r="V17" s="13">
        <v>0.39057700000000001</v>
      </c>
      <c r="W17" s="13">
        <v>0.386517</v>
      </c>
      <c r="X17" s="13">
        <v>0.38256499999999999</v>
      </c>
      <c r="Y17" s="13">
        <v>0.37885200000000002</v>
      </c>
      <c r="Z17" s="13">
        <v>0.37545200000000001</v>
      </c>
      <c r="AA17" s="13">
        <v>0.37187999999999999</v>
      </c>
      <c r="AB17" s="13">
        <v>0.36877900000000002</v>
      </c>
      <c r="AC17" s="13">
        <v>0.36540899999999998</v>
      </c>
      <c r="AD17" s="13">
        <v>0.36173</v>
      </c>
      <c r="AE17" s="13">
        <v>0.35827500000000001</v>
      </c>
      <c r="AF17" s="13">
        <v>0.35487400000000002</v>
      </c>
      <c r="AG17" s="13">
        <v>0.35142400000000001</v>
      </c>
      <c r="AH17" s="13">
        <v>0.34817599999999999</v>
      </c>
      <c r="AI17" s="13">
        <v>0.34471400000000002</v>
      </c>
      <c r="AJ17" s="13">
        <v>0.34121899999999999</v>
      </c>
      <c r="AK17" s="2">
        <v>-7.868E-3</v>
      </c>
    </row>
    <row r="19" spans="1:37" ht="15" customHeight="1" x14ac:dyDescent="0.45">
      <c r="A19" s="23" t="s">
        <v>239</v>
      </c>
      <c r="B19" s="4" t="s">
        <v>238</v>
      </c>
      <c r="C19" s="13">
        <v>0.141097</v>
      </c>
      <c r="D19" s="13">
        <v>0.141097</v>
      </c>
      <c r="E19" s="13">
        <v>0.141097</v>
      </c>
      <c r="F19" s="13">
        <v>0.141097</v>
      </c>
      <c r="G19" s="13">
        <v>0.141097</v>
      </c>
      <c r="H19" s="13">
        <v>0.141097</v>
      </c>
      <c r="I19" s="13">
        <v>0.141097</v>
      </c>
      <c r="J19" s="13">
        <v>0.141097</v>
      </c>
      <c r="K19" s="13">
        <v>0.141097</v>
      </c>
      <c r="L19" s="13">
        <v>0.141097</v>
      </c>
      <c r="M19" s="13">
        <v>0.141097</v>
      </c>
      <c r="N19" s="13">
        <v>0.141097</v>
      </c>
      <c r="O19" s="13">
        <v>0.141097</v>
      </c>
      <c r="P19" s="13">
        <v>0.141097</v>
      </c>
      <c r="Q19" s="13">
        <v>0.141097</v>
      </c>
      <c r="R19" s="13">
        <v>0.141097</v>
      </c>
      <c r="S19" s="13">
        <v>0.141097</v>
      </c>
      <c r="T19" s="13">
        <v>0.141097</v>
      </c>
      <c r="U19" s="13">
        <v>0.141097</v>
      </c>
      <c r="V19" s="13">
        <v>0.141097</v>
      </c>
      <c r="W19" s="13">
        <v>0.141097</v>
      </c>
      <c r="X19" s="13">
        <v>0.141097</v>
      </c>
      <c r="Y19" s="13">
        <v>0.141097</v>
      </c>
      <c r="Z19" s="13">
        <v>0.141097</v>
      </c>
      <c r="AA19" s="13">
        <v>0.141097</v>
      </c>
      <c r="AB19" s="13">
        <v>0.141097</v>
      </c>
      <c r="AC19" s="13">
        <v>0.141097</v>
      </c>
      <c r="AD19" s="13">
        <v>0.141097</v>
      </c>
      <c r="AE19" s="13">
        <v>0.141097</v>
      </c>
      <c r="AF19" s="13">
        <v>0.141097</v>
      </c>
      <c r="AG19" s="13">
        <v>0.141097</v>
      </c>
      <c r="AH19" s="13">
        <v>0.141097</v>
      </c>
      <c r="AI19" s="13">
        <v>0.141097</v>
      </c>
      <c r="AJ19" s="13">
        <v>0.141097</v>
      </c>
      <c r="AK19" s="2">
        <v>0</v>
      </c>
    </row>
    <row r="21" spans="1:37" ht="15" customHeight="1" x14ac:dyDescent="0.45">
      <c r="A21" s="23" t="s">
        <v>237</v>
      </c>
      <c r="B21" s="4" t="s">
        <v>236</v>
      </c>
      <c r="C21" s="13">
        <v>2.4297200000000001</v>
      </c>
      <c r="D21" s="13">
        <v>2.4196249999999999</v>
      </c>
      <c r="E21" s="13">
        <v>2.3815750000000002</v>
      </c>
      <c r="F21" s="13">
        <v>2.452521</v>
      </c>
      <c r="G21" s="13">
        <v>2.4915479999999999</v>
      </c>
      <c r="H21" s="13">
        <v>2.5232329999999998</v>
      </c>
      <c r="I21" s="13">
        <v>2.5566270000000002</v>
      </c>
      <c r="J21" s="13">
        <v>2.5929440000000001</v>
      </c>
      <c r="K21" s="13">
        <v>2.6297869999999999</v>
      </c>
      <c r="L21" s="13">
        <v>2.658995</v>
      </c>
      <c r="M21" s="13">
        <v>2.6780819999999999</v>
      </c>
      <c r="N21" s="13">
        <v>2.7071329999999998</v>
      </c>
      <c r="O21" s="13">
        <v>2.7312050000000001</v>
      </c>
      <c r="P21" s="13">
        <v>2.7504270000000002</v>
      </c>
      <c r="Q21" s="13">
        <v>2.7655409999999998</v>
      </c>
      <c r="R21" s="13">
        <v>2.7900839999999998</v>
      </c>
      <c r="S21" s="13">
        <v>2.818441</v>
      </c>
      <c r="T21" s="13">
        <v>2.8538019999999999</v>
      </c>
      <c r="U21" s="13">
        <v>2.8880059999999999</v>
      </c>
      <c r="V21" s="13">
        <v>2.92428</v>
      </c>
      <c r="W21" s="13">
        <v>2.9608780000000001</v>
      </c>
      <c r="X21" s="13">
        <v>2.9964569999999999</v>
      </c>
      <c r="Y21" s="13">
        <v>3.0250949999999999</v>
      </c>
      <c r="Z21" s="13">
        <v>3.0551520000000001</v>
      </c>
      <c r="AA21" s="13">
        <v>3.08711</v>
      </c>
      <c r="AB21" s="13">
        <v>3.111275</v>
      </c>
      <c r="AC21" s="13">
        <v>3.1336870000000001</v>
      </c>
      <c r="AD21" s="13">
        <v>3.1650209999999999</v>
      </c>
      <c r="AE21" s="13">
        <v>3.1975579999999999</v>
      </c>
      <c r="AF21" s="13">
        <v>3.2325050000000002</v>
      </c>
      <c r="AG21" s="13">
        <v>3.267655</v>
      </c>
      <c r="AH21" s="13">
        <v>3.3011910000000002</v>
      </c>
      <c r="AI21" s="13">
        <v>3.3316110000000001</v>
      </c>
      <c r="AJ21" s="13">
        <v>3.3626930000000002</v>
      </c>
      <c r="AK21" s="2">
        <v>1.0338E-2</v>
      </c>
    </row>
    <row r="22" spans="1:37" ht="15" customHeight="1" x14ac:dyDescent="0.45">
      <c r="A22" s="23" t="s">
        <v>235</v>
      </c>
      <c r="B22" s="7" t="s">
        <v>212</v>
      </c>
      <c r="C22" s="12">
        <v>5.2400000000000005E-4</v>
      </c>
      <c r="D22" s="12">
        <v>1.1069999999999999E-3</v>
      </c>
      <c r="E22" s="12">
        <v>1.1069999999999999E-3</v>
      </c>
      <c r="F22" s="12">
        <v>1.1069999999999999E-3</v>
      </c>
      <c r="G22" s="12">
        <v>1.1069999999999999E-3</v>
      </c>
      <c r="H22" s="12">
        <v>1.1069999999999999E-3</v>
      </c>
      <c r="I22" s="12">
        <v>1.1069999999999999E-3</v>
      </c>
      <c r="J22" s="12">
        <v>1.1069999999999999E-3</v>
      </c>
      <c r="K22" s="12">
        <v>1.1069999999999999E-3</v>
      </c>
      <c r="L22" s="12">
        <v>1.1069999999999999E-3</v>
      </c>
      <c r="M22" s="12">
        <v>1.1069999999999999E-3</v>
      </c>
      <c r="N22" s="12">
        <v>1.1069999999999999E-3</v>
      </c>
      <c r="O22" s="12">
        <v>1.1069999999999999E-3</v>
      </c>
      <c r="P22" s="12">
        <v>1.1069999999999999E-3</v>
      </c>
      <c r="Q22" s="12">
        <v>1.1069999999999999E-3</v>
      </c>
      <c r="R22" s="12">
        <v>1.1069999999999999E-3</v>
      </c>
      <c r="S22" s="12">
        <v>1.1069999999999999E-3</v>
      </c>
      <c r="T22" s="12">
        <v>1.1069999999999999E-3</v>
      </c>
      <c r="U22" s="12">
        <v>1.1069999999999999E-3</v>
      </c>
      <c r="V22" s="12">
        <v>1.1069999999999999E-3</v>
      </c>
      <c r="W22" s="12">
        <v>1.1069999999999999E-3</v>
      </c>
      <c r="X22" s="12">
        <v>1.1069999999999999E-3</v>
      </c>
      <c r="Y22" s="12">
        <v>1.1069999999999999E-3</v>
      </c>
      <c r="Z22" s="12">
        <v>1.1069999999999999E-3</v>
      </c>
      <c r="AA22" s="12">
        <v>1.1069999999999999E-3</v>
      </c>
      <c r="AB22" s="12">
        <v>1.1069999999999999E-3</v>
      </c>
      <c r="AC22" s="12">
        <v>1.1069999999999999E-3</v>
      </c>
      <c r="AD22" s="12">
        <v>1.1069999999999999E-3</v>
      </c>
      <c r="AE22" s="12">
        <v>1.1069999999999999E-3</v>
      </c>
      <c r="AF22" s="12">
        <v>1.1069999999999999E-3</v>
      </c>
      <c r="AG22" s="12">
        <v>1.1069999999999999E-3</v>
      </c>
      <c r="AH22" s="12">
        <v>1.1069999999999999E-3</v>
      </c>
      <c r="AI22" s="12">
        <v>1.1069999999999999E-3</v>
      </c>
      <c r="AJ22" s="12">
        <v>1.1069999999999999E-3</v>
      </c>
      <c r="AK22" s="5">
        <v>0</v>
      </c>
    </row>
    <row r="23" spans="1:37" ht="15" customHeight="1" x14ac:dyDescent="0.45">
      <c r="A23" s="23" t="s">
        <v>234</v>
      </c>
      <c r="B23" s="7" t="s">
        <v>233</v>
      </c>
      <c r="C23" s="12">
        <v>0.1653</v>
      </c>
      <c r="D23" s="12">
        <v>0.16800000000000001</v>
      </c>
      <c r="E23" s="12">
        <v>0.16569999999999999</v>
      </c>
      <c r="F23" s="12">
        <v>0.168131</v>
      </c>
      <c r="G23" s="12">
        <v>0.16961200000000001</v>
      </c>
      <c r="H23" s="12">
        <v>0.17074700000000001</v>
      </c>
      <c r="I23" s="12">
        <v>0.17207500000000001</v>
      </c>
      <c r="J23" s="12">
        <v>0.17333000000000001</v>
      </c>
      <c r="K23" s="12">
        <v>0.17433899999999999</v>
      </c>
      <c r="L23" s="12">
        <v>0.17558000000000001</v>
      </c>
      <c r="M23" s="12">
        <v>0.176872</v>
      </c>
      <c r="N23" s="12">
        <v>0.178534</v>
      </c>
      <c r="O23" s="12">
        <v>0.180342</v>
      </c>
      <c r="P23" s="12">
        <v>0.18242</v>
      </c>
      <c r="Q23" s="12">
        <v>0.18548300000000001</v>
      </c>
      <c r="R23" s="12">
        <v>0.18857499999999999</v>
      </c>
      <c r="S23" s="12">
        <v>0.19183800000000001</v>
      </c>
      <c r="T23" s="12">
        <v>0.19487299999999999</v>
      </c>
      <c r="U23" s="12">
        <v>0.19441800000000001</v>
      </c>
      <c r="V23" s="12">
        <v>0.198411</v>
      </c>
      <c r="W23" s="12">
        <v>0.20252700000000001</v>
      </c>
      <c r="X23" s="12">
        <v>0.20587</v>
      </c>
      <c r="Y23" s="12">
        <v>0.208754</v>
      </c>
      <c r="Z23" s="12">
        <v>0.21177399999999999</v>
      </c>
      <c r="AA23" s="12">
        <v>0.21485499999999999</v>
      </c>
      <c r="AB23" s="12">
        <v>0.217802</v>
      </c>
      <c r="AC23" s="12">
        <v>0.22120000000000001</v>
      </c>
      <c r="AD23" s="12">
        <v>0.22437000000000001</v>
      </c>
      <c r="AE23" s="12">
        <v>0.22791400000000001</v>
      </c>
      <c r="AF23" s="12">
        <v>0.23105700000000001</v>
      </c>
      <c r="AG23" s="12">
        <v>0.234491</v>
      </c>
      <c r="AH23" s="12">
        <v>0.23798900000000001</v>
      </c>
      <c r="AI23" s="12">
        <v>0.241503</v>
      </c>
      <c r="AJ23" s="12">
        <v>0.24495900000000001</v>
      </c>
      <c r="AK23" s="5">
        <v>1.1854999999999999E-2</v>
      </c>
    </row>
    <row r="24" spans="1:37" ht="15" customHeight="1" x14ac:dyDescent="0.45">
      <c r="A24" s="23" t="s">
        <v>232</v>
      </c>
      <c r="B24" s="7" t="s">
        <v>206</v>
      </c>
      <c r="C24" s="12">
        <v>1.4799</v>
      </c>
      <c r="D24" s="12">
        <v>1.4681</v>
      </c>
      <c r="E24" s="12">
        <v>1.4119999999999999</v>
      </c>
      <c r="F24" s="12">
        <v>1.4456519999999999</v>
      </c>
      <c r="G24" s="12">
        <v>1.4818819999999999</v>
      </c>
      <c r="H24" s="12">
        <v>1.511198</v>
      </c>
      <c r="I24" s="12">
        <v>1.5421290000000001</v>
      </c>
      <c r="J24" s="12">
        <v>1.5739730000000001</v>
      </c>
      <c r="K24" s="12">
        <v>1.6087359999999999</v>
      </c>
      <c r="L24" s="12">
        <v>1.636406</v>
      </c>
      <c r="M24" s="12">
        <v>1.653985</v>
      </c>
      <c r="N24" s="12">
        <v>1.675962</v>
      </c>
      <c r="O24" s="12">
        <v>1.696925</v>
      </c>
      <c r="P24" s="12">
        <v>1.7115750000000001</v>
      </c>
      <c r="Q24" s="12">
        <v>1.7325649999999999</v>
      </c>
      <c r="R24" s="12">
        <v>1.7530950000000001</v>
      </c>
      <c r="S24" s="12">
        <v>1.77705</v>
      </c>
      <c r="T24" s="12">
        <v>1.8090930000000001</v>
      </c>
      <c r="U24" s="12">
        <v>1.843707</v>
      </c>
      <c r="V24" s="12">
        <v>1.875982</v>
      </c>
      <c r="W24" s="12">
        <v>1.9084719999999999</v>
      </c>
      <c r="X24" s="12">
        <v>1.940734</v>
      </c>
      <c r="Y24" s="12">
        <v>1.9665079999999999</v>
      </c>
      <c r="Z24" s="12">
        <v>1.993574</v>
      </c>
      <c r="AA24" s="12">
        <v>2.0224449999999998</v>
      </c>
      <c r="AB24" s="12">
        <v>2.0478550000000002</v>
      </c>
      <c r="AC24" s="12">
        <v>2.071272</v>
      </c>
      <c r="AD24" s="12">
        <v>2.1006079999999998</v>
      </c>
      <c r="AE24" s="12">
        <v>2.131291</v>
      </c>
      <c r="AF24" s="12">
        <v>2.1631010000000002</v>
      </c>
      <c r="AG24" s="12">
        <v>2.1948300000000001</v>
      </c>
      <c r="AH24" s="12">
        <v>2.2248790000000001</v>
      </c>
      <c r="AI24" s="12">
        <v>2.2517960000000001</v>
      </c>
      <c r="AJ24" s="12">
        <v>2.279433</v>
      </c>
      <c r="AK24" s="5">
        <v>1.3844E-2</v>
      </c>
    </row>
    <row r="25" spans="1:37" ht="15" customHeight="1" x14ac:dyDescent="0.45">
      <c r="A25" s="23" t="s">
        <v>231</v>
      </c>
      <c r="B25" s="7" t="s">
        <v>230</v>
      </c>
      <c r="C25" s="12">
        <v>0.78399600000000003</v>
      </c>
      <c r="D25" s="12">
        <v>0.78241799999999995</v>
      </c>
      <c r="E25" s="12">
        <v>0.80276800000000004</v>
      </c>
      <c r="F25" s="12">
        <v>0.83763100000000001</v>
      </c>
      <c r="G25" s="12">
        <v>0.838947</v>
      </c>
      <c r="H25" s="12">
        <v>0.84018099999999996</v>
      </c>
      <c r="I25" s="12">
        <v>0.84131699999999998</v>
      </c>
      <c r="J25" s="12">
        <v>0.84453400000000001</v>
      </c>
      <c r="K25" s="12">
        <v>0.84560500000000005</v>
      </c>
      <c r="L25" s="12">
        <v>0.84590200000000004</v>
      </c>
      <c r="M25" s="12">
        <v>0.84611800000000004</v>
      </c>
      <c r="N25" s="12">
        <v>0.85153000000000001</v>
      </c>
      <c r="O25" s="12">
        <v>0.85283100000000001</v>
      </c>
      <c r="P25" s="12">
        <v>0.855325</v>
      </c>
      <c r="Q25" s="12">
        <v>0.84638599999999997</v>
      </c>
      <c r="R25" s="12">
        <v>0.84730700000000003</v>
      </c>
      <c r="S25" s="12">
        <v>0.84844600000000003</v>
      </c>
      <c r="T25" s="12">
        <v>0.84872800000000004</v>
      </c>
      <c r="U25" s="12">
        <v>0.84877400000000003</v>
      </c>
      <c r="V25" s="12">
        <v>0.84877999999999998</v>
      </c>
      <c r="W25" s="12">
        <v>0.84877199999999997</v>
      </c>
      <c r="X25" s="12">
        <v>0.84874700000000003</v>
      </c>
      <c r="Y25" s="12">
        <v>0.84872599999999998</v>
      </c>
      <c r="Z25" s="12">
        <v>0.84869799999999995</v>
      </c>
      <c r="AA25" s="12">
        <v>0.84870299999999999</v>
      </c>
      <c r="AB25" s="12">
        <v>0.84451200000000004</v>
      </c>
      <c r="AC25" s="12">
        <v>0.84010700000000005</v>
      </c>
      <c r="AD25" s="12">
        <v>0.83893600000000002</v>
      </c>
      <c r="AE25" s="12">
        <v>0.83724600000000005</v>
      </c>
      <c r="AF25" s="12">
        <v>0.83723999999999998</v>
      </c>
      <c r="AG25" s="12">
        <v>0.83722700000000005</v>
      </c>
      <c r="AH25" s="12">
        <v>0.83721599999999996</v>
      </c>
      <c r="AI25" s="12">
        <v>0.83720600000000001</v>
      </c>
      <c r="AJ25" s="12">
        <v>0.83719399999999999</v>
      </c>
      <c r="AK25" s="5">
        <v>2.117E-3</v>
      </c>
    </row>
    <row r="27" spans="1:37" ht="15" customHeight="1" x14ac:dyDescent="0.45">
      <c r="A27" s="23" t="s">
        <v>229</v>
      </c>
      <c r="B27" s="4" t="s">
        <v>228</v>
      </c>
      <c r="C27" s="13">
        <v>1.519158</v>
      </c>
      <c r="D27" s="13">
        <v>1.5506930000000001</v>
      </c>
      <c r="E27" s="13">
        <v>1.626606</v>
      </c>
      <c r="F27" s="13">
        <v>1.5415140000000001</v>
      </c>
      <c r="G27" s="13">
        <v>1.5371680000000001</v>
      </c>
      <c r="H27" s="13">
        <v>1.5337259999999999</v>
      </c>
      <c r="I27" s="13">
        <v>1.5297689999999999</v>
      </c>
      <c r="J27" s="13">
        <v>1.524526</v>
      </c>
      <c r="K27" s="13">
        <v>1.5214829999999999</v>
      </c>
      <c r="L27" s="13">
        <v>1.504621</v>
      </c>
      <c r="M27" s="13">
        <v>1.4975179999999999</v>
      </c>
      <c r="N27" s="13">
        <v>1.4916849999999999</v>
      </c>
      <c r="O27" s="13">
        <v>1.4844729999999999</v>
      </c>
      <c r="P27" s="13">
        <v>1.4793149999999999</v>
      </c>
      <c r="Q27" s="13">
        <v>1.47163</v>
      </c>
      <c r="R27" s="13">
        <v>1.46448</v>
      </c>
      <c r="S27" s="13">
        <v>1.459767</v>
      </c>
      <c r="T27" s="13">
        <v>1.459095</v>
      </c>
      <c r="U27" s="13">
        <v>1.460348</v>
      </c>
      <c r="V27" s="13">
        <v>1.460645</v>
      </c>
      <c r="W27" s="13">
        <v>1.461049</v>
      </c>
      <c r="X27" s="13">
        <v>1.4614069999999999</v>
      </c>
      <c r="Y27" s="13">
        <v>1.4617530000000001</v>
      </c>
      <c r="Z27" s="13">
        <v>1.4620299999999999</v>
      </c>
      <c r="AA27" s="13">
        <v>1.462593</v>
      </c>
      <c r="AB27" s="13">
        <v>1.463095</v>
      </c>
      <c r="AC27" s="13">
        <v>1.463819</v>
      </c>
      <c r="AD27" s="13">
        <v>1.4656229999999999</v>
      </c>
      <c r="AE27" s="13">
        <v>1.4677100000000001</v>
      </c>
      <c r="AF27" s="13">
        <v>1.468162</v>
      </c>
      <c r="AG27" s="13">
        <v>1.468583</v>
      </c>
      <c r="AH27" s="13">
        <v>1.4771080000000001</v>
      </c>
      <c r="AI27" s="13">
        <v>1.496218</v>
      </c>
      <c r="AJ27" s="13">
        <v>1.500353</v>
      </c>
      <c r="AK27" s="2">
        <v>-1.031E-3</v>
      </c>
    </row>
    <row r="28" spans="1:37" ht="15" customHeight="1" x14ac:dyDescent="0.45">
      <c r="A28" s="23" t="s">
        <v>227</v>
      </c>
      <c r="B28" s="7" t="s">
        <v>226</v>
      </c>
      <c r="C28" s="12">
        <v>6.0400000000000002E-3</v>
      </c>
      <c r="D28" s="12">
        <v>2.7022999999999998E-2</v>
      </c>
      <c r="E28" s="12">
        <v>2.801E-2</v>
      </c>
      <c r="F28" s="12">
        <v>3.3047E-2</v>
      </c>
      <c r="G28" s="12">
        <v>3.9897000000000002E-2</v>
      </c>
      <c r="H28" s="12">
        <v>4.4943999999999998E-2</v>
      </c>
      <c r="I28" s="12">
        <v>4.8377999999999997E-2</v>
      </c>
      <c r="J28" s="12">
        <v>6.5796999999999994E-2</v>
      </c>
      <c r="K28" s="12">
        <v>9.0340000000000004E-2</v>
      </c>
      <c r="L28" s="12">
        <v>9.2521000000000006E-2</v>
      </c>
      <c r="M28" s="12">
        <v>0.104587</v>
      </c>
      <c r="N28" s="12">
        <v>0.11401600000000001</v>
      </c>
      <c r="O28" s="12">
        <v>0.123679</v>
      </c>
      <c r="P28" s="12">
        <v>0.13633799999999999</v>
      </c>
      <c r="Q28" s="12">
        <v>0.13958599999999999</v>
      </c>
      <c r="R28" s="12">
        <v>0.141266</v>
      </c>
      <c r="S28" s="12">
        <v>0.145374</v>
      </c>
      <c r="T28" s="12">
        <v>0.15299499999999999</v>
      </c>
      <c r="U28" s="12">
        <v>0.155644</v>
      </c>
      <c r="V28" s="12">
        <v>0.16017400000000001</v>
      </c>
      <c r="W28" s="12">
        <v>0.16369300000000001</v>
      </c>
      <c r="X28" s="12">
        <v>0.165353</v>
      </c>
      <c r="Y28" s="12">
        <v>0.16409899999999999</v>
      </c>
      <c r="Z28" s="12">
        <v>0.16214799999999999</v>
      </c>
      <c r="AA28" s="12">
        <v>0.15495900000000001</v>
      </c>
      <c r="AB28" s="12">
        <v>0.14834700000000001</v>
      </c>
      <c r="AC28" s="12">
        <v>0.13800399999999999</v>
      </c>
      <c r="AD28" s="12">
        <v>0.13094900000000001</v>
      </c>
      <c r="AE28" s="12">
        <v>0.12496599999999999</v>
      </c>
      <c r="AF28" s="12">
        <v>0.10756499999999999</v>
      </c>
      <c r="AG28" s="12">
        <v>8.5834999999999995E-2</v>
      </c>
      <c r="AH28" s="12">
        <v>7.2793999999999998E-2</v>
      </c>
      <c r="AI28" s="12">
        <v>7.2651999999999994E-2</v>
      </c>
      <c r="AJ28" s="12">
        <v>7.2696999999999998E-2</v>
      </c>
      <c r="AK28" s="5">
        <v>3.1408999999999999E-2</v>
      </c>
    </row>
    <row r="29" spans="1:37" ht="15" customHeight="1" x14ac:dyDescent="0.45">
      <c r="A29" s="23" t="s">
        <v>225</v>
      </c>
      <c r="B29" s="7" t="s">
        <v>224</v>
      </c>
      <c r="C29" s="12">
        <v>1.1932579999999999</v>
      </c>
      <c r="D29" s="12">
        <v>1.1600429999999999</v>
      </c>
      <c r="E29" s="12">
        <v>1.1652880000000001</v>
      </c>
      <c r="F29" s="12">
        <v>1.1615850000000001</v>
      </c>
      <c r="G29" s="12">
        <v>1.1471340000000001</v>
      </c>
      <c r="H29" s="12">
        <v>1.1383319999999999</v>
      </c>
      <c r="I29" s="12">
        <v>1.1287320000000001</v>
      </c>
      <c r="J29" s="12">
        <v>1.1038829999999999</v>
      </c>
      <c r="K29" s="12">
        <v>1.0756859999999999</v>
      </c>
      <c r="L29" s="12">
        <v>1.0561320000000001</v>
      </c>
      <c r="M29" s="12">
        <v>1.036859</v>
      </c>
      <c r="N29" s="12">
        <v>1.0197050000000001</v>
      </c>
      <c r="O29" s="12">
        <v>1.0022930000000001</v>
      </c>
      <c r="P29" s="12">
        <v>0.98255899999999996</v>
      </c>
      <c r="Q29" s="12">
        <v>0.96875199999999995</v>
      </c>
      <c r="R29" s="12">
        <v>0.95102200000000003</v>
      </c>
      <c r="S29" s="12">
        <v>0.93233999999999995</v>
      </c>
      <c r="T29" s="12">
        <v>0.92098899999999995</v>
      </c>
      <c r="U29" s="12">
        <v>0.91338799999999998</v>
      </c>
      <c r="V29" s="12">
        <v>0.90847699999999998</v>
      </c>
      <c r="W29" s="12">
        <v>0.90607800000000005</v>
      </c>
      <c r="X29" s="12">
        <v>0.90562399999999998</v>
      </c>
      <c r="Y29" s="12">
        <v>0.90800499999999995</v>
      </c>
      <c r="Z29" s="12">
        <v>0.91248099999999999</v>
      </c>
      <c r="AA29" s="12">
        <v>0.91966000000000003</v>
      </c>
      <c r="AB29" s="12">
        <v>0.92750100000000002</v>
      </c>
      <c r="AC29" s="12">
        <v>0.93915899999999997</v>
      </c>
      <c r="AD29" s="12">
        <v>0.95696300000000001</v>
      </c>
      <c r="AE29" s="12">
        <v>0.97853100000000004</v>
      </c>
      <c r="AF29" s="12">
        <v>0.99595</v>
      </c>
      <c r="AG29" s="12">
        <v>1.017641</v>
      </c>
      <c r="AH29" s="12">
        <v>1.03874</v>
      </c>
      <c r="AI29" s="12">
        <v>1.0576730000000001</v>
      </c>
      <c r="AJ29" s="12">
        <v>1.0612839999999999</v>
      </c>
      <c r="AK29" s="5">
        <v>-2.777E-3</v>
      </c>
    </row>
    <row r="30" spans="1:37" ht="15" customHeight="1" x14ac:dyDescent="0.45">
      <c r="A30" s="23" t="s">
        <v>223</v>
      </c>
      <c r="B30" s="7" t="s">
        <v>222</v>
      </c>
      <c r="C30" s="12">
        <v>0.26588699999999998</v>
      </c>
      <c r="D30" s="12">
        <v>0.295344</v>
      </c>
      <c r="E30" s="12">
        <v>0.349466</v>
      </c>
      <c r="F30" s="12">
        <v>0.26527899999999999</v>
      </c>
      <c r="G30" s="12">
        <v>0.27168500000000001</v>
      </c>
      <c r="H30" s="12">
        <v>0.245949</v>
      </c>
      <c r="I30" s="12">
        <v>0.24243200000000001</v>
      </c>
      <c r="J30" s="12">
        <v>0.242423</v>
      </c>
      <c r="K30" s="12">
        <v>0.24273700000000001</v>
      </c>
      <c r="L30" s="12">
        <v>0.24340800000000001</v>
      </c>
      <c r="M30" s="12">
        <v>0.24395</v>
      </c>
      <c r="N30" s="12">
        <v>0.24419399999999999</v>
      </c>
      <c r="O30" s="12">
        <v>0.24505399999999999</v>
      </c>
      <c r="P30" s="12">
        <v>0.245473</v>
      </c>
      <c r="Q30" s="12">
        <v>0.246085</v>
      </c>
      <c r="R30" s="12">
        <v>0.245282</v>
      </c>
      <c r="S30" s="12">
        <v>0.24535599999999999</v>
      </c>
      <c r="T30" s="12">
        <v>0.24646100000000001</v>
      </c>
      <c r="U30" s="12">
        <v>0.25047999999999998</v>
      </c>
      <c r="V30" s="12">
        <v>0.25119200000000003</v>
      </c>
      <c r="W30" s="12">
        <v>0.25106200000000001</v>
      </c>
      <c r="X30" s="12">
        <v>0.24965699999999999</v>
      </c>
      <c r="Y30" s="12">
        <v>0.24854000000000001</v>
      </c>
      <c r="Z30" s="12">
        <v>0.246864</v>
      </c>
      <c r="AA30" s="12">
        <v>0.247803</v>
      </c>
      <c r="AB30" s="12">
        <v>0.247533</v>
      </c>
      <c r="AC30" s="12">
        <v>0.24730199999999999</v>
      </c>
      <c r="AD30" s="12">
        <v>0.247419</v>
      </c>
      <c r="AE30" s="12">
        <v>0.24737999999999999</v>
      </c>
      <c r="AF30" s="12">
        <v>0.24738299999999999</v>
      </c>
      <c r="AG30" s="12">
        <v>0.24692600000000001</v>
      </c>
      <c r="AH30" s="12">
        <v>0.24657399999999999</v>
      </c>
      <c r="AI30" s="12">
        <v>0.24609700000000001</v>
      </c>
      <c r="AJ30" s="12">
        <v>0.24587300000000001</v>
      </c>
      <c r="AK30" s="5">
        <v>-5.7130000000000002E-3</v>
      </c>
    </row>
    <row r="31" spans="1:37" ht="15" customHeight="1" x14ac:dyDescent="0.45">
      <c r="A31" s="23" t="s">
        <v>221</v>
      </c>
      <c r="B31" s="7" t="s">
        <v>220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3.222E-3</v>
      </c>
      <c r="R31" s="12">
        <v>1.1759E-2</v>
      </c>
      <c r="S31" s="12">
        <v>2.1166000000000001E-2</v>
      </c>
      <c r="T31" s="12">
        <v>2.3424E-2</v>
      </c>
      <c r="U31" s="12">
        <v>2.3424E-2</v>
      </c>
      <c r="V31" s="12">
        <v>2.3424E-2</v>
      </c>
      <c r="W31" s="12">
        <v>2.3424E-2</v>
      </c>
      <c r="X31" s="12">
        <v>2.3424E-2</v>
      </c>
      <c r="Y31" s="12">
        <v>2.3424E-2</v>
      </c>
      <c r="Z31" s="12">
        <v>2.3424E-2</v>
      </c>
      <c r="AA31" s="12">
        <v>2.3424E-2</v>
      </c>
      <c r="AB31" s="12">
        <v>2.3424E-2</v>
      </c>
      <c r="AC31" s="12">
        <v>2.3424E-2</v>
      </c>
      <c r="AD31" s="12">
        <v>1.3849999999999999E-2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5" t="s">
        <v>22</v>
      </c>
    </row>
    <row r="32" spans="1:37" ht="15" customHeight="1" x14ac:dyDescent="0.45">
      <c r="A32" s="23" t="s">
        <v>219</v>
      </c>
      <c r="B32" s="7" t="s">
        <v>218</v>
      </c>
      <c r="C32" s="12">
        <v>0</v>
      </c>
      <c r="D32" s="12">
        <v>3.4099999999999999E-4</v>
      </c>
      <c r="E32" s="12">
        <v>0</v>
      </c>
      <c r="F32" s="12">
        <v>0</v>
      </c>
      <c r="G32" s="12">
        <v>0</v>
      </c>
      <c r="H32" s="12">
        <v>1.12E-4</v>
      </c>
      <c r="I32" s="12">
        <v>1.549E-3</v>
      </c>
      <c r="J32" s="12">
        <v>3.3409999999999998E-3</v>
      </c>
      <c r="K32" s="12">
        <v>3.5760000000000002E-3</v>
      </c>
      <c r="L32" s="12">
        <v>3.5990000000000002E-3</v>
      </c>
      <c r="M32" s="12">
        <v>3.5990000000000002E-3</v>
      </c>
      <c r="N32" s="12">
        <v>5.0159999999999996E-3</v>
      </c>
      <c r="O32" s="12">
        <v>5.3099999999999996E-3</v>
      </c>
      <c r="P32" s="12">
        <v>5.9319999999999998E-3</v>
      </c>
      <c r="Q32" s="12">
        <v>5.9319999999999998E-3</v>
      </c>
      <c r="R32" s="12">
        <v>5.9319999999999998E-3</v>
      </c>
      <c r="S32" s="12">
        <v>5.9319999999999998E-3</v>
      </c>
      <c r="T32" s="12">
        <v>5.9319999999999998E-3</v>
      </c>
      <c r="U32" s="12">
        <v>5.9319999999999998E-3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4.7939999999999997E-3</v>
      </c>
      <c r="AC32" s="12">
        <v>3.5990000000000002E-3</v>
      </c>
      <c r="AD32" s="12">
        <v>3.5990000000000002E-3</v>
      </c>
      <c r="AE32" s="12">
        <v>3.5990000000000002E-3</v>
      </c>
      <c r="AF32" s="12">
        <v>3.5990000000000002E-3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5">
        <v>7.646E-2</v>
      </c>
    </row>
    <row r="33" spans="1:37" ht="15" customHeight="1" x14ac:dyDescent="0.45">
      <c r="A33" s="23" t="s">
        <v>217</v>
      </c>
      <c r="B33" s="7" t="s">
        <v>216</v>
      </c>
      <c r="C33" s="12">
        <v>5.3973E-2</v>
      </c>
      <c r="D33" s="12">
        <v>6.7943000000000003E-2</v>
      </c>
      <c r="E33" s="12">
        <v>8.3842E-2</v>
      </c>
      <c r="F33" s="12">
        <v>8.1601999999999994E-2</v>
      </c>
      <c r="G33" s="12">
        <v>7.8451999999999994E-2</v>
      </c>
      <c r="H33" s="12">
        <v>0.10438799999999999</v>
      </c>
      <c r="I33" s="12">
        <v>0.108678</v>
      </c>
      <c r="J33" s="12">
        <v>0.109082</v>
      </c>
      <c r="K33" s="12">
        <v>0.109144</v>
      </c>
      <c r="L33" s="12">
        <v>0.10896</v>
      </c>
      <c r="M33" s="12">
        <v>0.10852299999999999</v>
      </c>
      <c r="N33" s="12">
        <v>0.108755</v>
      </c>
      <c r="O33" s="12">
        <v>0.108136</v>
      </c>
      <c r="P33" s="12">
        <v>0.109012</v>
      </c>
      <c r="Q33" s="12">
        <v>0.108052</v>
      </c>
      <c r="R33" s="12">
        <v>0.109218</v>
      </c>
      <c r="S33" s="12">
        <v>0.109598</v>
      </c>
      <c r="T33" s="12">
        <v>0.109294</v>
      </c>
      <c r="U33" s="12">
        <v>0.11147899999999999</v>
      </c>
      <c r="V33" s="12">
        <v>0.111445</v>
      </c>
      <c r="W33" s="12">
        <v>0.110858</v>
      </c>
      <c r="X33" s="12">
        <v>0.111416</v>
      </c>
      <c r="Y33" s="12">
        <v>0.11175300000000001</v>
      </c>
      <c r="Z33" s="12">
        <v>0.11118</v>
      </c>
      <c r="AA33" s="12">
        <v>0.110815</v>
      </c>
      <c r="AB33" s="12">
        <v>0.111496</v>
      </c>
      <c r="AC33" s="12">
        <v>0.112331</v>
      </c>
      <c r="AD33" s="12">
        <v>0.112842</v>
      </c>
      <c r="AE33" s="12">
        <v>0.113233</v>
      </c>
      <c r="AF33" s="12">
        <v>0.113665</v>
      </c>
      <c r="AG33" s="12">
        <v>0.114581</v>
      </c>
      <c r="AH33" s="12">
        <v>0.115401</v>
      </c>
      <c r="AI33" s="12">
        <v>0.116198</v>
      </c>
      <c r="AJ33" s="12">
        <v>0.1169</v>
      </c>
      <c r="AK33" s="5">
        <v>1.7101999999999999E-2</v>
      </c>
    </row>
    <row r="35" spans="1:37" ht="15" customHeight="1" x14ac:dyDescent="0.45">
      <c r="A35" s="23" t="s">
        <v>215</v>
      </c>
      <c r="B35" s="4" t="s">
        <v>214</v>
      </c>
      <c r="C35" s="13">
        <v>6.246861</v>
      </c>
      <c r="D35" s="13">
        <v>6.428922</v>
      </c>
      <c r="E35" s="13">
        <v>6.5618809999999996</v>
      </c>
      <c r="F35" s="13">
        <v>7.082808</v>
      </c>
      <c r="G35" s="13">
        <v>7.6077649999999997</v>
      </c>
      <c r="H35" s="13">
        <v>7.793927</v>
      </c>
      <c r="I35" s="13">
        <v>7.971069</v>
      </c>
      <c r="J35" s="13">
        <v>8.0198970000000003</v>
      </c>
      <c r="K35" s="13">
        <v>8.0798109999999994</v>
      </c>
      <c r="L35" s="13">
        <v>8.0899870000000007</v>
      </c>
      <c r="M35" s="13">
        <v>8.1282510000000006</v>
      </c>
      <c r="N35" s="13">
        <v>8.1756320000000002</v>
      </c>
      <c r="O35" s="13">
        <v>8.3022310000000008</v>
      </c>
      <c r="P35" s="13">
        <v>8.3753609999999998</v>
      </c>
      <c r="Q35" s="13">
        <v>8.4668539999999997</v>
      </c>
      <c r="R35" s="13">
        <v>8.4743600000000008</v>
      </c>
      <c r="S35" s="13">
        <v>8.4983229999999992</v>
      </c>
      <c r="T35" s="13">
        <v>8.6022359999999995</v>
      </c>
      <c r="U35" s="13">
        <v>8.7172680000000007</v>
      </c>
      <c r="V35" s="13">
        <v>8.9015350000000009</v>
      </c>
      <c r="W35" s="13">
        <v>9.0658689999999993</v>
      </c>
      <c r="X35" s="13">
        <v>9.2720149999999997</v>
      </c>
      <c r="Y35" s="13">
        <v>9.4888049999999993</v>
      </c>
      <c r="Z35" s="13">
        <v>9.5398650000000007</v>
      </c>
      <c r="AA35" s="13">
        <v>9.7292889999999996</v>
      </c>
      <c r="AB35" s="13">
        <v>9.7815770000000004</v>
      </c>
      <c r="AC35" s="13">
        <v>9.9681280000000001</v>
      </c>
      <c r="AD35" s="13">
        <v>10.043843000000001</v>
      </c>
      <c r="AE35" s="13">
        <v>10.121252999999999</v>
      </c>
      <c r="AF35" s="13">
        <v>10.357103</v>
      </c>
      <c r="AG35" s="13">
        <v>10.629194999999999</v>
      </c>
      <c r="AH35" s="13">
        <v>10.758366000000001</v>
      </c>
      <c r="AI35" s="13">
        <v>11.009126999999999</v>
      </c>
      <c r="AJ35" s="13">
        <v>11.205970000000001</v>
      </c>
      <c r="AK35" s="2">
        <v>1.7514999999999999E-2</v>
      </c>
    </row>
    <row r="36" spans="1:37" ht="15" customHeight="1" x14ac:dyDescent="0.45">
      <c r="A36" s="23" t="s">
        <v>213</v>
      </c>
      <c r="B36" s="7" t="s">
        <v>212</v>
      </c>
      <c r="C36" s="12">
        <v>2.7571279999999998</v>
      </c>
      <c r="D36" s="12">
        <v>2.6098940000000002</v>
      </c>
      <c r="E36" s="12">
        <v>2.5317759999999998</v>
      </c>
      <c r="F36" s="12">
        <v>2.6612179999999999</v>
      </c>
      <c r="G36" s="12">
        <v>2.7755899999999998</v>
      </c>
      <c r="H36" s="12">
        <v>2.7311510000000001</v>
      </c>
      <c r="I36" s="12">
        <v>2.69672</v>
      </c>
      <c r="J36" s="12">
        <v>2.6655850000000001</v>
      </c>
      <c r="K36" s="12">
        <v>2.6508310000000002</v>
      </c>
      <c r="L36" s="12">
        <v>2.6238250000000001</v>
      </c>
      <c r="M36" s="12">
        <v>2.6024389999999999</v>
      </c>
      <c r="N36" s="12">
        <v>2.5839310000000002</v>
      </c>
      <c r="O36" s="12">
        <v>2.568025</v>
      </c>
      <c r="P36" s="12">
        <v>2.5614089999999998</v>
      </c>
      <c r="Q36" s="12">
        <v>2.5407700000000002</v>
      </c>
      <c r="R36" s="12">
        <v>2.5233989999999999</v>
      </c>
      <c r="S36" s="12">
        <v>2.507145</v>
      </c>
      <c r="T36" s="12">
        <v>2.4992649999999998</v>
      </c>
      <c r="U36" s="12">
        <v>2.4881530000000001</v>
      </c>
      <c r="V36" s="12">
        <v>2.473878</v>
      </c>
      <c r="W36" s="12">
        <v>2.463365</v>
      </c>
      <c r="X36" s="12">
        <v>2.4671989999999999</v>
      </c>
      <c r="Y36" s="12">
        <v>2.464213</v>
      </c>
      <c r="Z36" s="12">
        <v>2.4586980000000001</v>
      </c>
      <c r="AA36" s="12">
        <v>2.4560279999999999</v>
      </c>
      <c r="AB36" s="12">
        <v>2.449967</v>
      </c>
      <c r="AC36" s="12">
        <v>2.4424329999999999</v>
      </c>
      <c r="AD36" s="12">
        <v>2.4371659999999999</v>
      </c>
      <c r="AE36" s="12">
        <v>2.4333749999999998</v>
      </c>
      <c r="AF36" s="12">
        <v>2.4294739999999999</v>
      </c>
      <c r="AG36" s="12">
        <v>2.4239799999999998</v>
      </c>
      <c r="AH36" s="12">
        <v>2.4253480000000001</v>
      </c>
      <c r="AI36" s="12">
        <v>2.4207380000000001</v>
      </c>
      <c r="AJ36" s="12">
        <v>2.421751</v>
      </c>
      <c r="AK36" s="5">
        <v>-2.3349999999999998E-3</v>
      </c>
    </row>
    <row r="37" spans="1:37" ht="15" customHeight="1" x14ac:dyDescent="0.45">
      <c r="A37" s="23" t="s">
        <v>211</v>
      </c>
      <c r="B37" s="7" t="s">
        <v>210</v>
      </c>
      <c r="C37" s="12">
        <v>0.14647099999999999</v>
      </c>
      <c r="D37" s="12">
        <v>0.15135499999999999</v>
      </c>
      <c r="E37" s="12">
        <v>0.15134</v>
      </c>
      <c r="F37" s="12">
        <v>0.156917</v>
      </c>
      <c r="G37" s="12">
        <v>0.16292599999999999</v>
      </c>
      <c r="H37" s="12">
        <v>0.17222499999999999</v>
      </c>
      <c r="I37" s="12">
        <v>0.184364</v>
      </c>
      <c r="J37" s="12">
        <v>0.19811000000000001</v>
      </c>
      <c r="K37" s="12">
        <v>0.21446799999999999</v>
      </c>
      <c r="L37" s="12">
        <v>0.22849</v>
      </c>
      <c r="M37" s="12">
        <v>0.24603800000000001</v>
      </c>
      <c r="N37" s="12">
        <v>0.26255499999999998</v>
      </c>
      <c r="O37" s="12">
        <v>0.28116000000000002</v>
      </c>
      <c r="P37" s="12">
        <v>0.30284299999999997</v>
      </c>
      <c r="Q37" s="12">
        <v>0.32512600000000003</v>
      </c>
      <c r="R37" s="12">
        <v>0.34514400000000001</v>
      </c>
      <c r="S37" s="12">
        <v>0.360375</v>
      </c>
      <c r="T37" s="12">
        <v>0.37839299999999998</v>
      </c>
      <c r="U37" s="12">
        <v>0.394511</v>
      </c>
      <c r="V37" s="12">
        <v>0.41655999999999999</v>
      </c>
      <c r="W37" s="12">
        <v>0.42672100000000002</v>
      </c>
      <c r="X37" s="12">
        <v>0.43514000000000003</v>
      </c>
      <c r="Y37" s="12">
        <v>0.44397700000000001</v>
      </c>
      <c r="Z37" s="12">
        <v>0.45124500000000001</v>
      </c>
      <c r="AA37" s="12">
        <v>0.45813500000000001</v>
      </c>
      <c r="AB37" s="12">
        <v>0.46417900000000001</v>
      </c>
      <c r="AC37" s="12">
        <v>0.46979799999999999</v>
      </c>
      <c r="AD37" s="12">
        <v>0.47456199999999998</v>
      </c>
      <c r="AE37" s="12">
        <v>0.48031499999999999</v>
      </c>
      <c r="AF37" s="12">
        <v>0.48530099999999998</v>
      </c>
      <c r="AG37" s="12">
        <v>0.490255</v>
      </c>
      <c r="AH37" s="12">
        <v>0.49465500000000001</v>
      </c>
      <c r="AI37" s="12">
        <v>0.51110500000000003</v>
      </c>
      <c r="AJ37" s="12">
        <v>0.51928099999999999</v>
      </c>
      <c r="AK37" s="5">
        <v>3.9276999999999999E-2</v>
      </c>
    </row>
    <row r="38" spans="1:37" ht="15" customHeight="1" x14ac:dyDescent="0.45">
      <c r="A38" s="23" t="s">
        <v>209</v>
      </c>
      <c r="B38" s="7" t="s">
        <v>208</v>
      </c>
      <c r="C38" s="12">
        <v>0.27030700000000002</v>
      </c>
      <c r="D38" s="12">
        <v>0.30338500000000002</v>
      </c>
      <c r="E38" s="12">
        <v>0.30298900000000001</v>
      </c>
      <c r="F38" s="12">
        <v>0.30481399999999997</v>
      </c>
      <c r="G38" s="12">
        <v>0.302178</v>
      </c>
      <c r="H38" s="12">
        <v>0.30221500000000001</v>
      </c>
      <c r="I38" s="12">
        <v>0.30224800000000002</v>
      </c>
      <c r="J38" s="12">
        <v>0.30323099999999997</v>
      </c>
      <c r="K38" s="12">
        <v>0.30324400000000001</v>
      </c>
      <c r="L38" s="12">
        <v>0.30357000000000001</v>
      </c>
      <c r="M38" s="12">
        <v>0.30454599999999998</v>
      </c>
      <c r="N38" s="12">
        <v>0.30751699999999998</v>
      </c>
      <c r="O38" s="12">
        <v>0.30889</v>
      </c>
      <c r="P38" s="12">
        <v>0.30872300000000003</v>
      </c>
      <c r="Q38" s="12">
        <v>0.30895800000000001</v>
      </c>
      <c r="R38" s="12">
        <v>0.30901800000000001</v>
      </c>
      <c r="S38" s="12">
        <v>0.30932199999999999</v>
      </c>
      <c r="T38" s="12">
        <v>0.31030799999999997</v>
      </c>
      <c r="U38" s="12">
        <v>0.30980099999999999</v>
      </c>
      <c r="V38" s="12">
        <v>0.310033</v>
      </c>
      <c r="W38" s="12">
        <v>0.30879400000000001</v>
      </c>
      <c r="X38" s="12">
        <v>0.30915700000000002</v>
      </c>
      <c r="Y38" s="12">
        <v>0.31015599999999999</v>
      </c>
      <c r="Z38" s="12">
        <v>0.30955199999999999</v>
      </c>
      <c r="AA38" s="12">
        <v>0.310506</v>
      </c>
      <c r="AB38" s="12">
        <v>0.31057400000000002</v>
      </c>
      <c r="AC38" s="12">
        <v>0.31172499999999997</v>
      </c>
      <c r="AD38" s="12">
        <v>0.31107800000000002</v>
      </c>
      <c r="AE38" s="12">
        <v>0.312971</v>
      </c>
      <c r="AF38" s="12">
        <v>0.31304399999999999</v>
      </c>
      <c r="AG38" s="12">
        <v>0.31396200000000002</v>
      </c>
      <c r="AH38" s="12">
        <v>0.31458900000000001</v>
      </c>
      <c r="AI38" s="12">
        <v>0.31812499999999999</v>
      </c>
      <c r="AJ38" s="12">
        <v>0.31903700000000002</v>
      </c>
      <c r="AK38" s="5">
        <v>1.573E-3</v>
      </c>
    </row>
    <row r="39" spans="1:37" ht="15" customHeight="1" x14ac:dyDescent="0.45">
      <c r="A39" s="23" t="s">
        <v>207</v>
      </c>
      <c r="B39" s="7" t="s">
        <v>206</v>
      </c>
      <c r="C39" s="12">
        <v>0.230408</v>
      </c>
      <c r="D39" s="12">
        <v>0.22256999999999999</v>
      </c>
      <c r="E39" s="12">
        <v>0.235288</v>
      </c>
      <c r="F39" s="12">
        <v>0.23564399999999999</v>
      </c>
      <c r="G39" s="12">
        <v>0.23671800000000001</v>
      </c>
      <c r="H39" s="12">
        <v>0.23660999999999999</v>
      </c>
      <c r="I39" s="12">
        <v>0.23667199999999999</v>
      </c>
      <c r="J39" s="12">
        <v>0.236979</v>
      </c>
      <c r="K39" s="12">
        <v>0.23721100000000001</v>
      </c>
      <c r="L39" s="12">
        <v>0.23771100000000001</v>
      </c>
      <c r="M39" s="12">
        <v>0.238871</v>
      </c>
      <c r="N39" s="12">
        <v>0.237648</v>
      </c>
      <c r="O39" s="12">
        <v>0.24479999999999999</v>
      </c>
      <c r="P39" s="12">
        <v>0.24141799999999999</v>
      </c>
      <c r="Q39" s="12">
        <v>0.24291299999999999</v>
      </c>
      <c r="R39" s="12">
        <v>0.24052200000000001</v>
      </c>
      <c r="S39" s="12">
        <v>0.243172</v>
      </c>
      <c r="T39" s="12">
        <v>0.24295</v>
      </c>
      <c r="U39" s="12">
        <v>0.24070900000000001</v>
      </c>
      <c r="V39" s="12">
        <v>0.25083100000000003</v>
      </c>
      <c r="W39" s="12">
        <v>0.24717800000000001</v>
      </c>
      <c r="X39" s="12">
        <v>0.24727399999999999</v>
      </c>
      <c r="Y39" s="12">
        <v>0.24695600000000001</v>
      </c>
      <c r="Z39" s="12">
        <v>0.24684800000000001</v>
      </c>
      <c r="AA39" s="12">
        <v>0.24485399999999999</v>
      </c>
      <c r="AB39" s="12">
        <v>0.24485599999999999</v>
      </c>
      <c r="AC39" s="12">
        <v>0.245312</v>
      </c>
      <c r="AD39" s="12">
        <v>0.24516499999999999</v>
      </c>
      <c r="AE39" s="12">
        <v>0.24709100000000001</v>
      </c>
      <c r="AF39" s="12">
        <v>0.24824199999999999</v>
      </c>
      <c r="AG39" s="12">
        <v>0.25514599999999998</v>
      </c>
      <c r="AH39" s="12">
        <v>0.25351600000000002</v>
      </c>
      <c r="AI39" s="12">
        <v>0.25650499999999998</v>
      </c>
      <c r="AJ39" s="12">
        <v>0.26087900000000003</v>
      </c>
      <c r="AK39" s="5">
        <v>4.9750000000000003E-3</v>
      </c>
    </row>
    <row r="40" spans="1:37" ht="15" customHeight="1" x14ac:dyDescent="0.45">
      <c r="A40" s="23" t="s">
        <v>205</v>
      </c>
      <c r="B40" s="7" t="s">
        <v>204</v>
      </c>
      <c r="C40" s="12">
        <v>0.177645</v>
      </c>
      <c r="D40" s="12">
        <v>0.17693800000000001</v>
      </c>
      <c r="E40" s="12">
        <v>0.190882</v>
      </c>
      <c r="F40" s="12">
        <v>0.19377900000000001</v>
      </c>
      <c r="G40" s="12">
        <v>0.195021</v>
      </c>
      <c r="H40" s="12">
        <v>0.19494</v>
      </c>
      <c r="I40" s="12">
        <v>0.19492000000000001</v>
      </c>
      <c r="J40" s="12">
        <v>0.19520699999999999</v>
      </c>
      <c r="K40" s="12">
        <v>0.19540399999999999</v>
      </c>
      <c r="L40" s="12">
        <v>0.195885</v>
      </c>
      <c r="M40" s="12">
        <v>0.197051</v>
      </c>
      <c r="N40" s="12">
        <v>0.195801</v>
      </c>
      <c r="O40" s="12">
        <v>0.20163900000000001</v>
      </c>
      <c r="P40" s="12">
        <v>0.200236</v>
      </c>
      <c r="Q40" s="12">
        <v>0.20036899999999999</v>
      </c>
      <c r="R40" s="12">
        <v>0.19811599999999999</v>
      </c>
      <c r="S40" s="12">
        <v>0.20061699999999999</v>
      </c>
      <c r="T40" s="12">
        <v>0.20041999999999999</v>
      </c>
      <c r="U40" s="12">
        <v>0.19828100000000001</v>
      </c>
      <c r="V40" s="12">
        <v>0.20568800000000001</v>
      </c>
      <c r="W40" s="12">
        <v>0.20281399999999999</v>
      </c>
      <c r="X40" s="12">
        <v>0.20282500000000001</v>
      </c>
      <c r="Y40" s="12">
        <v>0.20255100000000001</v>
      </c>
      <c r="Z40" s="12">
        <v>0.20242499999999999</v>
      </c>
      <c r="AA40" s="12">
        <v>0.202378</v>
      </c>
      <c r="AB40" s="12">
        <v>0.202408</v>
      </c>
      <c r="AC40" s="12">
        <v>0.202765</v>
      </c>
      <c r="AD40" s="12">
        <v>0.202683</v>
      </c>
      <c r="AE40" s="12">
        <v>0.20452699999999999</v>
      </c>
      <c r="AF40" s="12">
        <v>0.203733</v>
      </c>
      <c r="AG40" s="12">
        <v>0.209365</v>
      </c>
      <c r="AH40" s="12">
        <v>0.20830799999999999</v>
      </c>
      <c r="AI40" s="12">
        <v>0.21062700000000001</v>
      </c>
      <c r="AJ40" s="12">
        <v>0.21415600000000001</v>
      </c>
      <c r="AK40" s="5">
        <v>5.9839999999999997E-3</v>
      </c>
    </row>
    <row r="41" spans="1:37" ht="15" customHeight="1" x14ac:dyDescent="0.45">
      <c r="A41" s="23" t="s">
        <v>203</v>
      </c>
      <c r="B41" s="7" t="s">
        <v>202</v>
      </c>
      <c r="C41" s="12">
        <v>5.2762999999999997E-2</v>
      </c>
      <c r="D41" s="12">
        <v>4.5631999999999999E-2</v>
      </c>
      <c r="E41" s="12">
        <v>4.4406000000000001E-2</v>
      </c>
      <c r="F41" s="12">
        <v>4.1864999999999999E-2</v>
      </c>
      <c r="G41" s="12">
        <v>4.1696999999999998E-2</v>
      </c>
      <c r="H41" s="12">
        <v>4.1669999999999999E-2</v>
      </c>
      <c r="I41" s="12">
        <v>4.1751999999999997E-2</v>
      </c>
      <c r="J41" s="12">
        <v>4.1771999999999997E-2</v>
      </c>
      <c r="K41" s="12">
        <v>4.1806999999999997E-2</v>
      </c>
      <c r="L41" s="12">
        <v>4.1825000000000001E-2</v>
      </c>
      <c r="M41" s="12">
        <v>4.1819000000000002E-2</v>
      </c>
      <c r="N41" s="12">
        <v>4.1847000000000002E-2</v>
      </c>
      <c r="O41" s="12">
        <v>4.3160999999999998E-2</v>
      </c>
      <c r="P41" s="12">
        <v>4.1182000000000003E-2</v>
      </c>
      <c r="Q41" s="12">
        <v>4.2543999999999998E-2</v>
      </c>
      <c r="R41" s="12">
        <v>4.2405999999999999E-2</v>
      </c>
      <c r="S41" s="12">
        <v>4.2555000000000003E-2</v>
      </c>
      <c r="T41" s="12">
        <v>4.2529999999999998E-2</v>
      </c>
      <c r="U41" s="12">
        <v>4.2428E-2</v>
      </c>
      <c r="V41" s="12">
        <v>4.5143999999999997E-2</v>
      </c>
      <c r="W41" s="12">
        <v>4.4364000000000001E-2</v>
      </c>
      <c r="X41" s="12">
        <v>4.4449000000000002E-2</v>
      </c>
      <c r="Y41" s="12">
        <v>4.4406000000000001E-2</v>
      </c>
      <c r="Z41" s="12">
        <v>4.4423999999999998E-2</v>
      </c>
      <c r="AA41" s="12">
        <v>4.2476E-2</v>
      </c>
      <c r="AB41" s="12">
        <v>4.2448E-2</v>
      </c>
      <c r="AC41" s="12">
        <v>4.2547000000000001E-2</v>
      </c>
      <c r="AD41" s="12">
        <v>4.2481999999999999E-2</v>
      </c>
      <c r="AE41" s="12">
        <v>4.2562999999999997E-2</v>
      </c>
      <c r="AF41" s="12">
        <v>4.4509E-2</v>
      </c>
      <c r="AG41" s="12">
        <v>4.5781000000000002E-2</v>
      </c>
      <c r="AH41" s="12">
        <v>4.5207999999999998E-2</v>
      </c>
      <c r="AI41" s="12">
        <v>4.5879000000000003E-2</v>
      </c>
      <c r="AJ41" s="12">
        <v>4.6722E-2</v>
      </c>
      <c r="AK41" s="5">
        <v>7.3800000000000005E-4</v>
      </c>
    </row>
    <row r="42" spans="1:37" ht="15" customHeight="1" x14ac:dyDescent="0.45">
      <c r="A42" s="23" t="s">
        <v>201</v>
      </c>
      <c r="B42" s="7" t="s">
        <v>174</v>
      </c>
      <c r="C42" s="12">
        <v>3.0306E-2</v>
      </c>
      <c r="D42" s="12">
        <v>3.3104000000000001E-2</v>
      </c>
      <c r="E42" s="12">
        <v>3.2924000000000002E-2</v>
      </c>
      <c r="F42" s="12">
        <v>3.1289999999999998E-2</v>
      </c>
      <c r="G42" s="12">
        <v>2.9644E-2</v>
      </c>
      <c r="H42" s="12">
        <v>2.9072000000000001E-2</v>
      </c>
      <c r="I42" s="12">
        <v>2.8649999999999998E-2</v>
      </c>
      <c r="J42" s="12">
        <v>2.8365999999999999E-2</v>
      </c>
      <c r="K42" s="12">
        <v>2.8226999999999999E-2</v>
      </c>
      <c r="L42" s="12">
        <v>2.7956999999999999E-2</v>
      </c>
      <c r="M42" s="12">
        <v>2.7487999999999999E-2</v>
      </c>
      <c r="N42" s="12">
        <v>2.7049E-2</v>
      </c>
      <c r="O42" s="12">
        <v>2.6643E-2</v>
      </c>
      <c r="P42" s="12">
        <v>2.6533999999999999E-2</v>
      </c>
      <c r="Q42" s="12">
        <v>2.6967000000000001E-2</v>
      </c>
      <c r="R42" s="12">
        <v>2.5919999999999999E-2</v>
      </c>
      <c r="S42" s="12">
        <v>2.5704000000000001E-2</v>
      </c>
      <c r="T42" s="12">
        <v>2.6388000000000002E-2</v>
      </c>
      <c r="U42" s="12">
        <v>2.6623000000000001E-2</v>
      </c>
      <c r="V42" s="12">
        <v>2.6571999999999998E-2</v>
      </c>
      <c r="W42" s="12">
        <v>2.6417E-2</v>
      </c>
      <c r="X42" s="12">
        <v>2.5780000000000001E-2</v>
      </c>
      <c r="Y42" s="12">
        <v>2.6127999999999998E-2</v>
      </c>
      <c r="Z42" s="12">
        <v>2.5701999999999999E-2</v>
      </c>
      <c r="AA42" s="12">
        <v>2.6029E-2</v>
      </c>
      <c r="AB42" s="12">
        <v>2.5916999999999999E-2</v>
      </c>
      <c r="AC42" s="12">
        <v>2.6180999999999999E-2</v>
      </c>
      <c r="AD42" s="12">
        <v>2.5774999999999999E-2</v>
      </c>
      <c r="AE42" s="12">
        <v>2.5758E-2</v>
      </c>
      <c r="AF42" s="12">
        <v>2.5634000000000001E-2</v>
      </c>
      <c r="AG42" s="12">
        <v>2.5673999999999999E-2</v>
      </c>
      <c r="AH42" s="12">
        <v>2.5635000000000002E-2</v>
      </c>
      <c r="AI42" s="12">
        <v>2.5516E-2</v>
      </c>
      <c r="AJ42" s="12">
        <v>2.5243000000000002E-2</v>
      </c>
      <c r="AK42" s="5">
        <v>-8.4370000000000001E-3</v>
      </c>
    </row>
    <row r="43" spans="1:37" ht="15" customHeight="1" x14ac:dyDescent="0.45">
      <c r="A43" s="23" t="s">
        <v>200</v>
      </c>
      <c r="B43" s="7" t="s">
        <v>172</v>
      </c>
      <c r="C43" s="12">
        <v>0.46062399999999998</v>
      </c>
      <c r="D43" s="12">
        <v>0.58218800000000004</v>
      </c>
      <c r="E43" s="12">
        <v>0.65843399999999996</v>
      </c>
      <c r="F43" s="12">
        <v>0.76820100000000002</v>
      </c>
      <c r="G43" s="12">
        <v>0.906474</v>
      </c>
      <c r="H43" s="12">
        <v>1.1102609999999999</v>
      </c>
      <c r="I43" s="12">
        <v>1.3428249999999999</v>
      </c>
      <c r="J43" s="12">
        <v>1.4430890000000001</v>
      </c>
      <c r="K43" s="12">
        <v>1.516394</v>
      </c>
      <c r="L43" s="12">
        <v>1.562325</v>
      </c>
      <c r="M43" s="12">
        <v>1.6206469999999999</v>
      </c>
      <c r="N43" s="12">
        <v>1.682855</v>
      </c>
      <c r="O43" s="12">
        <v>1.8110010000000001</v>
      </c>
      <c r="P43" s="12">
        <v>1.854373</v>
      </c>
      <c r="Q43" s="12">
        <v>1.9518960000000001</v>
      </c>
      <c r="R43" s="12">
        <v>1.971617</v>
      </c>
      <c r="S43" s="12">
        <v>2.0161630000000001</v>
      </c>
      <c r="T43" s="12">
        <v>2.1134970000000002</v>
      </c>
      <c r="U43" s="12">
        <v>2.2314889999999998</v>
      </c>
      <c r="V43" s="12">
        <v>2.378012</v>
      </c>
      <c r="W43" s="12">
        <v>2.547844</v>
      </c>
      <c r="X43" s="12">
        <v>2.7414960000000002</v>
      </c>
      <c r="Y43" s="12">
        <v>2.9508649999999998</v>
      </c>
      <c r="Z43" s="12">
        <v>2.997995</v>
      </c>
      <c r="AA43" s="12">
        <v>3.1811250000000002</v>
      </c>
      <c r="AB43" s="12">
        <v>3.2318950000000002</v>
      </c>
      <c r="AC43" s="12">
        <v>3.412982</v>
      </c>
      <c r="AD43" s="12">
        <v>3.4622120000000001</v>
      </c>
      <c r="AE43" s="12">
        <v>3.4908779999999999</v>
      </c>
      <c r="AF43" s="12">
        <v>3.6755640000000001</v>
      </c>
      <c r="AG43" s="12">
        <v>3.9223729999999999</v>
      </c>
      <c r="AH43" s="12">
        <v>3.9880049999999998</v>
      </c>
      <c r="AI43" s="12">
        <v>4.1594749999999996</v>
      </c>
      <c r="AJ43" s="12">
        <v>4.3079929999999997</v>
      </c>
      <c r="AK43" s="5">
        <v>6.4542000000000002E-2</v>
      </c>
    </row>
    <row r="44" spans="1:37" ht="15" customHeight="1" x14ac:dyDescent="0.45">
      <c r="A44" s="23" t="s">
        <v>199</v>
      </c>
      <c r="B44" s="7" t="s">
        <v>170</v>
      </c>
      <c r="C44" s="12">
        <v>2.3516159999999999</v>
      </c>
      <c r="D44" s="12">
        <v>2.5264250000000001</v>
      </c>
      <c r="E44" s="12">
        <v>2.64913</v>
      </c>
      <c r="F44" s="12">
        <v>2.924725</v>
      </c>
      <c r="G44" s="12">
        <v>3.1942339999999998</v>
      </c>
      <c r="H44" s="12">
        <v>3.2123930000000001</v>
      </c>
      <c r="I44" s="12">
        <v>3.179592</v>
      </c>
      <c r="J44" s="12">
        <v>3.1445379999999998</v>
      </c>
      <c r="K44" s="12">
        <v>3.1294369999999998</v>
      </c>
      <c r="L44" s="12">
        <v>3.106109</v>
      </c>
      <c r="M44" s="12">
        <v>3.0882230000000002</v>
      </c>
      <c r="N44" s="12">
        <v>3.0740769999999999</v>
      </c>
      <c r="O44" s="12">
        <v>3.061712</v>
      </c>
      <c r="P44" s="12">
        <v>3.080063</v>
      </c>
      <c r="Q44" s="12">
        <v>3.0702250000000002</v>
      </c>
      <c r="R44" s="12">
        <v>3.0587390000000001</v>
      </c>
      <c r="S44" s="12">
        <v>3.0364429999999998</v>
      </c>
      <c r="T44" s="12">
        <v>3.0314350000000001</v>
      </c>
      <c r="U44" s="12">
        <v>3.0259809999999998</v>
      </c>
      <c r="V44" s="12">
        <v>3.0456479999999999</v>
      </c>
      <c r="W44" s="12">
        <v>3.04555</v>
      </c>
      <c r="X44" s="12">
        <v>3.0459679999999998</v>
      </c>
      <c r="Y44" s="12">
        <v>3.0465100000000001</v>
      </c>
      <c r="Z44" s="12">
        <v>3.0498240000000001</v>
      </c>
      <c r="AA44" s="12">
        <v>3.052613</v>
      </c>
      <c r="AB44" s="12">
        <v>3.054189</v>
      </c>
      <c r="AC44" s="12">
        <v>3.0596969999999999</v>
      </c>
      <c r="AD44" s="12">
        <v>3.0878860000000001</v>
      </c>
      <c r="AE44" s="12">
        <v>3.130865</v>
      </c>
      <c r="AF44" s="12">
        <v>3.1798440000000001</v>
      </c>
      <c r="AG44" s="12">
        <v>3.1978070000000001</v>
      </c>
      <c r="AH44" s="12">
        <v>3.2566169999999999</v>
      </c>
      <c r="AI44" s="12">
        <v>3.317663</v>
      </c>
      <c r="AJ44" s="12">
        <v>3.3517869999999998</v>
      </c>
      <c r="AK44" s="5">
        <v>8.8730000000000007E-3</v>
      </c>
    </row>
    <row r="46" spans="1:37" ht="15" customHeight="1" x14ac:dyDescent="0.45">
      <c r="A46" s="23" t="s">
        <v>198</v>
      </c>
      <c r="B46" s="4" t="s">
        <v>197</v>
      </c>
      <c r="C46" s="13">
        <v>10.704628</v>
      </c>
      <c r="D46" s="13">
        <v>10.979689</v>
      </c>
      <c r="E46" s="13">
        <v>11.161168999999999</v>
      </c>
      <c r="F46" s="13">
        <v>11.654681</v>
      </c>
      <c r="G46" s="13">
        <v>12.209764</v>
      </c>
      <c r="H46" s="13">
        <v>12.418445</v>
      </c>
      <c r="I46" s="13">
        <v>12.620373000000001</v>
      </c>
      <c r="J46" s="13">
        <v>12.698328999999999</v>
      </c>
      <c r="K46" s="13">
        <v>12.790848</v>
      </c>
      <c r="L46" s="13">
        <v>12.81216</v>
      </c>
      <c r="M46" s="13">
        <v>12.862157</v>
      </c>
      <c r="N46" s="13">
        <v>12.931039999999999</v>
      </c>
      <c r="O46" s="13">
        <v>13.072761</v>
      </c>
      <c r="P46" s="13">
        <v>13.156935000000001</v>
      </c>
      <c r="Q46" s="13">
        <v>13.252561999999999</v>
      </c>
      <c r="R46" s="13">
        <v>13.274129</v>
      </c>
      <c r="S46" s="13">
        <v>13.318844</v>
      </c>
      <c r="T46" s="13">
        <v>13.453704999999999</v>
      </c>
      <c r="U46" s="13">
        <v>13.600376000000001</v>
      </c>
      <c r="V46" s="13">
        <v>13.818134000000001</v>
      </c>
      <c r="W46" s="13">
        <v>14.015409</v>
      </c>
      <c r="X46" s="13">
        <v>14.253541</v>
      </c>
      <c r="Y46" s="13">
        <v>14.495602</v>
      </c>
      <c r="Z46" s="13">
        <v>14.573596</v>
      </c>
      <c r="AA46" s="13">
        <v>14.791969</v>
      </c>
      <c r="AB46" s="13">
        <v>14.865824</v>
      </c>
      <c r="AC46" s="13">
        <v>15.072141</v>
      </c>
      <c r="AD46" s="13">
        <v>15.177315</v>
      </c>
      <c r="AE46" s="13">
        <v>15.285894000000001</v>
      </c>
      <c r="AF46" s="13">
        <v>15.553741</v>
      </c>
      <c r="AG46" s="13">
        <v>15.857955</v>
      </c>
      <c r="AH46" s="13">
        <v>16.025938</v>
      </c>
      <c r="AI46" s="13">
        <v>16.322766999999999</v>
      </c>
      <c r="AJ46" s="13">
        <v>16.551331999999999</v>
      </c>
      <c r="AK46" s="2">
        <v>1.2907999999999999E-2</v>
      </c>
    </row>
    <row r="48" spans="1:37" ht="15" customHeight="1" x14ac:dyDescent="0.45">
      <c r="B48" s="4" t="s">
        <v>196</v>
      </c>
    </row>
    <row r="49" spans="1:37" ht="15" customHeight="1" x14ac:dyDescent="0.45">
      <c r="A49" s="23" t="s">
        <v>195</v>
      </c>
      <c r="B49" s="7" t="s">
        <v>194</v>
      </c>
      <c r="C49" s="12">
        <v>1.3092159999999999</v>
      </c>
      <c r="D49" s="12">
        <v>1.3181339999999999</v>
      </c>
      <c r="E49" s="12">
        <v>1.2987249999999999</v>
      </c>
      <c r="F49" s="12">
        <v>1.2633190000000001</v>
      </c>
      <c r="G49" s="12">
        <v>1.263109</v>
      </c>
      <c r="H49" s="12">
        <v>1.262899</v>
      </c>
      <c r="I49" s="12">
        <v>1.262689</v>
      </c>
      <c r="J49" s="12">
        <v>1.26248</v>
      </c>
      <c r="K49" s="12">
        <v>1.26227</v>
      </c>
      <c r="L49" s="12">
        <v>1.26206</v>
      </c>
      <c r="M49" s="12">
        <v>1.2618499999999999</v>
      </c>
      <c r="N49" s="12">
        <v>1.261641</v>
      </c>
      <c r="O49" s="12">
        <v>1.261431</v>
      </c>
      <c r="P49" s="12">
        <v>1.2612209999999999</v>
      </c>
      <c r="Q49" s="12">
        <v>1.24468</v>
      </c>
      <c r="R49" s="12">
        <v>1.2352050000000001</v>
      </c>
      <c r="S49" s="12">
        <v>1.2246539999999999</v>
      </c>
      <c r="T49" s="12">
        <v>1.222121</v>
      </c>
      <c r="U49" s="12">
        <v>1.222121</v>
      </c>
      <c r="V49" s="12">
        <v>1.222121</v>
      </c>
      <c r="W49" s="12">
        <v>1.222121</v>
      </c>
      <c r="X49" s="12">
        <v>1.222121</v>
      </c>
      <c r="Y49" s="12">
        <v>1.222121</v>
      </c>
      <c r="Z49" s="12">
        <v>1.222121</v>
      </c>
      <c r="AA49" s="12">
        <v>1.222121</v>
      </c>
      <c r="AB49" s="12">
        <v>1.222121</v>
      </c>
      <c r="AC49" s="12">
        <v>1.222121</v>
      </c>
      <c r="AD49" s="12">
        <v>1.2328600000000001</v>
      </c>
      <c r="AE49" s="12">
        <v>1.248394</v>
      </c>
      <c r="AF49" s="12">
        <v>1.248394</v>
      </c>
      <c r="AG49" s="12">
        <v>1.248394</v>
      </c>
      <c r="AH49" s="12">
        <v>1.248394</v>
      </c>
      <c r="AI49" s="12">
        <v>1.248394</v>
      </c>
      <c r="AJ49" s="12">
        <v>1.248394</v>
      </c>
      <c r="AK49" s="5">
        <v>-1.6969999999999999E-3</v>
      </c>
    </row>
    <row r="50" spans="1:37" ht="15" customHeight="1" x14ac:dyDescent="0.45">
      <c r="A50" s="23" t="s">
        <v>193</v>
      </c>
      <c r="B50" s="7" t="s">
        <v>192</v>
      </c>
      <c r="C50" s="12">
        <v>7.3800000000000005E-4</v>
      </c>
      <c r="D50" s="12">
        <v>1.8959999999999999E-3</v>
      </c>
      <c r="E50" s="12">
        <v>2.4120000000000001E-3</v>
      </c>
      <c r="F50" s="12">
        <v>2.9009999999999999E-3</v>
      </c>
      <c r="G50" s="12">
        <v>3.6589999999999999E-3</v>
      </c>
      <c r="H50" s="12">
        <v>4.5960000000000003E-3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5">
        <v>2.8062E-2</v>
      </c>
    </row>
    <row r="51" spans="1:37" ht="15" customHeight="1" x14ac:dyDescent="0.45">
      <c r="A51" s="23" t="s">
        <v>191</v>
      </c>
      <c r="B51" s="7" t="s">
        <v>190</v>
      </c>
      <c r="C51" s="12">
        <v>-0.110655</v>
      </c>
      <c r="D51" s="12">
        <v>-0.132965</v>
      </c>
      <c r="E51" s="12">
        <v>-0.107839</v>
      </c>
      <c r="F51" s="12">
        <v>-7.1587999999999999E-2</v>
      </c>
      <c r="G51" s="12">
        <v>-7.9737000000000002E-2</v>
      </c>
      <c r="H51" s="12">
        <v>-8.4219000000000002E-2</v>
      </c>
      <c r="I51" s="12">
        <v>-9.0176000000000006E-2</v>
      </c>
      <c r="J51" s="12">
        <v>-9.7395999999999996E-2</v>
      </c>
      <c r="K51" s="12">
        <v>-0.10084</v>
      </c>
      <c r="L51" s="12">
        <v>-0.118003</v>
      </c>
      <c r="M51" s="12">
        <v>-0.125</v>
      </c>
      <c r="N51" s="12">
        <v>-0.13251599999999999</v>
      </c>
      <c r="O51" s="12">
        <v>-0.14005400000000001</v>
      </c>
      <c r="P51" s="12">
        <v>-0.14692</v>
      </c>
      <c r="Q51" s="12">
        <v>-0.14093800000000001</v>
      </c>
      <c r="R51" s="12">
        <v>-0.14751300000000001</v>
      </c>
      <c r="S51" s="12">
        <v>-0.151536</v>
      </c>
      <c r="T51" s="12">
        <v>-0.15273400000000001</v>
      </c>
      <c r="U51" s="12">
        <v>-0.15768499999999999</v>
      </c>
      <c r="V51" s="12">
        <v>-0.15806600000000001</v>
      </c>
      <c r="W51" s="12">
        <v>-0.156946</v>
      </c>
      <c r="X51" s="12">
        <v>-0.15573999999999999</v>
      </c>
      <c r="Y51" s="12">
        <v>-0.154614</v>
      </c>
      <c r="Z51" s="12">
        <v>-0.152088</v>
      </c>
      <c r="AA51" s="12">
        <v>-0.15209900000000001</v>
      </c>
      <c r="AB51" s="12">
        <v>-0.15087</v>
      </c>
      <c r="AC51" s="12">
        <v>-0.14955399999999999</v>
      </c>
      <c r="AD51" s="12">
        <v>-0.14954300000000001</v>
      </c>
      <c r="AE51" s="12">
        <v>-0.14949299999999999</v>
      </c>
      <c r="AF51" s="12">
        <v>-0.149476</v>
      </c>
      <c r="AG51" s="12">
        <v>-0.14951400000000001</v>
      </c>
      <c r="AH51" s="12">
        <v>-0.141457</v>
      </c>
      <c r="AI51" s="12">
        <v>-0.122666</v>
      </c>
      <c r="AJ51" s="12">
        <v>-0.119009</v>
      </c>
      <c r="AK51" s="5">
        <v>-3.4589999999999998E-3</v>
      </c>
    </row>
    <row r="52" spans="1:37" ht="15" customHeight="1" x14ac:dyDescent="0.45">
      <c r="A52" s="23" t="s">
        <v>189</v>
      </c>
      <c r="B52" s="4" t="s">
        <v>188</v>
      </c>
      <c r="C52" s="13">
        <v>1.1992989999999999</v>
      </c>
      <c r="D52" s="13">
        <v>1.187066</v>
      </c>
      <c r="E52" s="13">
        <v>1.193298</v>
      </c>
      <c r="F52" s="13">
        <v>1.1946330000000001</v>
      </c>
      <c r="G52" s="13">
        <v>1.1870309999999999</v>
      </c>
      <c r="H52" s="13">
        <v>1.1832769999999999</v>
      </c>
      <c r="I52" s="13">
        <v>1.1771100000000001</v>
      </c>
      <c r="J52" s="13">
        <v>1.1696800000000001</v>
      </c>
      <c r="K52" s="13">
        <v>1.166026</v>
      </c>
      <c r="L52" s="13">
        <v>1.1486540000000001</v>
      </c>
      <c r="M52" s="13">
        <v>1.141446</v>
      </c>
      <c r="N52" s="13">
        <v>1.133721</v>
      </c>
      <c r="O52" s="13">
        <v>1.1259729999999999</v>
      </c>
      <c r="P52" s="13">
        <v>1.1188979999999999</v>
      </c>
      <c r="Q52" s="13">
        <v>1.108339</v>
      </c>
      <c r="R52" s="13">
        <v>1.0922890000000001</v>
      </c>
      <c r="S52" s="13">
        <v>1.0777140000000001</v>
      </c>
      <c r="T52" s="13">
        <v>1.073984</v>
      </c>
      <c r="U52" s="13">
        <v>1.0690329999999999</v>
      </c>
      <c r="V52" s="13">
        <v>1.0686519999999999</v>
      </c>
      <c r="W52" s="13">
        <v>1.0697719999999999</v>
      </c>
      <c r="X52" s="13">
        <v>1.070978</v>
      </c>
      <c r="Y52" s="13">
        <v>1.072103</v>
      </c>
      <c r="Z52" s="13">
        <v>1.07463</v>
      </c>
      <c r="AA52" s="13">
        <v>1.074619</v>
      </c>
      <c r="AB52" s="13">
        <v>1.0758479999999999</v>
      </c>
      <c r="AC52" s="13">
        <v>1.077164</v>
      </c>
      <c r="AD52" s="13">
        <v>1.0879129999999999</v>
      </c>
      <c r="AE52" s="13">
        <v>1.103497</v>
      </c>
      <c r="AF52" s="13">
        <v>1.1035140000000001</v>
      </c>
      <c r="AG52" s="13">
        <v>1.1034759999999999</v>
      </c>
      <c r="AH52" s="13">
        <v>1.111534</v>
      </c>
      <c r="AI52" s="13">
        <v>1.1303240000000001</v>
      </c>
      <c r="AJ52" s="13">
        <v>1.133982</v>
      </c>
      <c r="AK52" s="2">
        <v>-1.4289999999999999E-3</v>
      </c>
    </row>
    <row r="55" spans="1:37" ht="15" customHeight="1" x14ac:dyDescent="0.45">
      <c r="B55" s="4" t="s">
        <v>187</v>
      </c>
    </row>
    <row r="56" spans="1:37" ht="15" customHeight="1" x14ac:dyDescent="0.45">
      <c r="B56" s="4" t="s">
        <v>186</v>
      </c>
    </row>
    <row r="58" spans="1:37" ht="15" customHeight="1" x14ac:dyDescent="0.45">
      <c r="A58" s="23" t="s">
        <v>185</v>
      </c>
      <c r="B58" s="4" t="s">
        <v>184</v>
      </c>
      <c r="C58" s="13">
        <v>0.18323200000000001</v>
      </c>
      <c r="D58" s="13">
        <v>0.229909</v>
      </c>
      <c r="E58" s="13">
        <v>0.26172699999999999</v>
      </c>
      <c r="F58" s="13">
        <v>0.29496499999999998</v>
      </c>
      <c r="G58" s="13">
        <v>0.32480500000000001</v>
      </c>
      <c r="H58" s="13">
        <v>0.34510400000000002</v>
      </c>
      <c r="I58" s="13">
        <v>0.36835099999999998</v>
      </c>
      <c r="J58" s="13">
        <v>0.392567</v>
      </c>
      <c r="K58" s="13">
        <v>0.42205700000000002</v>
      </c>
      <c r="L58" s="13">
        <v>0.44607599999999997</v>
      </c>
      <c r="M58" s="13">
        <v>0.47012100000000001</v>
      </c>
      <c r="N58" s="13">
        <v>0.50070700000000001</v>
      </c>
      <c r="O58" s="13">
        <v>0.53185000000000004</v>
      </c>
      <c r="P58" s="13">
        <v>0.56511</v>
      </c>
      <c r="Q58" s="13">
        <v>0.60079800000000005</v>
      </c>
      <c r="R58" s="13">
        <v>0.63534199999999996</v>
      </c>
      <c r="S58" s="13">
        <v>0.66861300000000001</v>
      </c>
      <c r="T58" s="13">
        <v>0.70875600000000005</v>
      </c>
      <c r="U58" s="13">
        <v>0.74822699999999998</v>
      </c>
      <c r="V58" s="13">
        <v>0.79155600000000004</v>
      </c>
      <c r="W58" s="13">
        <v>0.84206099999999995</v>
      </c>
      <c r="X58" s="13">
        <v>0.885598</v>
      </c>
      <c r="Y58" s="13">
        <v>0.93461899999999998</v>
      </c>
      <c r="Z58" s="13">
        <v>0.98450899999999997</v>
      </c>
      <c r="AA58" s="13">
        <v>1.036224</v>
      </c>
      <c r="AB58" s="13">
        <v>1.0919080000000001</v>
      </c>
      <c r="AC58" s="13">
        <v>1.1475390000000001</v>
      </c>
      <c r="AD58" s="13">
        <v>1.2063470000000001</v>
      </c>
      <c r="AE58" s="13">
        <v>1.2677039999999999</v>
      </c>
      <c r="AF58" s="13">
        <v>1.3302670000000001</v>
      </c>
      <c r="AG58" s="13">
        <v>1.393086</v>
      </c>
      <c r="AH58" s="13">
        <v>1.4650909999999999</v>
      </c>
      <c r="AI58" s="13">
        <v>1.5383420000000001</v>
      </c>
      <c r="AJ58" s="13">
        <v>1.6148709999999999</v>
      </c>
      <c r="AK58" s="2">
        <v>6.2810000000000005E-2</v>
      </c>
    </row>
    <row r="59" spans="1:37" ht="15" customHeight="1" x14ac:dyDescent="0.45">
      <c r="A59" s="23" t="s">
        <v>183</v>
      </c>
      <c r="B59" s="7" t="s">
        <v>182</v>
      </c>
      <c r="C59" s="12">
        <v>2.1384E-2</v>
      </c>
      <c r="D59" s="12">
        <v>2.9434999999999999E-2</v>
      </c>
      <c r="E59" s="12">
        <v>3.6990000000000002E-2</v>
      </c>
      <c r="F59" s="12">
        <v>4.2460999999999999E-2</v>
      </c>
      <c r="G59" s="12">
        <v>4.5676000000000001E-2</v>
      </c>
      <c r="H59" s="12">
        <v>4.5090999999999999E-2</v>
      </c>
      <c r="I59" s="12">
        <v>4.4859999999999997E-2</v>
      </c>
      <c r="J59" s="12">
        <v>4.4794E-2</v>
      </c>
      <c r="K59" s="12">
        <v>4.5038000000000002E-2</v>
      </c>
      <c r="L59" s="12">
        <v>4.4669E-2</v>
      </c>
      <c r="M59" s="12">
        <v>4.4277999999999998E-2</v>
      </c>
      <c r="N59" s="12">
        <v>4.4320999999999999E-2</v>
      </c>
      <c r="O59" s="12">
        <v>4.4375999999999999E-2</v>
      </c>
      <c r="P59" s="12">
        <v>4.4575999999999998E-2</v>
      </c>
      <c r="Q59" s="12">
        <v>4.4742999999999998E-2</v>
      </c>
      <c r="R59" s="12">
        <v>4.4781000000000001E-2</v>
      </c>
      <c r="S59" s="12">
        <v>4.4597999999999999E-2</v>
      </c>
      <c r="T59" s="12">
        <v>4.478E-2</v>
      </c>
      <c r="U59" s="12">
        <v>4.4809000000000002E-2</v>
      </c>
      <c r="V59" s="12">
        <v>4.5009E-2</v>
      </c>
      <c r="W59" s="12">
        <v>4.5379999999999997E-2</v>
      </c>
      <c r="X59" s="12">
        <v>4.5387999999999998E-2</v>
      </c>
      <c r="Y59" s="12">
        <v>4.5554999999999998E-2</v>
      </c>
      <c r="Z59" s="12">
        <v>4.5689E-2</v>
      </c>
      <c r="AA59" s="12">
        <v>4.5851999999999997E-2</v>
      </c>
      <c r="AB59" s="12">
        <v>4.6081999999999998E-2</v>
      </c>
      <c r="AC59" s="12">
        <v>4.6189000000000001E-2</v>
      </c>
      <c r="AD59" s="12">
        <v>4.6370000000000001E-2</v>
      </c>
      <c r="AE59" s="12">
        <v>4.6545999999999997E-2</v>
      </c>
      <c r="AF59" s="12">
        <v>4.6685999999999998E-2</v>
      </c>
      <c r="AG59" s="12">
        <v>4.6744000000000001E-2</v>
      </c>
      <c r="AH59" s="12">
        <v>4.6977999999999999E-2</v>
      </c>
      <c r="AI59" s="12">
        <v>4.7164999999999999E-2</v>
      </c>
      <c r="AJ59" s="12">
        <v>4.7286000000000002E-2</v>
      </c>
      <c r="AK59" s="5">
        <v>1.4924E-2</v>
      </c>
    </row>
    <row r="60" spans="1:37" ht="15" customHeight="1" x14ac:dyDescent="0.45">
      <c r="A60" s="23" t="s">
        <v>181</v>
      </c>
      <c r="B60" s="7" t="s">
        <v>180</v>
      </c>
      <c r="C60" s="12">
        <v>3.2333000000000001E-2</v>
      </c>
      <c r="D60" s="12">
        <v>4.3832999999999997E-2</v>
      </c>
      <c r="E60" s="12">
        <v>4.2453999999999999E-2</v>
      </c>
      <c r="F60" s="12">
        <v>4.3450999999999997E-2</v>
      </c>
      <c r="G60" s="12">
        <v>4.5648000000000001E-2</v>
      </c>
      <c r="H60" s="12">
        <v>4.7236E-2</v>
      </c>
      <c r="I60" s="12">
        <v>4.8620999999999998E-2</v>
      </c>
      <c r="J60" s="12">
        <v>4.9979000000000003E-2</v>
      </c>
      <c r="K60" s="12">
        <v>5.1610000000000003E-2</v>
      </c>
      <c r="L60" s="12">
        <v>5.3137999999999998E-2</v>
      </c>
      <c r="M60" s="12">
        <v>5.4635000000000003E-2</v>
      </c>
      <c r="N60" s="12">
        <v>5.6219999999999999E-2</v>
      </c>
      <c r="O60" s="12">
        <v>5.7915000000000001E-2</v>
      </c>
      <c r="P60" s="12">
        <v>5.9762999999999997E-2</v>
      </c>
      <c r="Q60" s="12">
        <v>6.1637999999999998E-2</v>
      </c>
      <c r="R60" s="12">
        <v>6.3438999999999995E-2</v>
      </c>
      <c r="S60" s="12">
        <v>6.4888000000000001E-2</v>
      </c>
      <c r="T60" s="12">
        <v>6.6781999999999994E-2</v>
      </c>
      <c r="U60" s="12">
        <v>6.8482000000000001E-2</v>
      </c>
      <c r="V60" s="12">
        <v>7.0467000000000002E-2</v>
      </c>
      <c r="W60" s="12">
        <v>7.2356000000000004E-2</v>
      </c>
      <c r="X60" s="12">
        <v>7.4126999999999998E-2</v>
      </c>
      <c r="Y60" s="12">
        <v>7.6034000000000004E-2</v>
      </c>
      <c r="Z60" s="12">
        <v>7.8079999999999997E-2</v>
      </c>
      <c r="AA60" s="12">
        <v>8.0134999999999998E-2</v>
      </c>
      <c r="AB60" s="12">
        <v>8.2236000000000004E-2</v>
      </c>
      <c r="AC60" s="12">
        <v>8.4181000000000006E-2</v>
      </c>
      <c r="AD60" s="12">
        <v>8.6277000000000006E-2</v>
      </c>
      <c r="AE60" s="12">
        <v>8.8452000000000003E-2</v>
      </c>
      <c r="AF60" s="12">
        <v>9.0756000000000003E-2</v>
      </c>
      <c r="AG60" s="12">
        <v>9.3149999999999997E-2</v>
      </c>
      <c r="AH60" s="12">
        <v>9.5658000000000007E-2</v>
      </c>
      <c r="AI60" s="12">
        <v>9.7933000000000006E-2</v>
      </c>
      <c r="AJ60" s="12">
        <v>0.10011299999999999</v>
      </c>
      <c r="AK60" s="5">
        <v>2.6145000000000002E-2</v>
      </c>
    </row>
    <row r="61" spans="1:37" ht="15" customHeight="1" x14ac:dyDescent="0.45">
      <c r="A61" s="23" t="s">
        <v>179</v>
      </c>
      <c r="B61" s="7" t="s">
        <v>172</v>
      </c>
      <c r="C61" s="12">
        <v>0.12917999999999999</v>
      </c>
      <c r="D61" s="12">
        <v>0.15629999999999999</v>
      </c>
      <c r="E61" s="12">
        <v>0.18193999999999999</v>
      </c>
      <c r="F61" s="12">
        <v>0.208704</v>
      </c>
      <c r="G61" s="12">
        <v>0.233128</v>
      </c>
      <c r="H61" s="12">
        <v>0.25242999999999999</v>
      </c>
      <c r="I61" s="12">
        <v>0.27452900000000002</v>
      </c>
      <c r="J61" s="12">
        <v>0.297456</v>
      </c>
      <c r="K61" s="12">
        <v>0.32507200000000003</v>
      </c>
      <c r="L61" s="12">
        <v>0.34793400000000002</v>
      </c>
      <c r="M61" s="12">
        <v>0.37087399999999998</v>
      </c>
      <c r="N61" s="12">
        <v>0.39983400000000002</v>
      </c>
      <c r="O61" s="12">
        <v>0.42922900000000003</v>
      </c>
      <c r="P61" s="12">
        <v>0.46044099999999999</v>
      </c>
      <c r="Q61" s="12">
        <v>0.494087</v>
      </c>
      <c r="R61" s="12">
        <v>0.52671999999999997</v>
      </c>
      <c r="S61" s="12">
        <v>0.55863399999999996</v>
      </c>
      <c r="T61" s="12">
        <v>0.59659300000000004</v>
      </c>
      <c r="U61" s="12">
        <v>0.63422000000000001</v>
      </c>
      <c r="V61" s="12">
        <v>0.675238</v>
      </c>
      <c r="W61" s="12">
        <v>0.72333899999999995</v>
      </c>
      <c r="X61" s="12">
        <v>0.76496299999999995</v>
      </c>
      <c r="Y61" s="12">
        <v>0.81176499999999996</v>
      </c>
      <c r="Z61" s="12">
        <v>0.85932799999999998</v>
      </c>
      <c r="AA61" s="12">
        <v>0.90866800000000003</v>
      </c>
      <c r="AB61" s="12">
        <v>0.96184999999999998</v>
      </c>
      <c r="AC61" s="12">
        <v>1.0152620000000001</v>
      </c>
      <c r="AD61" s="12">
        <v>1.071615</v>
      </c>
      <c r="AE61" s="12">
        <v>1.1304380000000001</v>
      </c>
      <c r="AF61" s="12">
        <v>1.1903600000000001</v>
      </c>
      <c r="AG61" s="12">
        <v>1.2505379999999999</v>
      </c>
      <c r="AH61" s="12">
        <v>1.319585</v>
      </c>
      <c r="AI61" s="12">
        <v>1.3901600000000001</v>
      </c>
      <c r="AJ61" s="12">
        <v>1.4641679999999999</v>
      </c>
      <c r="AK61" s="5">
        <v>7.2416999999999995E-2</v>
      </c>
    </row>
    <row r="62" spans="1:37" ht="15" customHeight="1" x14ac:dyDescent="0.45">
      <c r="A62" s="23" t="s">
        <v>178</v>
      </c>
      <c r="B62" s="7" t="s">
        <v>170</v>
      </c>
      <c r="C62" s="12">
        <v>3.3500000000000001E-4</v>
      </c>
      <c r="D62" s="12">
        <v>3.4099999999999999E-4</v>
      </c>
      <c r="E62" s="12">
        <v>3.4299999999999999E-4</v>
      </c>
      <c r="F62" s="12">
        <v>3.48E-4</v>
      </c>
      <c r="G62" s="12">
        <v>3.5199999999999999E-4</v>
      </c>
      <c r="H62" s="12">
        <v>3.4699999999999998E-4</v>
      </c>
      <c r="I62" s="12">
        <v>3.4200000000000002E-4</v>
      </c>
      <c r="J62" s="12">
        <v>3.39E-4</v>
      </c>
      <c r="K62" s="12">
        <v>3.3700000000000001E-4</v>
      </c>
      <c r="L62" s="12">
        <v>3.3500000000000001E-4</v>
      </c>
      <c r="M62" s="12">
        <v>3.3300000000000002E-4</v>
      </c>
      <c r="N62" s="12">
        <v>3.3199999999999999E-4</v>
      </c>
      <c r="O62" s="12">
        <v>3.3100000000000002E-4</v>
      </c>
      <c r="P62" s="12">
        <v>3.3E-4</v>
      </c>
      <c r="Q62" s="12">
        <v>3.2899999999999997E-4</v>
      </c>
      <c r="R62" s="12">
        <v>4.0299999999999998E-4</v>
      </c>
      <c r="S62" s="12">
        <v>4.9399999999999997E-4</v>
      </c>
      <c r="T62" s="12">
        <v>6.0099999999999997E-4</v>
      </c>
      <c r="U62" s="12">
        <v>7.1599999999999995E-4</v>
      </c>
      <c r="V62" s="12">
        <v>8.4199999999999998E-4</v>
      </c>
      <c r="W62" s="12">
        <v>9.859999999999999E-4</v>
      </c>
      <c r="X62" s="12">
        <v>1.119E-3</v>
      </c>
      <c r="Y62" s="12">
        <v>1.2639999999999999E-3</v>
      </c>
      <c r="Z62" s="12">
        <v>1.4120000000000001E-3</v>
      </c>
      <c r="AA62" s="12">
        <v>1.5690000000000001E-3</v>
      </c>
      <c r="AB62" s="12">
        <v>1.74E-3</v>
      </c>
      <c r="AC62" s="12">
        <v>1.9070000000000001E-3</v>
      </c>
      <c r="AD62" s="12">
        <v>2.085E-3</v>
      </c>
      <c r="AE62" s="12">
        <v>2.2690000000000002E-3</v>
      </c>
      <c r="AF62" s="12">
        <v>2.4659999999999999E-3</v>
      </c>
      <c r="AG62" s="12">
        <v>2.653E-3</v>
      </c>
      <c r="AH62" s="12">
        <v>2.8700000000000002E-3</v>
      </c>
      <c r="AI62" s="12">
        <v>3.0839999999999999E-3</v>
      </c>
      <c r="AJ62" s="12">
        <v>3.3050000000000002E-3</v>
      </c>
      <c r="AK62" s="5">
        <v>7.3528999999999997E-2</v>
      </c>
    </row>
    <row r="64" spans="1:37" ht="15" customHeight="1" x14ac:dyDescent="0.45">
      <c r="A64" s="23" t="s">
        <v>177</v>
      </c>
      <c r="B64" s="4" t="s">
        <v>176</v>
      </c>
      <c r="C64" s="13">
        <v>0.195633</v>
      </c>
      <c r="D64" s="13">
        <v>0.216303</v>
      </c>
      <c r="E64" s="13">
        <v>0.24169399999999999</v>
      </c>
      <c r="F64" s="13">
        <v>0.27034399999999997</v>
      </c>
      <c r="G64" s="13">
        <v>0.29683199999999998</v>
      </c>
      <c r="H64" s="13">
        <v>0.31606000000000001</v>
      </c>
      <c r="I64" s="13">
        <v>0.33266099999999998</v>
      </c>
      <c r="J64" s="13">
        <v>0.34321499999999999</v>
      </c>
      <c r="K64" s="13">
        <v>0.34945399999999999</v>
      </c>
      <c r="L64" s="13">
        <v>0.35246</v>
      </c>
      <c r="M64" s="13">
        <v>0.35611700000000002</v>
      </c>
      <c r="N64" s="13">
        <v>0.36443399999999998</v>
      </c>
      <c r="O64" s="13">
        <v>0.37318800000000002</v>
      </c>
      <c r="P64" s="13">
        <v>0.38296999999999998</v>
      </c>
      <c r="Q64" s="13">
        <v>0.39364100000000002</v>
      </c>
      <c r="R64" s="13">
        <v>0.40345399999999998</v>
      </c>
      <c r="S64" s="13">
        <v>0.41269299999999998</v>
      </c>
      <c r="T64" s="13">
        <v>0.42522799999999999</v>
      </c>
      <c r="U64" s="13">
        <v>0.43725000000000003</v>
      </c>
      <c r="V64" s="13">
        <v>0.45087899999999997</v>
      </c>
      <c r="W64" s="13">
        <v>0.46762999999999999</v>
      </c>
      <c r="X64" s="13">
        <v>0.48048400000000002</v>
      </c>
      <c r="Y64" s="13">
        <v>0.49558099999999999</v>
      </c>
      <c r="Z64" s="13">
        <v>0.51050099999999998</v>
      </c>
      <c r="AA64" s="13">
        <v>0.52574200000000004</v>
      </c>
      <c r="AB64" s="13">
        <v>0.541825</v>
      </c>
      <c r="AC64" s="13">
        <v>0.55688899999999997</v>
      </c>
      <c r="AD64" s="13">
        <v>0.57266600000000001</v>
      </c>
      <c r="AE64" s="13">
        <v>0.58850000000000002</v>
      </c>
      <c r="AF64" s="13">
        <v>0.60408700000000004</v>
      </c>
      <c r="AG64" s="13">
        <v>0.61891399999999996</v>
      </c>
      <c r="AH64" s="13">
        <v>0.63643000000000005</v>
      </c>
      <c r="AI64" s="13">
        <v>0.65345500000000001</v>
      </c>
      <c r="AJ64" s="13">
        <v>0.67044700000000002</v>
      </c>
      <c r="AK64" s="2">
        <v>3.5984000000000002E-2</v>
      </c>
    </row>
    <row r="65" spans="1:37" ht="15" customHeight="1" x14ac:dyDescent="0.45">
      <c r="A65" s="23" t="s">
        <v>175</v>
      </c>
      <c r="B65" s="7" t="s">
        <v>174</v>
      </c>
      <c r="C65" s="12">
        <v>7.3734999999999995E-2</v>
      </c>
      <c r="D65" s="12">
        <v>7.4426999999999993E-2</v>
      </c>
      <c r="E65" s="12">
        <v>7.4362999999999999E-2</v>
      </c>
      <c r="F65" s="12">
        <v>7.4822E-2</v>
      </c>
      <c r="G65" s="12">
        <v>7.4859999999999996E-2</v>
      </c>
      <c r="H65" s="12">
        <v>7.3649999999999993E-2</v>
      </c>
      <c r="I65" s="12">
        <v>7.2864999999999999E-2</v>
      </c>
      <c r="J65" s="12">
        <v>7.1970000000000006E-2</v>
      </c>
      <c r="K65" s="12">
        <v>7.1789000000000006E-2</v>
      </c>
      <c r="L65" s="12">
        <v>7.1124000000000007E-2</v>
      </c>
      <c r="M65" s="12">
        <v>7.0483000000000004E-2</v>
      </c>
      <c r="N65" s="12">
        <v>7.041E-2</v>
      </c>
      <c r="O65" s="12">
        <v>7.0246000000000003E-2</v>
      </c>
      <c r="P65" s="12">
        <v>7.0213999999999999E-2</v>
      </c>
      <c r="Q65" s="12">
        <v>7.0245000000000002E-2</v>
      </c>
      <c r="R65" s="12">
        <v>7.0027000000000006E-2</v>
      </c>
      <c r="S65" s="12">
        <v>6.9669999999999996E-2</v>
      </c>
      <c r="T65" s="12">
        <v>6.9689000000000001E-2</v>
      </c>
      <c r="U65" s="12">
        <v>6.9491999999999998E-2</v>
      </c>
      <c r="V65" s="12">
        <v>6.9454000000000002E-2</v>
      </c>
      <c r="W65" s="12">
        <v>6.9630999999999998E-2</v>
      </c>
      <c r="X65" s="12">
        <v>6.9335999999999995E-2</v>
      </c>
      <c r="Y65" s="12">
        <v>6.9261000000000003E-2</v>
      </c>
      <c r="Z65" s="12">
        <v>6.9191000000000003E-2</v>
      </c>
      <c r="AA65" s="12">
        <v>6.9123000000000004E-2</v>
      </c>
      <c r="AB65" s="12">
        <v>6.9026000000000004E-2</v>
      </c>
      <c r="AC65" s="12">
        <v>6.8892999999999996E-2</v>
      </c>
      <c r="AD65" s="12">
        <v>6.8794999999999995E-2</v>
      </c>
      <c r="AE65" s="12">
        <v>6.8677000000000002E-2</v>
      </c>
      <c r="AF65" s="12">
        <v>6.8565000000000001E-2</v>
      </c>
      <c r="AG65" s="12">
        <v>6.8376000000000006E-2</v>
      </c>
      <c r="AH65" s="12">
        <v>6.8390999999999993E-2</v>
      </c>
      <c r="AI65" s="12">
        <v>6.8328E-2</v>
      </c>
      <c r="AJ65" s="12">
        <v>6.8295999999999996E-2</v>
      </c>
      <c r="AK65" s="5">
        <v>-2.6830000000000001E-3</v>
      </c>
    </row>
    <row r="66" spans="1:37" ht="15" customHeight="1" x14ac:dyDescent="0.45">
      <c r="A66" s="23" t="s">
        <v>173</v>
      </c>
      <c r="B66" s="7" t="s">
        <v>172</v>
      </c>
      <c r="C66" s="12">
        <v>0.114854</v>
      </c>
      <c r="D66" s="12">
        <v>0.13483100000000001</v>
      </c>
      <c r="E66" s="12">
        <v>0.160386</v>
      </c>
      <c r="F66" s="12">
        <v>0.18859300000000001</v>
      </c>
      <c r="G66" s="12">
        <v>0.21507100000000001</v>
      </c>
      <c r="H66" s="12">
        <v>0.235599</v>
      </c>
      <c r="I66" s="12">
        <v>0.253077</v>
      </c>
      <c r="J66" s="12">
        <v>0.2646</v>
      </c>
      <c r="K66" s="12">
        <v>0.27104800000000001</v>
      </c>
      <c r="L66" s="12">
        <v>0.27476499999999998</v>
      </c>
      <c r="M66" s="12">
        <v>0.27910099999999999</v>
      </c>
      <c r="N66" s="12">
        <v>0.28751599999999999</v>
      </c>
      <c r="O66" s="12">
        <v>0.29645199999999999</v>
      </c>
      <c r="P66" s="12">
        <v>0.30627799999999999</v>
      </c>
      <c r="Q66" s="12">
        <v>0.31694</v>
      </c>
      <c r="R66" s="12">
        <v>0.32698100000000002</v>
      </c>
      <c r="S66" s="12">
        <v>0.33655499999999999</v>
      </c>
      <c r="T66" s="12">
        <v>0.34892600000000001</v>
      </c>
      <c r="U66" s="12">
        <v>0.36083399999999999</v>
      </c>
      <c r="V66" s="12">
        <v>0.37396200000000002</v>
      </c>
      <c r="W66" s="12">
        <v>0.389789</v>
      </c>
      <c r="X66" s="12">
        <v>0.40211000000000002</v>
      </c>
      <c r="Y66" s="12">
        <v>0.41636699999999999</v>
      </c>
      <c r="Z66" s="12">
        <v>0.43041200000000002</v>
      </c>
      <c r="AA66" s="12">
        <v>0.44476100000000002</v>
      </c>
      <c r="AB66" s="12">
        <v>0.459955</v>
      </c>
      <c r="AC66" s="12">
        <v>0.47417700000000002</v>
      </c>
      <c r="AD66" s="12">
        <v>0.489064</v>
      </c>
      <c r="AE66" s="12">
        <v>0.50402100000000005</v>
      </c>
      <c r="AF66" s="12">
        <v>0.51871900000000004</v>
      </c>
      <c r="AG66" s="12">
        <v>0.53273700000000002</v>
      </c>
      <c r="AH66" s="12">
        <v>0.54921500000000001</v>
      </c>
      <c r="AI66" s="12">
        <v>0.56529099999999999</v>
      </c>
      <c r="AJ66" s="12">
        <v>0.58131699999999997</v>
      </c>
      <c r="AK66" s="5">
        <v>4.6723000000000001E-2</v>
      </c>
    </row>
    <row r="67" spans="1:37" ht="15" customHeight="1" x14ac:dyDescent="0.45">
      <c r="A67" s="23" t="s">
        <v>171</v>
      </c>
      <c r="B67" s="7" t="s">
        <v>170</v>
      </c>
      <c r="C67" s="12">
        <v>7.0439999999999999E-3</v>
      </c>
      <c r="D67" s="12">
        <v>7.045E-3</v>
      </c>
      <c r="E67" s="12">
        <v>6.9449999999999998E-3</v>
      </c>
      <c r="F67" s="12">
        <v>6.9290000000000003E-3</v>
      </c>
      <c r="G67" s="12">
        <v>6.8999999999999999E-3</v>
      </c>
      <c r="H67" s="12">
        <v>6.8100000000000001E-3</v>
      </c>
      <c r="I67" s="12">
        <v>6.7190000000000001E-3</v>
      </c>
      <c r="J67" s="12">
        <v>6.6449999999999999E-3</v>
      </c>
      <c r="K67" s="12">
        <v>6.6169999999999996E-3</v>
      </c>
      <c r="L67" s="12">
        <v>6.5719999999999997E-3</v>
      </c>
      <c r="M67" s="12">
        <v>6.5329999999999997E-3</v>
      </c>
      <c r="N67" s="12">
        <v>6.509E-3</v>
      </c>
      <c r="O67" s="12">
        <v>6.4900000000000001E-3</v>
      </c>
      <c r="P67" s="12">
        <v>6.4770000000000001E-3</v>
      </c>
      <c r="Q67" s="12">
        <v>6.4559999999999999E-3</v>
      </c>
      <c r="R67" s="12">
        <v>6.4460000000000003E-3</v>
      </c>
      <c r="S67" s="12">
        <v>6.4679999999999998E-3</v>
      </c>
      <c r="T67" s="12">
        <v>6.6119999999999998E-3</v>
      </c>
      <c r="U67" s="12">
        <v>6.9239999999999996E-3</v>
      </c>
      <c r="V67" s="12">
        <v>7.4640000000000001E-3</v>
      </c>
      <c r="W67" s="12">
        <v>8.2109999999999995E-3</v>
      </c>
      <c r="X67" s="12">
        <v>9.0379999999999992E-3</v>
      </c>
      <c r="Y67" s="12">
        <v>9.9539999999999993E-3</v>
      </c>
      <c r="Z67" s="12">
        <v>1.0899000000000001E-2</v>
      </c>
      <c r="AA67" s="12">
        <v>1.1859E-2</v>
      </c>
      <c r="AB67" s="12">
        <v>1.2844E-2</v>
      </c>
      <c r="AC67" s="12">
        <v>1.3820000000000001E-2</v>
      </c>
      <c r="AD67" s="12">
        <v>1.4806E-2</v>
      </c>
      <c r="AE67" s="12">
        <v>1.5802E-2</v>
      </c>
      <c r="AF67" s="12">
        <v>1.6802999999999998E-2</v>
      </c>
      <c r="AG67" s="12">
        <v>1.7801000000000001E-2</v>
      </c>
      <c r="AH67" s="12">
        <v>1.8825000000000001E-2</v>
      </c>
      <c r="AI67" s="12">
        <v>1.9835999999999999E-2</v>
      </c>
      <c r="AJ67" s="12">
        <v>2.0834999999999999E-2</v>
      </c>
      <c r="AK67" s="5">
        <v>3.4465000000000003E-2</v>
      </c>
    </row>
    <row r="68" spans="1:37" ht="15" customHeight="1" thickBot="1" x14ac:dyDescent="0.5"/>
    <row r="69" spans="1:37" ht="15" customHeight="1" x14ac:dyDescent="0.45">
      <c r="B69" s="26" t="s">
        <v>169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15" customHeight="1" x14ac:dyDescent="0.45">
      <c r="B70" s="25" t="s">
        <v>338</v>
      </c>
    </row>
    <row r="71" spans="1:37" ht="15" customHeight="1" x14ac:dyDescent="0.45">
      <c r="B71" s="25" t="s">
        <v>168</v>
      </c>
    </row>
    <row r="72" spans="1:37" ht="15" customHeight="1" x14ac:dyDescent="0.45">
      <c r="B72" s="25" t="s">
        <v>167</v>
      </c>
    </row>
    <row r="73" spans="1:37" ht="15" customHeight="1" x14ac:dyDescent="0.45">
      <c r="B73" s="25" t="s">
        <v>325</v>
      </c>
    </row>
    <row r="74" spans="1:37" ht="15" customHeight="1" x14ac:dyDescent="0.45">
      <c r="B74" s="25" t="s">
        <v>166</v>
      </c>
    </row>
    <row r="75" spans="1:37" ht="15" customHeight="1" x14ac:dyDescent="0.45">
      <c r="B75" s="25" t="s">
        <v>165</v>
      </c>
    </row>
    <row r="76" spans="1:37" ht="15" customHeight="1" x14ac:dyDescent="0.45">
      <c r="B76" s="25" t="s">
        <v>164</v>
      </c>
    </row>
    <row r="77" spans="1:37" ht="15" customHeight="1" x14ac:dyDescent="0.45">
      <c r="B77" s="25" t="s">
        <v>163</v>
      </c>
    </row>
    <row r="78" spans="1:37" ht="15" customHeight="1" x14ac:dyDescent="0.45">
      <c r="B78" s="25" t="s">
        <v>162</v>
      </c>
    </row>
    <row r="79" spans="1:37" ht="15" customHeight="1" x14ac:dyDescent="0.45">
      <c r="B79" s="25" t="s">
        <v>161</v>
      </c>
    </row>
    <row r="80" spans="1:37" ht="15" customHeight="1" x14ac:dyDescent="0.45">
      <c r="B80" s="25" t="s">
        <v>339</v>
      </c>
    </row>
    <row r="81" spans="2:2" ht="15" customHeight="1" x14ac:dyDescent="0.45">
      <c r="B81" s="25" t="s">
        <v>340</v>
      </c>
    </row>
    <row r="82" spans="2:2" ht="15" customHeight="1" x14ac:dyDescent="0.45">
      <c r="B82" s="25" t="s">
        <v>160</v>
      </c>
    </row>
    <row r="83" spans="2:2" ht="15" customHeight="1" x14ac:dyDescent="0.45">
      <c r="B83" s="25" t="s">
        <v>159</v>
      </c>
    </row>
    <row r="84" spans="2:2" ht="15" customHeight="1" x14ac:dyDescent="0.45">
      <c r="B84" s="25" t="s">
        <v>158</v>
      </c>
    </row>
    <row r="85" spans="2:2" ht="15" customHeight="1" x14ac:dyDescent="0.45">
      <c r="B85" s="25" t="s">
        <v>3</v>
      </c>
    </row>
    <row r="86" spans="2:2" ht="15" customHeight="1" x14ac:dyDescent="0.45">
      <c r="B86" s="25" t="s">
        <v>4</v>
      </c>
    </row>
    <row r="87" spans="2:2" ht="15" customHeight="1" x14ac:dyDescent="0.45">
      <c r="B87" s="25" t="s">
        <v>157</v>
      </c>
    </row>
    <row r="88" spans="2:2" ht="15" customHeight="1" x14ac:dyDescent="0.45">
      <c r="B88" s="25" t="s">
        <v>341</v>
      </c>
    </row>
    <row r="89" spans="2:2" ht="15" customHeight="1" x14ac:dyDescent="0.45">
      <c r="B89" s="25" t="s">
        <v>342</v>
      </c>
    </row>
    <row r="90" spans="2:2" ht="15" customHeight="1" x14ac:dyDescent="0.45">
      <c r="B90" s="25" t="s">
        <v>343</v>
      </c>
    </row>
    <row r="91" spans="2:2" ht="15" customHeight="1" x14ac:dyDescent="0.45">
      <c r="B91" s="25" t="s">
        <v>344</v>
      </c>
    </row>
    <row r="92" spans="2:2" ht="15" customHeight="1" x14ac:dyDescent="0.45">
      <c r="B92" s="25" t="s">
        <v>345</v>
      </c>
    </row>
    <row r="93" spans="2:2" ht="15" customHeight="1" x14ac:dyDescent="0.45">
      <c r="B93" s="25" t="s">
        <v>346</v>
      </c>
    </row>
  </sheetData>
  <mergeCells count="1">
    <mergeCell ref="B69:AK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5" sqref="B5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 s="11">
        <f>SUM('AEO 37'!C97,'AEO 37'!C102,'AEO 37'!C104)/'AEO 37'!C95</f>
        <v>0.51182813414003359</v>
      </c>
      <c r="C2" s="11">
        <f>SUM('AEO 37'!D97,'AEO 37'!D102,'AEO 37'!D104)/'AEO 37'!D95</f>
        <v>0.51310994602571314</v>
      </c>
      <c r="D2" s="11">
        <f>SUM('AEO 37'!E97,'AEO 37'!E102,'AEO 37'!E104)/'AEO 37'!E95</f>
        <v>0.51166743769308454</v>
      </c>
      <c r="E2" s="11">
        <f>SUM('AEO 37'!F97,'AEO 37'!F102,'AEO 37'!F104)/'AEO 37'!F95</f>
        <v>0.51093610159687031</v>
      </c>
      <c r="F2" s="11">
        <f>SUM('AEO 37'!G97,'AEO 37'!G102,'AEO 37'!G104)/'AEO 37'!G95</f>
        <v>0.50979109727392813</v>
      </c>
      <c r="G2" s="11">
        <f>SUM('AEO 37'!H97,'AEO 37'!H102,'AEO 37'!H104)/'AEO 37'!H95</f>
        <v>0.50879298641661896</v>
      </c>
      <c r="H2" s="11">
        <f>SUM('AEO 37'!I97,'AEO 37'!I102,'AEO 37'!I104)/'AEO 37'!I95</f>
        <v>0.50795692158283212</v>
      </c>
      <c r="I2" s="11">
        <f>SUM('AEO 37'!J97,'AEO 37'!J102,'AEO 37'!J104)/'AEO 37'!J95</f>
        <v>0.50713115149130394</v>
      </c>
      <c r="J2" s="11">
        <f>SUM('AEO 37'!K97,'AEO 37'!K102,'AEO 37'!K104)/'AEO 37'!K95</f>
        <v>0.50609966680629603</v>
      </c>
      <c r="K2" s="11">
        <f>SUM('AEO 37'!L97,'AEO 37'!L102,'AEO 37'!L104)/'AEO 37'!L95</f>
        <v>0.50500703947159886</v>
      </c>
      <c r="L2" s="11">
        <f>SUM('AEO 37'!M97,'AEO 37'!M102,'AEO 37'!M104)/'AEO 37'!M95</f>
        <v>0.50424413978950311</v>
      </c>
      <c r="M2" s="11">
        <f>SUM('AEO 37'!N97,'AEO 37'!N102,'AEO 37'!N104)/'AEO 37'!N95</f>
        <v>0.50299426508887257</v>
      </c>
      <c r="N2" s="11">
        <f>SUM('AEO 37'!O97,'AEO 37'!O102,'AEO 37'!O104)/'AEO 37'!O95</f>
        <v>0.50274063252511403</v>
      </c>
      <c r="O2" s="11">
        <f>SUM('AEO 37'!P97,'AEO 37'!P102,'AEO 37'!P104)/'AEO 37'!P95</f>
        <v>0.50149144210282337</v>
      </c>
      <c r="P2" s="11">
        <f>SUM('AEO 37'!Q97,'AEO 37'!Q102,'AEO 37'!Q104)/'AEO 37'!Q95</f>
        <v>0.50044587998893686</v>
      </c>
      <c r="Q2" s="11">
        <f>SUM('AEO 37'!R97,'AEO 37'!R102,'AEO 37'!R104)/'AEO 37'!R95</f>
        <v>0.49930530408485269</v>
      </c>
      <c r="R2" s="11">
        <f>SUM('AEO 37'!S97,'AEO 37'!S102,'AEO 37'!S104)/'AEO 37'!S95</f>
        <v>0.49804884498992619</v>
      </c>
      <c r="S2" s="11">
        <f>SUM('AEO 37'!T97,'AEO 37'!T102,'AEO 37'!T104)/'AEO 37'!T95</f>
        <v>0.49687216948114782</v>
      </c>
      <c r="T2" s="11">
        <f>SUM('AEO 37'!U97,'AEO 37'!U102,'AEO 37'!U104)/'AEO 37'!U95</f>
        <v>0.49564805073324675</v>
      </c>
      <c r="U2" s="11">
        <f>SUM('AEO 37'!V97,'AEO 37'!V102,'AEO 37'!V104)/'AEO 37'!V95</f>
        <v>0.49450151945320453</v>
      </c>
      <c r="V2" s="11">
        <f>SUM('AEO 37'!W97,'AEO 37'!W102,'AEO 37'!W104)/'AEO 37'!W95</f>
        <v>0.49313009818813536</v>
      </c>
      <c r="W2" s="11">
        <f>SUM('AEO 37'!X97,'AEO 37'!X102,'AEO 37'!X104)/'AEO 37'!X95</f>
        <v>0.49185528240270959</v>
      </c>
      <c r="X2" s="11">
        <f>SUM('AEO 37'!Y97,'AEO 37'!Y102,'AEO 37'!Y104)/'AEO 37'!Y95</f>
        <v>0.49056002777025193</v>
      </c>
      <c r="Y2" s="11">
        <f>SUM('AEO 37'!Z97,'AEO 37'!Z102,'AEO 37'!Z104)/'AEO 37'!Z95</f>
        <v>0.48925480781615155</v>
      </c>
      <c r="Z2" s="11">
        <f>SUM('AEO 37'!AA97,'AEO 37'!AA102,'AEO 37'!AA104)/'AEO 37'!AA95</f>
        <v>0.48781187519755331</v>
      </c>
      <c r="AA2" s="11">
        <f>SUM('AEO 37'!AB97,'AEO 37'!AB102,'AEO 37'!AB104)/'AEO 37'!AB95</f>
        <v>0.4864292700678467</v>
      </c>
      <c r="AB2" s="11">
        <f>SUM('AEO 37'!AC97,'AEO 37'!AC102,'AEO 37'!AC104)/'AEO 37'!AC95</f>
        <v>0.48486476265473022</v>
      </c>
      <c r="AC2" s="11">
        <f>SUM('AEO 37'!AD97,'AEO 37'!AD102,'AEO 37'!AD104)/'AEO 37'!AD95</f>
        <v>0.48325097846011128</v>
      </c>
      <c r="AD2" s="11">
        <f>SUM('AEO 37'!AE97,'AEO 37'!AE102,'AEO 37'!AE104)/'AEO 37'!AE95</f>
        <v>0.48168043410520717</v>
      </c>
      <c r="AE2" s="11">
        <f>SUM('AEO 37'!AF97,'AEO 37'!AF102,'AEO 37'!AF104)/'AEO 37'!AF95</f>
        <v>0.48020257390701782</v>
      </c>
      <c r="AF2" s="11">
        <f>SUM('AEO 37'!AG97,'AEO 37'!AG102,'AEO 37'!AG104)/'AEO 37'!AG95</f>
        <v>0.47878343496296244</v>
      </c>
      <c r="AG2" s="11">
        <f>SUM('AEO 37'!AH97,'AEO 37'!AH102,'AEO 37'!AH104)/'AEO 37'!AH95</f>
        <v>0.47761341033710214</v>
      </c>
      <c r="AH2" s="11">
        <f>SUM('AEO 37'!AI97,'AEO 37'!AI102,'AEO 37'!AI104)/'AEO 37'!AI95</f>
        <v>0.47653356392589802</v>
      </c>
      <c r="AI2" s="11">
        <f>SUM('AEO 37'!AJ97,'AEO 37'!AJ102,'AEO 37'!AJ104)/'AEO 37'!AJ95</f>
        <v>0.4756954798277272</v>
      </c>
      <c r="AJ2" s="11"/>
    </row>
    <row r="3" spans="1:36" x14ac:dyDescent="0.45">
      <c r="A3" t="s">
        <v>150</v>
      </c>
      <c r="B3" s="11">
        <f>SUM('AEO 37'!C99:C100,'AEO 37'!C106:C107)/'AEO 37'!C95</f>
        <v>0</v>
      </c>
      <c r="C3" s="11">
        <f>SUM('AEO 37'!D99:D100,'AEO 37'!D106:D107)/'AEO 37'!D95</f>
        <v>0</v>
      </c>
      <c r="D3" s="11">
        <f>SUM('AEO 37'!E99:E100,'AEO 37'!E106:E107)/'AEO 37'!E95</f>
        <v>0</v>
      </c>
      <c r="E3" s="11">
        <f>SUM('AEO 37'!F99:F100,'AEO 37'!F106:F107)/'AEO 37'!F95</f>
        <v>0</v>
      </c>
      <c r="F3" s="11">
        <f>SUM('AEO 37'!G99:G100,'AEO 37'!G106:G107)/'AEO 37'!G95</f>
        <v>0</v>
      </c>
      <c r="G3" s="11">
        <f>SUM('AEO 37'!H99:H100,'AEO 37'!H106:H107)/'AEO 37'!H95</f>
        <v>0</v>
      </c>
      <c r="H3" s="11">
        <f>SUM('AEO 37'!I99:I100,'AEO 37'!I106:I107)/'AEO 37'!I95</f>
        <v>0</v>
      </c>
      <c r="I3" s="11">
        <f>SUM('AEO 37'!J99:J100,'AEO 37'!J106:J107)/'AEO 37'!J95</f>
        <v>0</v>
      </c>
      <c r="J3" s="11">
        <f>SUM('AEO 37'!K99:K100,'AEO 37'!K106:K107)/'AEO 37'!K95</f>
        <v>0</v>
      </c>
      <c r="K3" s="11">
        <f>SUM('AEO 37'!L99:L100,'AEO 37'!L106:L107)/'AEO 37'!L95</f>
        <v>0</v>
      </c>
      <c r="L3" s="11">
        <f>SUM('AEO 37'!M99:M100,'AEO 37'!M106:M107)/'AEO 37'!M95</f>
        <v>0</v>
      </c>
      <c r="M3" s="11">
        <f>SUM('AEO 37'!N99:N100,'AEO 37'!N106:N107)/'AEO 37'!N95</f>
        <v>0</v>
      </c>
      <c r="N3" s="11">
        <f>SUM('AEO 37'!O99:O100,'AEO 37'!O106:O107)/'AEO 37'!O95</f>
        <v>0</v>
      </c>
      <c r="O3" s="11">
        <f>SUM('AEO 37'!P99:P100,'AEO 37'!P106:P107)/'AEO 37'!P95</f>
        <v>0</v>
      </c>
      <c r="P3" s="11">
        <f>SUM('AEO 37'!Q99:Q100,'AEO 37'!Q106:Q107)/'AEO 37'!Q95</f>
        <v>0</v>
      </c>
      <c r="Q3" s="11">
        <f>SUM('AEO 37'!R99:R100,'AEO 37'!R106:R107)/'AEO 37'!R95</f>
        <v>0</v>
      </c>
      <c r="R3" s="11">
        <f>SUM('AEO 37'!S99:S100,'AEO 37'!S106:S107)/'AEO 37'!S95</f>
        <v>0</v>
      </c>
      <c r="S3" s="11">
        <f>SUM('AEO 37'!T99:T100,'AEO 37'!T106:T107)/'AEO 37'!T95</f>
        <v>0</v>
      </c>
      <c r="T3" s="11">
        <f>SUM('AEO 37'!U99:U100,'AEO 37'!U106:U107)/'AEO 37'!U95</f>
        <v>0</v>
      </c>
      <c r="U3" s="11">
        <f>SUM('AEO 37'!V99:V100,'AEO 37'!V106:V107)/'AEO 37'!V95</f>
        <v>0</v>
      </c>
      <c r="V3" s="11">
        <f>SUM('AEO 37'!W99:W100,'AEO 37'!W106:W107)/'AEO 37'!W95</f>
        <v>0</v>
      </c>
      <c r="W3" s="11">
        <f>SUM('AEO 37'!X99:X100,'AEO 37'!X106:X107)/'AEO 37'!X95</f>
        <v>0</v>
      </c>
      <c r="X3" s="11">
        <f>SUM('AEO 37'!Y99:Y100,'AEO 37'!Y106:Y107)/'AEO 37'!Y95</f>
        <v>0</v>
      </c>
      <c r="Y3" s="11">
        <f>SUM('AEO 37'!Z99:Z100,'AEO 37'!Z106:Z107)/'AEO 37'!Z95</f>
        <v>0</v>
      </c>
      <c r="Z3" s="11">
        <f>SUM('AEO 37'!AA99:AA100,'AEO 37'!AA106:AA107)/'AEO 37'!AA95</f>
        <v>0</v>
      </c>
      <c r="AA3" s="11">
        <f>SUM('AEO 37'!AB99:AB100,'AEO 37'!AB106:AB107)/'AEO 37'!AB95</f>
        <v>0</v>
      </c>
      <c r="AB3" s="11">
        <f>SUM('AEO 37'!AC99:AC100,'AEO 37'!AC106:AC107)/'AEO 37'!AC95</f>
        <v>0</v>
      </c>
      <c r="AC3" s="11">
        <f>SUM('AEO 37'!AD99:AD100,'AEO 37'!AD106:AD107)/'AEO 37'!AD95</f>
        <v>0</v>
      </c>
      <c r="AD3" s="11">
        <f>SUM('AEO 37'!AE99:AE100,'AEO 37'!AE106:AE107)/'AEO 37'!AE95</f>
        <v>0</v>
      </c>
      <c r="AE3" s="11">
        <f>SUM('AEO 37'!AF99:AF100,'AEO 37'!AF106:AF107)/'AEO 37'!AF95</f>
        <v>0</v>
      </c>
      <c r="AF3" s="11">
        <f>SUM('AEO 37'!AG99:AG100,'AEO 37'!AG106:AG107)/'AEO 37'!AG95</f>
        <v>0</v>
      </c>
      <c r="AG3" s="11">
        <f>SUM('AEO 37'!AH99:AH100,'AEO 37'!AH106:AH107)/'AEO 37'!AH95</f>
        <v>0</v>
      </c>
      <c r="AH3" s="11">
        <f>SUM('AEO 37'!AI99:AI100,'AEO 37'!AI106:AI107)/'AEO 37'!AI95</f>
        <v>0</v>
      </c>
      <c r="AI3" s="11">
        <f>SUM('AEO 37'!AJ99:AJ100,'AEO 37'!AJ106:AJ107)/'AEO 37'!AJ95</f>
        <v>0</v>
      </c>
      <c r="AJ3" s="11"/>
    </row>
    <row r="4" spans="1:36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152</v>
      </c>
      <c r="B5" s="11">
        <f>IF('Biodiesel Fraction'!$B22,(1-'Biodiesel Fraction'!B30)*(SUM('AEO 37'!C98,'AEO 37'!C105)/'AEO 37'!C95),SUM('AEO 37'!C98,'AEO 37'!C105)/'AEO 37'!C95)</f>
        <v>0.4881718658599663</v>
      </c>
      <c r="C5" s="11">
        <f>IF('Biodiesel Fraction'!$B22,(1-'Biodiesel Fraction'!C30)*(SUM('AEO 37'!D98,'AEO 37'!D105)/'AEO 37'!D95),SUM('AEO 37'!D98,'AEO 37'!D105)/'AEO 37'!D95)</f>
        <v>0.48689001123524045</v>
      </c>
      <c r="D5" s="11">
        <f>IF('Biodiesel Fraction'!$B22,(1-'Biodiesel Fraction'!D30)*(SUM('AEO 37'!E98,'AEO 37'!E105)/'AEO 37'!E95),SUM('AEO 37'!E98,'AEO 37'!E105)/'AEO 37'!E95)</f>
        <v>0.48833260438585407</v>
      </c>
      <c r="E5" s="11">
        <f>IF('Biodiesel Fraction'!$B22,(1-'Biodiesel Fraction'!E30)*(SUM('AEO 37'!F98,'AEO 37'!F105)/'AEO 37'!F95),SUM('AEO 37'!F98,'AEO 37'!F105)/'AEO 37'!F95)</f>
        <v>0.48906391918805275</v>
      </c>
      <c r="F5" s="11">
        <f>IF('Biodiesel Fraction'!$B22,(1-'Biodiesel Fraction'!F30)*(SUM('AEO 37'!G98,'AEO 37'!G105)/'AEO 37'!G95),SUM('AEO 37'!G98,'AEO 37'!G105)/'AEO 37'!G95)</f>
        <v>0.49020892325073856</v>
      </c>
      <c r="G5" s="11">
        <f>IF('Biodiesel Fraction'!$B22,(1-'Biodiesel Fraction'!G30)*(SUM('AEO 37'!H98,'AEO 37'!H105)/'AEO 37'!H95),SUM('AEO 37'!H98,'AEO 37'!H105)/'AEO 37'!H95)</f>
        <v>0.49120703386980091</v>
      </c>
      <c r="H5" s="11">
        <f>IF('Biodiesel Fraction'!$B22,(1-'Biodiesel Fraction'!H30)*(SUM('AEO 37'!I98,'AEO 37'!I105)/'AEO 37'!I95),SUM('AEO 37'!I98,'AEO 37'!I105)/'AEO 37'!I95)</f>
        <v>0.49204307841716788</v>
      </c>
      <c r="I5" s="11">
        <f>IF('Biodiesel Fraction'!$B22,(1-'Biodiesel Fraction'!I30)*(SUM('AEO 37'!J98,'AEO 37'!J105)/'AEO 37'!J95),SUM('AEO 37'!J98,'AEO 37'!J105)/'AEO 37'!J95)</f>
        <v>0.49286882867581194</v>
      </c>
      <c r="J5" s="11">
        <f>IF('Biodiesel Fraction'!$B22,(1-'Biodiesel Fraction'!J30)*(SUM('AEO 37'!K98,'AEO 37'!K105)/'AEO 37'!K95),SUM('AEO 37'!K98,'AEO 37'!K105)/'AEO 37'!K95)</f>
        <v>0.49390027439965695</v>
      </c>
      <c r="K5" s="11">
        <f>IF('Biodiesel Fraction'!$B22,(1-'Biodiesel Fraction'!K30)*(SUM('AEO 37'!L98,'AEO 37'!L105)/'AEO 37'!L95),SUM('AEO 37'!L98,'AEO 37'!L105)/'AEO 37'!L95)</f>
        <v>0.49499294116498926</v>
      </c>
      <c r="L5" s="11">
        <f>IF('Biodiesel Fraction'!$B22,(1-'Biodiesel Fraction'!L30)*(SUM('AEO 37'!M98,'AEO 37'!M105)/'AEO 37'!M95),SUM('AEO 37'!M98,'AEO 37'!M105)/'AEO 37'!M95)</f>
        <v>0.49575582189319067</v>
      </c>
      <c r="M5" s="11">
        <f>IF('Biodiesel Fraction'!$B22,(1-'Biodiesel Fraction'!M30)*(SUM('AEO 37'!N98,'AEO 37'!N105)/'AEO 37'!N95),SUM('AEO 37'!N98,'AEO 37'!N105)/'AEO 37'!N95)</f>
        <v>0.49700569708576581</v>
      </c>
      <c r="N5" s="11">
        <f>IF('Biodiesel Fraction'!$B22,(1-'Biodiesel Fraction'!N30)*(SUM('AEO 37'!O98,'AEO 37'!O105)/'AEO 37'!O95),SUM('AEO 37'!O98,'AEO 37'!O105)/'AEO 37'!O95)</f>
        <v>0.49725931124563316</v>
      </c>
      <c r="O5" s="11">
        <f>IF('Biodiesel Fraction'!$B22,(1-'Biodiesel Fraction'!O30)*(SUM('AEO 37'!P98,'AEO 37'!P105)/'AEO 37'!P95),SUM('AEO 37'!P98,'AEO 37'!P105)/'AEO 37'!P95)</f>
        <v>0.49850859496107741</v>
      </c>
      <c r="P5" s="11">
        <f>IF('Biodiesel Fraction'!$B22,(1-'Biodiesel Fraction'!P30)*(SUM('AEO 37'!Q98,'AEO 37'!Q105)/'AEO 37'!Q95),SUM('AEO 37'!Q98,'AEO 37'!Q105)/'AEO 37'!Q95)</f>
        <v>0.49955408332972634</v>
      </c>
      <c r="Q5" s="11">
        <f>IF('Biodiesel Fraction'!$B22,(1-'Biodiesel Fraction'!Q30)*(SUM('AEO 37'!R98,'AEO 37'!R105)/'AEO 37'!R95),SUM('AEO 37'!R98,'AEO 37'!R105)/'AEO 37'!R95)</f>
        <v>0.50069469591514737</v>
      </c>
      <c r="R5" s="11">
        <f>IF('Biodiesel Fraction'!$B22,(1-'Biodiesel Fraction'!R30)*(SUM('AEO 37'!S98,'AEO 37'!S105)/'AEO 37'!S95),SUM('AEO 37'!S98,'AEO 37'!S105)/'AEO 37'!S95)</f>
        <v>0.50195119092244445</v>
      </c>
      <c r="S5" s="11">
        <f>IF('Biodiesel Fraction'!$B22,(1-'Biodiesel Fraction'!S30)*(SUM('AEO 37'!T98,'AEO 37'!T105)/'AEO 37'!T95),SUM('AEO 37'!T98,'AEO 37'!T105)/'AEO 37'!T95)</f>
        <v>0.50312775943098709</v>
      </c>
      <c r="T5" s="11">
        <f>IF('Biodiesel Fraction'!$B22,(1-'Biodiesel Fraction'!T30)*(SUM('AEO 37'!U98,'AEO 37'!U105)/'AEO 37'!U95),SUM('AEO 37'!U98,'AEO 37'!U105)/'AEO 37'!U95)</f>
        <v>0.50435193167313241</v>
      </c>
      <c r="U5" s="11">
        <f>IF('Biodiesel Fraction'!$B22,(1-'Biodiesel Fraction'!U30)*(SUM('AEO 37'!V98,'AEO 37'!V105)/'AEO 37'!V95),SUM('AEO 37'!V98,'AEO 37'!V105)/'AEO 37'!V95)</f>
        <v>0.50549853282995572</v>
      </c>
      <c r="V5" s="11">
        <f>IF('Biodiesel Fraction'!$B22,(1-'Biodiesel Fraction'!V30)*(SUM('AEO 37'!W98,'AEO 37'!W105)/'AEO 37'!W95),SUM('AEO 37'!W98,'AEO 37'!W105)/'AEO 37'!W95)</f>
        <v>0.50686985005371898</v>
      </c>
      <c r="W5" s="11">
        <f>IF('Biodiesel Fraction'!$B22,(1-'Biodiesel Fraction'!W30)*(SUM('AEO 37'!X98,'AEO 37'!X105)/'AEO 37'!X95),SUM('AEO 37'!X98,'AEO 37'!X105)/'AEO 37'!X95)</f>
        <v>0.50814473468700261</v>
      </c>
      <c r="X5" s="11">
        <f>IF('Biodiesel Fraction'!$B22,(1-'Biodiesel Fraction'!X30)*(SUM('AEO 37'!Y98,'AEO 37'!Y105)/'AEO 37'!Y95),SUM('AEO 37'!Y98,'AEO 37'!Y105)/'AEO 37'!Y95)</f>
        <v>0.50943997222974802</v>
      </c>
      <c r="Y5" s="11">
        <f>IF('Biodiesel Fraction'!$B22,(1-'Biodiesel Fraction'!Y30)*(SUM('AEO 37'!Z98,'AEO 37'!Z105)/'AEO 37'!Z95),SUM('AEO 37'!Z98,'AEO 37'!Z105)/'AEO 37'!Z95)</f>
        <v>0.5107451921838484</v>
      </c>
      <c r="Z5" s="11">
        <f>IF('Biodiesel Fraction'!$B22,(1-'Biodiesel Fraction'!Z30)*(SUM('AEO 37'!AA98,'AEO 37'!AA105)/'AEO 37'!AA95),SUM('AEO 37'!AA98,'AEO 37'!AA105)/'AEO 37'!AA95)</f>
        <v>0.51218817469226763</v>
      </c>
      <c r="AA5" s="11">
        <f>IF('Biodiesel Fraction'!$B22,(1-'Biodiesel Fraction'!AA30)*(SUM('AEO 37'!AB98,'AEO 37'!AB105)/'AEO 37'!AB95),SUM('AEO 37'!AB98,'AEO 37'!AB105)/'AEO 37'!AB95)</f>
        <v>0.51357072993215325</v>
      </c>
      <c r="AB5" s="11">
        <f>IF('Biodiesel Fraction'!$B22,(1-'Biodiesel Fraction'!AB30)*(SUM('AEO 37'!AC98,'AEO 37'!AC105)/'AEO 37'!AC95),SUM('AEO 37'!AC98,'AEO 37'!AC105)/'AEO 37'!AC95)</f>
        <v>0.51513520466487761</v>
      </c>
      <c r="AC5" s="11">
        <f>IF('Biodiesel Fraction'!$B22,(1-'Biodiesel Fraction'!AC30)*(SUM('AEO 37'!AD98,'AEO 37'!AD105)/'AEO 37'!AD95),SUM('AEO 37'!AD98,'AEO 37'!AD105)/'AEO 37'!AD95)</f>
        <v>0.51674902153988878</v>
      </c>
      <c r="AD5" s="11">
        <f>IF('Biodiesel Fraction'!$B22,(1-'Biodiesel Fraction'!AD30)*(SUM('AEO 37'!AE98,'AEO 37'!AE105)/'AEO 37'!AE95),SUM('AEO 37'!AE98,'AEO 37'!AE105)/'AEO 37'!AE95)</f>
        <v>0.51831954983766071</v>
      </c>
      <c r="AE5" s="11">
        <f>IF('Biodiesel Fraction'!$B22,(1-'Biodiesel Fraction'!AE30)*(SUM('AEO 37'!AF98,'AEO 37'!AF105)/'AEO 37'!AF95),SUM('AEO 37'!AF98,'AEO 37'!AF105)/'AEO 37'!AF95)</f>
        <v>0.51979745793821686</v>
      </c>
      <c r="AF5" s="11">
        <f>IF('Biodiesel Fraction'!$B22,(1-'Biodiesel Fraction'!AF30)*(SUM('AEO 37'!AG98,'AEO 37'!AG105)/'AEO 37'!AG95),SUM('AEO 37'!AG98,'AEO 37'!AG105)/'AEO 37'!AG95)</f>
        <v>0.52121661239523032</v>
      </c>
      <c r="AG5" s="11">
        <f>IF('Biodiesel Fraction'!$B22,(1-'Biodiesel Fraction'!AG30)*(SUM('AEO 37'!AH98,'AEO 37'!AH105)/'AEO 37'!AH95),SUM('AEO 37'!AH98,'AEO 37'!AH105)/'AEO 37'!AH95)</f>
        <v>0.52238657400429911</v>
      </c>
      <c r="AH5" s="11">
        <f>IF('Biodiesel Fraction'!$B22,(1-'Biodiesel Fraction'!AH30)*(SUM('AEO 37'!AI98,'AEO 37'!AI105)/'AEO 37'!AI95),SUM('AEO 37'!AI98,'AEO 37'!AI105)/'AEO 37'!AI95)</f>
        <v>0.52346637394879714</v>
      </c>
      <c r="AI5" s="11">
        <f>IF('Biodiesel Fraction'!$B22,(1-'Biodiesel Fraction'!AI30)*(SUM('AEO 37'!AJ98,'AEO 37'!AJ105)/'AEO 37'!AJ95),SUM('AEO 37'!AJ98,'AEO 37'!AJ105)/'AEO 37'!AJ95)</f>
        <v>0.52430447393164659</v>
      </c>
      <c r="AJ5" s="11"/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156</v>
      </c>
      <c r="B7" s="11">
        <f>IF('Biodiesel Fraction'!$B22,'Biodiesel Fraction'!B30*(SUM('AEO 37'!C98,'AEO 37'!C105)/'AEO 37'!C95),0)</f>
        <v>0</v>
      </c>
      <c r="C7" s="11">
        <f>IF('Biodiesel Fraction'!$B22,'Biodiesel Fraction'!C30*(SUM('AEO 37'!D98,'AEO 37'!D105)/'AEO 37'!D95),0)</f>
        <v>0</v>
      </c>
      <c r="D7" s="11">
        <f>IF('Biodiesel Fraction'!$B22,'Biodiesel Fraction'!D30*(SUM('AEO 37'!E98,'AEO 37'!E105)/'AEO 37'!E95),0)</f>
        <v>0</v>
      </c>
      <c r="E7" s="11">
        <f>IF('Biodiesel Fraction'!$B22,'Biodiesel Fraction'!E30*(SUM('AEO 37'!F98,'AEO 37'!F105)/'AEO 37'!F95),0)</f>
        <v>0</v>
      </c>
      <c r="F7" s="11">
        <f>IF('Biodiesel Fraction'!$B22,'Biodiesel Fraction'!F30*(SUM('AEO 37'!G98,'AEO 37'!G105)/'AEO 37'!G95),0)</f>
        <v>0</v>
      </c>
      <c r="G7" s="11">
        <f>IF('Biodiesel Fraction'!$B22,'Biodiesel Fraction'!G30*(SUM('AEO 37'!H98,'AEO 37'!H105)/'AEO 37'!H95),0)</f>
        <v>0</v>
      </c>
      <c r="H7" s="11">
        <f>IF('Biodiesel Fraction'!$B22,'Biodiesel Fraction'!H30*(SUM('AEO 37'!I98,'AEO 37'!I105)/'AEO 37'!I95),0)</f>
        <v>0</v>
      </c>
      <c r="I7" s="11">
        <f>IF('Biodiesel Fraction'!$B22,'Biodiesel Fraction'!I30*(SUM('AEO 37'!J98,'AEO 37'!J105)/'AEO 37'!J95),0)</f>
        <v>0</v>
      </c>
      <c r="J7" s="11">
        <f>IF('Biodiesel Fraction'!$B22,'Biodiesel Fraction'!J30*(SUM('AEO 37'!K98,'AEO 37'!K105)/'AEO 37'!K95),0)</f>
        <v>0</v>
      </c>
      <c r="K7" s="11">
        <f>IF('Biodiesel Fraction'!$B22,'Biodiesel Fraction'!K30*(SUM('AEO 37'!L98,'AEO 37'!L105)/'AEO 37'!L95),0)</f>
        <v>0</v>
      </c>
      <c r="L7" s="11">
        <f>IF('Biodiesel Fraction'!$B22,'Biodiesel Fraction'!L30*(SUM('AEO 37'!M98,'AEO 37'!M105)/'AEO 37'!M95),0)</f>
        <v>0</v>
      </c>
      <c r="M7" s="11">
        <f>IF('Biodiesel Fraction'!$B22,'Biodiesel Fraction'!M30*(SUM('AEO 37'!N98,'AEO 37'!N105)/'AEO 37'!N95),0)</f>
        <v>0</v>
      </c>
      <c r="N7" s="11">
        <f>IF('Biodiesel Fraction'!$B22,'Biodiesel Fraction'!N30*(SUM('AEO 37'!O98,'AEO 37'!O105)/'AEO 37'!O95),0)</f>
        <v>0</v>
      </c>
      <c r="O7" s="11">
        <f>IF('Biodiesel Fraction'!$B22,'Biodiesel Fraction'!O30*(SUM('AEO 37'!P98,'AEO 37'!P105)/'AEO 37'!P95),0)</f>
        <v>0</v>
      </c>
      <c r="P7" s="11">
        <f>IF('Biodiesel Fraction'!$B22,'Biodiesel Fraction'!P30*(SUM('AEO 37'!Q98,'AEO 37'!Q105)/'AEO 37'!Q95),0)</f>
        <v>0</v>
      </c>
      <c r="Q7" s="11">
        <f>IF('Biodiesel Fraction'!$B22,'Biodiesel Fraction'!Q30*(SUM('AEO 37'!R98,'AEO 37'!R105)/'AEO 37'!R95),0)</f>
        <v>0</v>
      </c>
      <c r="R7" s="11">
        <f>IF('Biodiesel Fraction'!$B22,'Biodiesel Fraction'!R30*(SUM('AEO 37'!S98,'AEO 37'!S105)/'AEO 37'!S95),0)</f>
        <v>0</v>
      </c>
      <c r="S7" s="11">
        <f>IF('Biodiesel Fraction'!$B22,'Biodiesel Fraction'!S30*(SUM('AEO 37'!T98,'AEO 37'!T105)/'AEO 37'!T95),0)</f>
        <v>0</v>
      </c>
      <c r="T7" s="11">
        <f>IF('Biodiesel Fraction'!$B22,'Biodiesel Fraction'!T30*(SUM('AEO 37'!U98,'AEO 37'!U105)/'AEO 37'!U95),0)</f>
        <v>0</v>
      </c>
      <c r="U7" s="11">
        <f>IF('Biodiesel Fraction'!$B22,'Biodiesel Fraction'!U30*(SUM('AEO 37'!V98,'AEO 37'!V105)/'AEO 37'!V95),0)</f>
        <v>0</v>
      </c>
      <c r="V7" s="11">
        <f>IF('Biodiesel Fraction'!$B22,'Biodiesel Fraction'!V30*(SUM('AEO 37'!W98,'AEO 37'!W105)/'AEO 37'!W95),0)</f>
        <v>0</v>
      </c>
      <c r="W7" s="11">
        <f>IF('Biodiesel Fraction'!$B22,'Biodiesel Fraction'!W30*(SUM('AEO 37'!X98,'AEO 37'!X105)/'AEO 37'!X95),0)</f>
        <v>0</v>
      </c>
      <c r="X7" s="11">
        <f>IF('Biodiesel Fraction'!$B22,'Biodiesel Fraction'!X30*(SUM('AEO 37'!Y98,'AEO 37'!Y105)/'AEO 37'!Y95),0)</f>
        <v>0</v>
      </c>
      <c r="Y7" s="11">
        <f>IF('Biodiesel Fraction'!$B22,'Biodiesel Fraction'!Y30*(SUM('AEO 37'!Z98,'AEO 37'!Z105)/'AEO 37'!Z95),0)</f>
        <v>0</v>
      </c>
      <c r="Z7" s="11">
        <f>IF('Biodiesel Fraction'!$B22,'Biodiesel Fraction'!Z30*(SUM('AEO 37'!AA98,'AEO 37'!AA105)/'AEO 37'!AA95),0)</f>
        <v>0</v>
      </c>
      <c r="AA7" s="11">
        <f>IF('Biodiesel Fraction'!$B22,'Biodiesel Fraction'!AA30*(SUM('AEO 37'!AB98,'AEO 37'!AB105)/'AEO 37'!AB95),0)</f>
        <v>0</v>
      </c>
      <c r="AB7" s="11">
        <f>IF('Biodiesel Fraction'!$B22,'Biodiesel Fraction'!AB30*(SUM('AEO 37'!AC98,'AEO 37'!AC105)/'AEO 37'!AC95),0)</f>
        <v>0</v>
      </c>
      <c r="AC7" s="11">
        <f>IF('Biodiesel Fraction'!$B22,'Biodiesel Fraction'!AC30*(SUM('AEO 37'!AD98,'AEO 37'!AD105)/'AEO 37'!AD95),0)</f>
        <v>0</v>
      </c>
      <c r="AD7" s="11">
        <f>IF('Biodiesel Fraction'!$B22,'Biodiesel Fraction'!AD30*(SUM('AEO 37'!AE98,'AEO 37'!AE105)/'AEO 37'!AE95),0)</f>
        <v>0</v>
      </c>
      <c r="AE7" s="11">
        <f>IF('Biodiesel Fraction'!$B22,'Biodiesel Fraction'!AE30*(SUM('AEO 37'!AF98,'AEO 37'!AF105)/'AEO 37'!AF95),0)</f>
        <v>0</v>
      </c>
      <c r="AF7" s="11">
        <f>IF('Biodiesel Fraction'!$B22,'Biodiesel Fraction'!AF30*(SUM('AEO 37'!AG98,'AEO 37'!AG105)/'AEO 37'!AG95),0)</f>
        <v>0</v>
      </c>
      <c r="AG7" s="11">
        <f>IF('Biodiesel Fraction'!$B22,'Biodiesel Fraction'!AG30*(SUM('AEO 37'!AH98,'AEO 37'!AH105)/'AEO 37'!AH95),0)</f>
        <v>0</v>
      </c>
      <c r="AH7" s="11">
        <f>IF('Biodiesel Fraction'!$B22,'Biodiesel Fraction'!AH30*(SUM('AEO 37'!AI98,'AEO 37'!AI105)/'AEO 37'!AI95),0)</f>
        <v>0</v>
      </c>
      <c r="AI7" s="11">
        <f>IF('Biodiesel Fraction'!$B22,'Biodiesel Fraction'!AI30*(SUM('AEO 37'!AJ98,'AEO 37'!AJ105)/'AEO 37'!AJ95),0)</f>
        <v>0</v>
      </c>
      <c r="AJ7" s="11"/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 s="11">
        <f>SUM('AEO 37'!C46:C47)/'AEO 37'!C43</f>
        <v>0</v>
      </c>
      <c r="C3" s="11">
        <f>SUM('AEO 37'!D46:D47)/'AEO 37'!D43</f>
        <v>0</v>
      </c>
      <c r="D3" s="11">
        <f>SUM('AEO 37'!E46:E47)/'AEO 37'!E43</f>
        <v>0</v>
      </c>
      <c r="E3" s="11">
        <f>SUM('AEO 37'!F46:F47)/'AEO 37'!F43</f>
        <v>1.0701765084407794E-3</v>
      </c>
      <c r="F3" s="11">
        <f>SUM('AEO 37'!G46:G47)/'AEO 37'!G43</f>
        <v>3.2082395647242052E-3</v>
      </c>
      <c r="G3" s="11">
        <f>SUM('AEO 37'!H46:H47)/'AEO 37'!H43</f>
        <v>6.4084695783783096E-3</v>
      </c>
      <c r="H3" s="11">
        <f>SUM('AEO 37'!I46:I47)/'AEO 37'!I43</f>
        <v>1.066174308689875E-2</v>
      </c>
      <c r="I3" s="11">
        <f>SUM('AEO 37'!J46:J47)/'AEO 37'!J43</f>
        <v>1.5955575900429102E-2</v>
      </c>
      <c r="J3" s="11">
        <f>SUM('AEO 37'!K46:K47)/'AEO 37'!K43</f>
        <v>2.4651693874845209E-2</v>
      </c>
      <c r="K3" s="11">
        <f>SUM('AEO 37'!L46:L47)/'AEO 37'!L43</f>
        <v>3.667125931497351E-2</v>
      </c>
      <c r="L3" s="11">
        <f>SUM('AEO 37'!M46:M47)/'AEO 37'!M43</f>
        <v>5.1901083477146011E-2</v>
      </c>
      <c r="M3" s="11">
        <f>SUM('AEO 37'!N46:N47)/'AEO 37'!N43</f>
        <v>7.0195420343856257E-2</v>
      </c>
      <c r="N3" s="11">
        <f>SUM('AEO 37'!O46:O47)/'AEO 37'!O43</f>
        <v>9.137827466063099E-2</v>
      </c>
      <c r="O3" s="11">
        <f>SUM('AEO 37'!P46:P47)/'AEO 37'!P43</f>
        <v>0.11210852881635217</v>
      </c>
      <c r="P3" s="11">
        <f>SUM('AEO 37'!Q46:Q47)/'AEO 37'!Q43</f>
        <v>0.13239510963749543</v>
      </c>
      <c r="Q3" s="11">
        <f>SUM('AEO 37'!R46:R47)/'AEO 37'!R43</f>
        <v>0.15224682012987628</v>
      </c>
      <c r="R3" s="11">
        <f>SUM('AEO 37'!S46:S47)/'AEO 37'!S43</f>
        <v>0.17167230146989418</v>
      </c>
      <c r="S3" s="11">
        <f>SUM('AEO 37'!T46:T47)/'AEO 37'!T43</f>
        <v>0.19067996395820255</v>
      </c>
      <c r="T3" s="11">
        <f>SUM('AEO 37'!U46:U47)/'AEO 37'!U43</f>
        <v>0.20925148762430881</v>
      </c>
      <c r="U3" s="11">
        <f>SUM('AEO 37'!V46:V47)/'AEO 37'!V43</f>
        <v>0.22739683610846531</v>
      </c>
      <c r="V3" s="11">
        <f>SUM('AEO 37'!W46:W47)/'AEO 37'!W43</f>
        <v>0.24512581784041698</v>
      </c>
      <c r="W3" s="11">
        <f>SUM('AEO 37'!X46:X47)/'AEO 37'!X43</f>
        <v>0.26244796186105857</v>
      </c>
      <c r="X3" s="11">
        <f>SUM('AEO 37'!Y46:Y47)/'AEO 37'!Y43</f>
        <v>0.27937258451075786</v>
      </c>
      <c r="Y3" s="11">
        <f>SUM('AEO 37'!Z46:Z47)/'AEO 37'!Z43</f>
        <v>0.29590886550963624</v>
      </c>
      <c r="Z3" s="11">
        <f>SUM('AEO 37'!AA46:AA47)/'AEO 37'!AA43</f>
        <v>0.3120657025209323</v>
      </c>
      <c r="AA3" s="11">
        <f>SUM('AEO 37'!AB46:AB47)/'AEO 37'!AB43</f>
        <v>0.32785178273406412</v>
      </c>
      <c r="AB3" s="11">
        <f>SUM('AEO 37'!AC46:AC47)/'AEO 37'!AC43</f>
        <v>0.34327559747537995</v>
      </c>
      <c r="AC3" s="11">
        <f>SUM('AEO 37'!AD46:AD47)/'AEO 37'!AD43</f>
        <v>0.35834549555565581</v>
      </c>
      <c r="AD3" s="11">
        <f>SUM('AEO 37'!AE46:AE47)/'AEO 37'!AE43</f>
        <v>0.37306954992385111</v>
      </c>
      <c r="AE3" s="11">
        <f>SUM('AEO 37'!AF46:AF47)/'AEO 37'!AF43</f>
        <v>0.38745577266561576</v>
      </c>
      <c r="AF3" s="11">
        <f>SUM('AEO 37'!AG46:AG47)/'AEO 37'!AG43</f>
        <v>0.40151189684564381</v>
      </c>
      <c r="AG3" s="11">
        <f>SUM('AEO 37'!AH46:AH47)/'AEO 37'!AH43</f>
        <v>0.4152453779978279</v>
      </c>
      <c r="AH3" s="11">
        <f>SUM('AEO 37'!AI46:AI47)/'AEO 37'!AI43</f>
        <v>0.42866383402200375</v>
      </c>
      <c r="AI3" s="11">
        <f>SUM('AEO 37'!AJ46:AJ47)/'AEO 37'!AJ43</f>
        <v>0.44177428946600028</v>
      </c>
      <c r="AJ3" s="11"/>
    </row>
    <row r="4" spans="1:36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152</v>
      </c>
      <c r="B5" s="11">
        <f>IF('Biodiesel Fraction'!$B23,(1-'Biodiesel Fraction'!B30)*(SUM('AEO 37'!C44:C45)/'AEO 37'!C43),SUM('AEO 37'!C44:C45)/'AEO 37'!C43)</f>
        <v>1</v>
      </c>
      <c r="C5" s="11">
        <f>IF('Biodiesel Fraction'!$B23,(1-'Biodiesel Fraction'!C30)*(SUM('AEO 37'!D44:D45)/'AEO 37'!D43),SUM('AEO 37'!D44:D45)/'AEO 37'!D43)</f>
        <v>1</v>
      </c>
      <c r="D5" s="11">
        <f>IF('Biodiesel Fraction'!$B23,(1-'Biodiesel Fraction'!D30)*(SUM('AEO 37'!E44:E45)/'AEO 37'!E43),SUM('AEO 37'!E44:E45)/'AEO 37'!E43)</f>
        <v>1</v>
      </c>
      <c r="E5" s="11">
        <f>IF('Biodiesel Fraction'!$B23,(1-'Biodiesel Fraction'!E30)*(SUM('AEO 37'!F44:F45)/'AEO 37'!F43),SUM('AEO 37'!F44:F45)/'AEO 37'!F43)</f>
        <v>0.99892985295103964</v>
      </c>
      <c r="F5" s="11">
        <f>IF('Biodiesel Fraction'!$B23,(1-'Biodiesel Fraction'!F30)*(SUM('AEO 37'!G44:G45)/'AEO 37'!G43),SUM('AEO 37'!G44:G45)/'AEO 37'!G43)</f>
        <v>0.99679173463202253</v>
      </c>
      <c r="G5" s="11">
        <f>IF('Biodiesel Fraction'!$B23,(1-'Biodiesel Fraction'!G30)*(SUM('AEO 37'!H44:H45)/'AEO 37'!H43),SUM('AEO 37'!H44:H45)/'AEO 37'!H43)</f>
        <v>0.99359155249731568</v>
      </c>
      <c r="H5" s="11">
        <f>IF('Biodiesel Fraction'!$B23,(1-'Biodiesel Fraction'!H30)*(SUM('AEO 37'!I44:I45)/'AEO 37'!I43),SUM('AEO 37'!I44:I45)/'AEO 37'!I43)</f>
        <v>0.98933824276838289</v>
      </c>
      <c r="I5" s="11">
        <f>IF('Biodiesel Fraction'!$B23,(1-'Biodiesel Fraction'!I30)*(SUM('AEO 37'!J44:J45)/'AEO 37'!J43),SUM('AEO 37'!J44:J45)/'AEO 37'!J43)</f>
        <v>0.9840444361734676</v>
      </c>
      <c r="J5" s="11">
        <f>IF('Biodiesel Fraction'!$B23,(1-'Biodiesel Fraction'!J30)*(SUM('AEO 37'!K44:K45)/'AEO 37'!K43),SUM('AEO 37'!K44:K45)/'AEO 37'!K43)</f>
        <v>0.97534832018867068</v>
      </c>
      <c r="K5" s="11">
        <f>IF('Biodiesel Fraction'!$B23,(1-'Biodiesel Fraction'!K30)*(SUM('AEO 37'!L44:L45)/'AEO 37'!L43),SUM('AEO 37'!L44:L45)/'AEO 37'!L43)</f>
        <v>0.96332876473793139</v>
      </c>
      <c r="L5" s="11">
        <f>IF('Biodiesel Fraction'!$B23,(1-'Biodiesel Fraction'!L30)*(SUM('AEO 37'!M44:M45)/'AEO 37'!M43),SUM('AEO 37'!M44:M45)/'AEO 37'!M43)</f>
        <v>0.94809889642425371</v>
      </c>
      <c r="M5" s="11">
        <f>IF('Biodiesel Fraction'!$B23,(1-'Biodiesel Fraction'!M30)*(SUM('AEO 37'!N44:N45)/'AEO 37'!N43),SUM('AEO 37'!N44:N45)/'AEO 37'!N43)</f>
        <v>0.9298045776467162</v>
      </c>
      <c r="N5" s="11">
        <f>IF('Biodiesel Fraction'!$B23,(1-'Biodiesel Fraction'!N30)*(SUM('AEO 37'!O44:O45)/'AEO 37'!O43),SUM('AEO 37'!O44:O45)/'AEO 37'!O43)</f>
        <v>0.90862175508036969</v>
      </c>
      <c r="O5" s="11">
        <f>IF('Biodiesel Fraction'!$B23,(1-'Biodiesel Fraction'!O30)*(SUM('AEO 37'!P44:P45)/'AEO 37'!P43),SUM('AEO 37'!P44:P45)/'AEO 37'!P43)</f>
        <v>0.88789149477176144</v>
      </c>
      <c r="P5" s="11">
        <f>IF('Biodiesel Fraction'!$B23,(1-'Biodiesel Fraction'!P30)*(SUM('AEO 37'!Q44:Q45)/'AEO 37'!Q43),SUM('AEO 37'!Q44:Q45)/'AEO 37'!Q43)</f>
        <v>0.86760487457443236</v>
      </c>
      <c r="Q5" s="11">
        <f>IF('Biodiesel Fraction'!$B23,(1-'Biodiesel Fraction'!Q30)*(SUM('AEO 37'!R44:R45)/'AEO 37'!R43),SUM('AEO 37'!R44:R45)/'AEO 37'!R43)</f>
        <v>0.84775321159528205</v>
      </c>
      <c r="R5" s="11">
        <f>IF('Biodiesel Fraction'!$B23,(1-'Biodiesel Fraction'!R30)*(SUM('AEO 37'!S44:S45)/'AEO 37'!S43),SUM('AEO 37'!S44:S45)/'AEO 37'!S43)</f>
        <v>0.82832772826429113</v>
      </c>
      <c r="S5" s="11">
        <f>IF('Biodiesel Fraction'!$B23,(1-'Biodiesel Fraction'!S30)*(SUM('AEO 37'!T44:T45)/'AEO 37'!T43),SUM('AEO 37'!T44:T45)/'AEO 37'!T43)</f>
        <v>0.80932003604179747</v>
      </c>
      <c r="T5" s="11">
        <f>IF('Biodiesel Fraction'!$B23,(1-'Biodiesel Fraction'!T30)*(SUM('AEO 37'!U44:U45)/'AEO 37'!U43),SUM('AEO 37'!U44:U45)/'AEO 37'!U43)</f>
        <v>0.79074849643500378</v>
      </c>
      <c r="U5" s="11">
        <f>IF('Biodiesel Fraction'!$B23,(1-'Biodiesel Fraction'!U30)*(SUM('AEO 37'!V44:V45)/'AEO 37'!V43),SUM('AEO 37'!V44:V45)/'AEO 37'!V43)</f>
        <v>0.77260314997080315</v>
      </c>
      <c r="V5" s="11">
        <f>IF('Biodiesel Fraction'!$B23,(1-'Biodiesel Fraction'!V30)*(SUM('AEO 37'!W44:W45)/'AEO 37'!W43),SUM('AEO 37'!W44:W45)/'AEO 37'!W43)</f>
        <v>0.75487418215958291</v>
      </c>
      <c r="W5" s="11">
        <f>IF('Biodiesel Fraction'!$B23,(1-'Biodiesel Fraction'!W30)*(SUM('AEO 37'!X44:X45)/'AEO 37'!X43),SUM('AEO 37'!X44:X45)/'AEO 37'!X43)</f>
        <v>0.73755206793171213</v>
      </c>
      <c r="X5" s="11">
        <f>IF('Biodiesel Fraction'!$B23,(1-'Biodiesel Fraction'!X30)*(SUM('AEO 37'!Y44:Y45)/'AEO 37'!Y43),SUM('AEO 37'!Y44:Y45)/'AEO 37'!Y43)</f>
        <v>0.72062741548924214</v>
      </c>
      <c r="Y5" s="11">
        <f>IF('Biodiesel Fraction'!$B23,(1-'Biodiesel Fraction'!Y30)*(SUM('AEO 37'!Z44:Z45)/'AEO 37'!Z43),SUM('AEO 37'!Z44:Z45)/'AEO 37'!Z43)</f>
        <v>0.70409113449036387</v>
      </c>
      <c r="Z5" s="11">
        <f>IF('Biodiesel Fraction'!$B23,(1-'Biodiesel Fraction'!Z30)*(SUM('AEO 37'!AA44:AA45)/'AEO 37'!AA43),SUM('AEO 37'!AA44:AA45)/'AEO 37'!AA43)</f>
        <v>0.68793429747906776</v>
      </c>
      <c r="AA5" s="11">
        <f>IF('Biodiesel Fraction'!$B23,(1-'Biodiesel Fraction'!AA30)*(SUM('AEO 37'!AB44:AB45)/'AEO 37'!AB43),SUM('AEO 37'!AB44:AB45)/'AEO 37'!AB43)</f>
        <v>0.67214824900625958</v>
      </c>
      <c r="AB5" s="11">
        <f>IF('Biodiesel Fraction'!$B23,(1-'Biodiesel Fraction'!AB30)*(SUM('AEO 37'!AC44:AC45)/'AEO 37'!AC43),SUM('AEO 37'!AC44:AC45)/'AEO 37'!AC43)</f>
        <v>0.65672440451174263</v>
      </c>
      <c r="AC5" s="11">
        <f>IF('Biodiesel Fraction'!$B23,(1-'Biodiesel Fraction'!AC30)*(SUM('AEO 37'!AD44:AD45)/'AEO 37'!AD43),SUM('AEO 37'!AD44:AD45)/'AEO 37'!AD43)</f>
        <v>0.64165450444434413</v>
      </c>
      <c r="AD5" s="11">
        <f>IF('Biodiesel Fraction'!$B23,(1-'Biodiesel Fraction'!AD30)*(SUM('AEO 37'!AE44:AE45)/'AEO 37'!AE43),SUM('AEO 37'!AE44:AE45)/'AEO 37'!AE43)</f>
        <v>0.62693042034615409</v>
      </c>
      <c r="AE5" s="11">
        <f>IF('Biodiesel Fraction'!$B23,(1-'Biodiesel Fraction'!AE30)*(SUM('AEO 37'!AF44:AF45)/'AEO 37'!AF43),SUM('AEO 37'!AF44:AF45)/'AEO 37'!AF43)</f>
        <v>0.61254419560123408</v>
      </c>
      <c r="AF5" s="11">
        <f>IF('Biodiesel Fraction'!$B23,(1-'Biodiesel Fraction'!AF30)*(SUM('AEO 37'!AG44:AG45)/'AEO 37'!AG43),SUM('AEO 37'!AG44:AG45)/'AEO 37'!AG43)</f>
        <v>0.59848810315435619</v>
      </c>
      <c r="AG5" s="11">
        <f>IF('Biodiesel Fraction'!$B23,(1-'Biodiesel Fraction'!AG30)*(SUM('AEO 37'!AH44:AH45)/'AEO 37'!AH43),SUM('AEO 37'!AH44:AH45)/'AEO 37'!AH43)</f>
        <v>0.5847546220021721</v>
      </c>
      <c r="AH5" s="11">
        <f>IF('Biodiesel Fraction'!$B23,(1-'Biodiesel Fraction'!AH30)*(SUM('AEO 37'!AI44:AI45)/'AEO 37'!AI43),SUM('AEO 37'!AI44:AI45)/'AEO 37'!AI43)</f>
        <v>0.57133616597799619</v>
      </c>
      <c r="AI5" s="11">
        <f>IF('Biodiesel Fraction'!$B23,(1-'Biodiesel Fraction'!AI30)*(SUM('AEO 37'!AJ44:AJ45)/'AEO 37'!AJ43),SUM('AEO 37'!AJ44:AJ45)/'AEO 37'!AJ43)</f>
        <v>0.55822571053399972</v>
      </c>
      <c r="AJ5" s="11"/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156</v>
      </c>
      <c r="B7" s="11">
        <f>IF('Biodiesel Fraction'!$B23,'Biodiesel Fraction'!B30*(SUM('AEO 37'!C44:C45)/'AEO 37'!C43),0)</f>
        <v>0</v>
      </c>
      <c r="C7" s="11">
        <f>IF('Biodiesel Fraction'!$B23,'Biodiesel Fraction'!C30*(SUM('AEO 37'!D44:D45)/'AEO 37'!D43),0)</f>
        <v>0</v>
      </c>
      <c r="D7" s="11">
        <f>IF('Biodiesel Fraction'!$B23,'Biodiesel Fraction'!D30*(SUM('AEO 37'!E44:E45)/'AEO 37'!E43),0)</f>
        <v>0</v>
      </c>
      <c r="E7" s="11">
        <f>IF('Biodiesel Fraction'!$B23,'Biodiesel Fraction'!E30*(SUM('AEO 37'!F44:F45)/'AEO 37'!F43),0)</f>
        <v>0</v>
      </c>
      <c r="F7" s="11">
        <f>IF('Biodiesel Fraction'!$B23,'Biodiesel Fraction'!F30*(SUM('AEO 37'!G44:G45)/'AEO 37'!G43),0)</f>
        <v>0</v>
      </c>
      <c r="G7" s="11">
        <f>IF('Biodiesel Fraction'!$B23,'Biodiesel Fraction'!G30*(SUM('AEO 37'!H44:H45)/'AEO 37'!H43),0)</f>
        <v>0</v>
      </c>
      <c r="H7" s="11">
        <f>IF('Biodiesel Fraction'!$B23,'Biodiesel Fraction'!H30*(SUM('AEO 37'!I44:I45)/'AEO 37'!I43),0)</f>
        <v>0</v>
      </c>
      <c r="I7" s="11">
        <f>IF('Biodiesel Fraction'!$B23,'Biodiesel Fraction'!I30*(SUM('AEO 37'!J44:J45)/'AEO 37'!J43),0)</f>
        <v>0</v>
      </c>
      <c r="J7" s="11">
        <f>IF('Biodiesel Fraction'!$B23,'Biodiesel Fraction'!J30*(SUM('AEO 37'!K44:K45)/'AEO 37'!K43),0)</f>
        <v>0</v>
      </c>
      <c r="K7" s="11">
        <f>IF('Biodiesel Fraction'!$B23,'Biodiesel Fraction'!K30*(SUM('AEO 37'!L44:L45)/'AEO 37'!L43),0)</f>
        <v>0</v>
      </c>
      <c r="L7" s="11">
        <f>IF('Biodiesel Fraction'!$B23,'Biodiesel Fraction'!L30*(SUM('AEO 37'!M44:M45)/'AEO 37'!M43),0)</f>
        <v>0</v>
      </c>
      <c r="M7" s="11">
        <f>IF('Biodiesel Fraction'!$B23,'Biodiesel Fraction'!M30*(SUM('AEO 37'!N44:N45)/'AEO 37'!N43),0)</f>
        <v>0</v>
      </c>
      <c r="N7" s="11">
        <f>IF('Biodiesel Fraction'!$B23,'Biodiesel Fraction'!N30*(SUM('AEO 37'!O44:O45)/'AEO 37'!O43),0)</f>
        <v>0</v>
      </c>
      <c r="O7" s="11">
        <f>IF('Biodiesel Fraction'!$B23,'Biodiesel Fraction'!O30*(SUM('AEO 37'!P44:P45)/'AEO 37'!P43),0)</f>
        <v>0</v>
      </c>
      <c r="P7" s="11">
        <f>IF('Biodiesel Fraction'!$B23,'Biodiesel Fraction'!P30*(SUM('AEO 37'!Q44:Q45)/'AEO 37'!Q43),0)</f>
        <v>0</v>
      </c>
      <c r="Q7" s="11">
        <f>IF('Biodiesel Fraction'!$B23,'Biodiesel Fraction'!Q30*(SUM('AEO 37'!R44:R45)/'AEO 37'!R43),0)</f>
        <v>0</v>
      </c>
      <c r="R7" s="11">
        <f>IF('Biodiesel Fraction'!$B23,'Biodiesel Fraction'!R30*(SUM('AEO 37'!S44:S45)/'AEO 37'!S43),0)</f>
        <v>0</v>
      </c>
      <c r="S7" s="11">
        <f>IF('Biodiesel Fraction'!$B23,'Biodiesel Fraction'!S30*(SUM('AEO 37'!T44:T45)/'AEO 37'!T43),0)</f>
        <v>0</v>
      </c>
      <c r="T7" s="11">
        <f>IF('Biodiesel Fraction'!$B23,'Biodiesel Fraction'!T30*(SUM('AEO 37'!U44:U45)/'AEO 37'!U43),0)</f>
        <v>0</v>
      </c>
      <c r="U7" s="11">
        <f>IF('Biodiesel Fraction'!$B23,'Biodiesel Fraction'!U30*(SUM('AEO 37'!V44:V45)/'AEO 37'!V43),0)</f>
        <v>0</v>
      </c>
      <c r="V7" s="11">
        <f>IF('Biodiesel Fraction'!$B23,'Biodiesel Fraction'!V30*(SUM('AEO 37'!W44:W45)/'AEO 37'!W43),0)</f>
        <v>0</v>
      </c>
      <c r="W7" s="11">
        <f>IF('Biodiesel Fraction'!$B23,'Biodiesel Fraction'!W30*(SUM('AEO 37'!X44:X45)/'AEO 37'!X43),0)</f>
        <v>0</v>
      </c>
      <c r="X7" s="11">
        <f>IF('Biodiesel Fraction'!$B23,'Biodiesel Fraction'!X30*(SUM('AEO 37'!Y44:Y45)/'AEO 37'!Y43),0)</f>
        <v>0</v>
      </c>
      <c r="Y7" s="11">
        <f>IF('Biodiesel Fraction'!$B23,'Biodiesel Fraction'!Y30*(SUM('AEO 37'!Z44:Z45)/'AEO 37'!Z43),0)</f>
        <v>0</v>
      </c>
      <c r="Z7" s="11">
        <f>IF('Biodiesel Fraction'!$B23,'Biodiesel Fraction'!Z30*(SUM('AEO 37'!AA44:AA45)/'AEO 37'!AA43),0)</f>
        <v>0</v>
      </c>
      <c r="AA7" s="11">
        <f>IF('Biodiesel Fraction'!$B23,'Biodiesel Fraction'!AA30*(SUM('AEO 37'!AB44:AB45)/'AEO 37'!AB43),0)</f>
        <v>0</v>
      </c>
      <c r="AB7" s="11">
        <f>IF('Biodiesel Fraction'!$B23,'Biodiesel Fraction'!AB30*(SUM('AEO 37'!AC44:AC45)/'AEO 37'!AC43),0)</f>
        <v>0</v>
      </c>
      <c r="AC7" s="11">
        <f>IF('Biodiesel Fraction'!$B23,'Biodiesel Fraction'!AC30*(SUM('AEO 37'!AD44:AD45)/'AEO 37'!AD43),0)</f>
        <v>0</v>
      </c>
      <c r="AD7" s="11">
        <f>IF('Biodiesel Fraction'!$B23,'Biodiesel Fraction'!AD30*(SUM('AEO 37'!AE44:AE45)/'AEO 37'!AE43),0)</f>
        <v>0</v>
      </c>
      <c r="AE7" s="11">
        <f>IF('Biodiesel Fraction'!$B23,'Biodiesel Fraction'!AE30*(SUM('AEO 37'!AF44:AF45)/'AEO 37'!AF43),0)</f>
        <v>0</v>
      </c>
      <c r="AF7" s="11">
        <f>IF('Biodiesel Fraction'!$B23,'Biodiesel Fraction'!AF30*(SUM('AEO 37'!AG44:AG45)/'AEO 37'!AG43),0)</f>
        <v>0</v>
      </c>
      <c r="AG7" s="11">
        <f>IF('Biodiesel Fraction'!$B23,'Biodiesel Fraction'!AG30*(SUM('AEO 37'!AH44:AH45)/'AEO 37'!AH43),0)</f>
        <v>0</v>
      </c>
      <c r="AH7" s="11">
        <f>IF('Biodiesel Fraction'!$B23,'Biodiesel Fraction'!AH30*(SUM('AEO 37'!AI44:AI45)/'AEO 37'!AI43),0)</f>
        <v>0</v>
      </c>
      <c r="AI7" s="11">
        <f>IF('Biodiesel Fraction'!$B23,'Biodiesel Fraction'!AI30*(SUM('AEO 37'!AJ44:AJ45)/'AEO 37'!AJ43),0)</f>
        <v>0</v>
      </c>
      <c r="AJ7" s="11"/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>
        <f>'AEO 37'!C110/'AEO 37'!C109</f>
        <v>0.78794595848566396</v>
      </c>
      <c r="C4">
        <f>'AEO 37'!D110/'AEO 37'!D109</f>
        <v>0.78597113659666662</v>
      </c>
      <c r="D4">
        <f>'AEO 37'!E110/'AEO 37'!E109</f>
        <v>0.78114055357242385</v>
      </c>
      <c r="E4">
        <f>'AEO 37'!F110/'AEO 37'!F109</f>
        <v>0.77752818389627854</v>
      </c>
      <c r="F4">
        <f>'AEO 37'!G110/'AEO 37'!G109</f>
        <v>0.77358812457889969</v>
      </c>
      <c r="G4">
        <f>'AEO 37'!H110/'AEO 37'!H109</f>
        <v>0.76989838827321444</v>
      </c>
      <c r="H4">
        <f>'AEO 37'!I110/'AEO 37'!I109</f>
        <v>0.76622825625622037</v>
      </c>
      <c r="I4">
        <f>'AEO 37'!J110/'AEO 37'!J109</f>
        <v>0.76251189086096405</v>
      </c>
      <c r="J4">
        <f>'AEO 37'!K110/'AEO 37'!K109</f>
        <v>0.75853189872664739</v>
      </c>
      <c r="K4">
        <f>'AEO 37'!L110/'AEO 37'!L109</f>
        <v>0.75434899166412739</v>
      </c>
      <c r="L4">
        <f>'AEO 37'!M110/'AEO 37'!M109</f>
        <v>0.75046977046348728</v>
      </c>
      <c r="M4">
        <f>'AEO 37'!N110/'AEO 37'!N109</f>
        <v>0.74582661353424584</v>
      </c>
      <c r="N4">
        <f>'AEO 37'!O110/'AEO 37'!O109</f>
        <v>0.7417896686337524</v>
      </c>
      <c r="O4">
        <f>'AEO 37'!P110/'AEO 37'!P109</f>
        <v>0.73751689692672184</v>
      </c>
      <c r="P4">
        <f>'AEO 37'!Q110/'AEO 37'!Q109</f>
        <v>0.7331948975480892</v>
      </c>
      <c r="Q4">
        <f>'AEO 37'!R110/'AEO 37'!R109</f>
        <v>0.72887873972492423</v>
      </c>
      <c r="R4">
        <f>'AEO 37'!S110/'AEO 37'!S109</f>
        <v>0.7244982254806912</v>
      </c>
      <c r="S4">
        <f>'AEO 37'!T110/'AEO 37'!T109</f>
        <v>0.71997023692880813</v>
      </c>
      <c r="T4">
        <f>'AEO 37'!U110/'AEO 37'!U109</f>
        <v>0.71549191321024508</v>
      </c>
      <c r="U4">
        <f>'AEO 37'!V110/'AEO 37'!V109</f>
        <v>0.71105353360376811</v>
      </c>
      <c r="V4">
        <f>'AEO 37'!W110/'AEO 37'!W109</f>
        <v>0.70639535709160639</v>
      </c>
      <c r="W4">
        <f>'AEO 37'!X110/'AEO 37'!X109</f>
        <v>0.70175816583143324</v>
      </c>
      <c r="X4">
        <f>'AEO 37'!Y110/'AEO 37'!Y109</f>
        <v>0.69708962208815251</v>
      </c>
      <c r="Y4">
        <f>'AEO 37'!Z110/'AEO 37'!Z109</f>
        <v>0.69235310232943026</v>
      </c>
      <c r="Z4">
        <f>'AEO 37'!AA110/'AEO 37'!AA109</f>
        <v>0.68754503318756632</v>
      </c>
      <c r="AA4">
        <f>'AEO 37'!AB110/'AEO 37'!AB109</f>
        <v>0.68272098708120821</v>
      </c>
      <c r="AB4">
        <f>'AEO 37'!AC110/'AEO 37'!AC109</f>
        <v>0.67775613941659618</v>
      </c>
      <c r="AC4">
        <f>'AEO 37'!AD110/'AEO 37'!AD109</f>
        <v>0.67267666384514113</v>
      </c>
      <c r="AD4">
        <f>'AEO 37'!AE110/'AEO 37'!AE109</f>
        <v>0.66757551680652027</v>
      </c>
      <c r="AE4">
        <f>'AEO 37'!AF110/'AEO 37'!AF109</f>
        <v>0.66233067636440812</v>
      </c>
      <c r="AF4">
        <f>'AEO 37'!AG110/'AEO 37'!AG109</f>
        <v>0.65699570429496845</v>
      </c>
      <c r="AG4">
        <f>'AEO 37'!AH110/'AEO 37'!AH109</f>
        <v>0.65171302560626443</v>
      </c>
      <c r="AH4">
        <f>'AEO 37'!AI110/'AEO 37'!AI109</f>
        <v>0.6463858744065506</v>
      </c>
      <c r="AI4">
        <f>'AEO 37'!AJ110/'AEO 37'!AJ109</f>
        <v>0.64111288556779866</v>
      </c>
    </row>
    <row r="5" spans="1:36" x14ac:dyDescent="0.45">
      <c r="A5" t="s">
        <v>152</v>
      </c>
      <c r="B5">
        <f>IF('Biodiesel Fraction'!$B24,(1-'Biodiesel Fraction'!B30)*('AEO 37'!C111/'AEO 37'!C109),'AEO 37'!C111/'AEO 37'!C109)</f>
        <v>0.21205404151433599</v>
      </c>
      <c r="C5">
        <f>IF('Biodiesel Fraction'!$B24,(1-'Biodiesel Fraction'!C30)*('AEO 37'!D111/'AEO 37'!D109),'AEO 37'!D111/'AEO 37'!D109)</f>
        <v>0.21402884692874577</v>
      </c>
      <c r="D5">
        <f>IF('Biodiesel Fraction'!$B24,(1-'Biodiesel Fraction'!D30)*('AEO 37'!E111/'AEO 37'!E109),'AEO 37'!E111/'AEO 37'!E109)</f>
        <v>0.2188594751750958</v>
      </c>
      <c r="E5">
        <f>IF('Biodiesel Fraction'!$B24,(1-'Biodiesel Fraction'!E30)*('AEO 37'!F111/'AEO 37'!F109),'AEO 37'!F111/'AEO 37'!F109)</f>
        <v>0.22247184891779653</v>
      </c>
      <c r="F5">
        <f>IF('Biodiesel Fraction'!$B24,(1-'Biodiesel Fraction'!F30)*('AEO 37'!G111/'AEO 37'!G109),'AEO 37'!G111/'AEO 37'!G109)</f>
        <v>0.22641185903826255</v>
      </c>
      <c r="G5">
        <f>IF('Biodiesel Fraction'!$B24,(1-'Biodiesel Fraction'!G30)*('AEO 37'!H111/'AEO 37'!H109),'AEO 37'!H111/'AEO 37'!H109)</f>
        <v>0.23010160763504919</v>
      </c>
      <c r="H5">
        <f>IF('Biodiesel Fraction'!$B24,(1-'Biodiesel Fraction'!H30)*('AEO 37'!I111/'AEO 37'!I109),'AEO 37'!I111/'AEO 37'!I109)</f>
        <v>0.23377176418729062</v>
      </c>
      <c r="I5">
        <f>IF('Biodiesel Fraction'!$B24,(1-'Biodiesel Fraction'!I30)*('AEO 37'!J111/'AEO 37'!J109),'AEO 37'!J111/'AEO 37'!J109)</f>
        <v>0.23748810913903598</v>
      </c>
      <c r="J5">
        <f>IF('Biodiesel Fraction'!$B24,(1-'Biodiesel Fraction'!J30)*('AEO 37'!K111/'AEO 37'!K109),'AEO 37'!K111/'AEO 37'!K109)</f>
        <v>0.24146811760678444</v>
      </c>
      <c r="K5">
        <f>IF('Biodiesel Fraction'!$B24,(1-'Biodiesel Fraction'!K30)*('AEO 37'!L111/'AEO 37'!L109),'AEO 37'!L111/'AEO 37'!L109)</f>
        <v>0.24565104097739085</v>
      </c>
      <c r="L5">
        <f>IF('Biodiesel Fraction'!$B24,(1-'Biodiesel Fraction'!L30)*('AEO 37'!M111/'AEO 37'!M109),'AEO 37'!M111/'AEO 37'!M109)</f>
        <v>0.24953021729767458</v>
      </c>
      <c r="M5">
        <f>IF('Biodiesel Fraction'!$B24,(1-'Biodiesel Fraction'!M30)*('AEO 37'!N111/'AEO 37'!N109),'AEO 37'!N111/'AEO 37'!N109)</f>
        <v>0.25417340276922723</v>
      </c>
      <c r="N5">
        <f>IF('Biodiesel Fraction'!$B24,(1-'Biodiesel Fraction'!N30)*('AEO 37'!O111/'AEO 37'!O109),'AEO 37'!O111/'AEO 37'!O109)</f>
        <v>0.25821034767211698</v>
      </c>
      <c r="O5">
        <f>IF('Biodiesel Fraction'!$B24,(1-'Biodiesel Fraction'!O30)*('AEO 37'!P111/'AEO 37'!P109),'AEO 37'!P111/'AEO 37'!P109)</f>
        <v>0.26248310307327821</v>
      </c>
      <c r="P5">
        <f>IF('Biodiesel Fraction'!$B24,(1-'Biodiesel Fraction'!P30)*('AEO 37'!Q111/'AEO 37'!Q109),'AEO 37'!Q111/'AEO 37'!Q109)</f>
        <v>0.26680510245191086</v>
      </c>
      <c r="Q5">
        <f>IF('Biodiesel Fraction'!$B24,(1-'Biodiesel Fraction'!Q30)*('AEO 37'!R111/'AEO 37'!R109),'AEO 37'!R111/'AEO 37'!R109)</f>
        <v>0.27112126027507577</v>
      </c>
      <c r="R5">
        <f>IF('Biodiesel Fraction'!$B24,(1-'Biodiesel Fraction'!R30)*('AEO 37'!S111/'AEO 37'!S109),'AEO 37'!S111/'AEO 37'!S109)</f>
        <v>0.27550180310327732</v>
      </c>
      <c r="S5">
        <f>IF('Biodiesel Fraction'!$B24,(1-'Biodiesel Fraction'!S30)*('AEO 37'!T111/'AEO 37'!T109),'AEO 37'!T111/'AEO 37'!T109)</f>
        <v>0.28002975898442983</v>
      </c>
      <c r="T5">
        <f>IF('Biodiesel Fraction'!$B24,(1-'Biodiesel Fraction'!T30)*('AEO 37'!U111/'AEO 37'!U109),'AEO 37'!U111/'AEO 37'!U109)</f>
        <v>0.28450811543007876</v>
      </c>
      <c r="U5">
        <f>IF('Biodiesel Fraction'!$B24,(1-'Biodiesel Fraction'!U30)*('AEO 37'!V111/'AEO 37'!V109),'AEO 37'!V111/'AEO 37'!V109)</f>
        <v>0.28894649507876907</v>
      </c>
      <c r="V5">
        <f>IF('Biodiesel Fraction'!$B24,(1-'Biodiesel Fraction'!V30)*('AEO 37'!W111/'AEO 37'!W109),'AEO 37'!W111/'AEO 37'!W109)</f>
        <v>0.2936046470117355</v>
      </c>
      <c r="W5">
        <f>IF('Biodiesel Fraction'!$B24,(1-'Biodiesel Fraction'!W30)*('AEO 37'!X111/'AEO 37'!X109),'AEO 37'!X111/'AEO 37'!X109)</f>
        <v>0.29824180539609324</v>
      </c>
      <c r="X5">
        <f>IF('Biodiesel Fraction'!$B24,(1-'Biodiesel Fraction'!X30)*('AEO 37'!Y111/'AEO 37'!Y109),'AEO 37'!Y111/'AEO 37'!Y109)</f>
        <v>0.30291037791184749</v>
      </c>
      <c r="Y5">
        <f>IF('Biodiesel Fraction'!$B24,(1-'Biodiesel Fraction'!Y30)*('AEO 37'!Z111/'AEO 37'!Z109),'AEO 37'!Z111/'AEO 37'!Z109)</f>
        <v>0.30764686465687346</v>
      </c>
      <c r="Z5">
        <f>IF('Biodiesel Fraction'!$B24,(1-'Biodiesel Fraction'!Z30)*('AEO 37'!AA111/'AEO 37'!AA109),'AEO 37'!AA111/'AEO 37'!AA109)</f>
        <v>0.31245496681243368</v>
      </c>
      <c r="AA5">
        <f>IF('Biodiesel Fraction'!$B24,(1-'Biodiesel Fraction'!AA30)*('AEO 37'!AB111/'AEO 37'!AB109),'AEO 37'!AB111/'AEO 37'!AB109)</f>
        <v>0.31727901291879185</v>
      </c>
      <c r="AB5">
        <f>IF('Biodiesel Fraction'!$B24,(1-'Biodiesel Fraction'!AB30)*('AEO 37'!AC111/'AEO 37'!AC109),'AEO 37'!AC111/'AEO 37'!AC109)</f>
        <v>0.32224386058340376</v>
      </c>
      <c r="AC5">
        <f>IF('Biodiesel Fraction'!$B24,(1-'Biodiesel Fraction'!AC30)*('AEO 37'!AD111/'AEO 37'!AD109),'AEO 37'!AD111/'AEO 37'!AD109)</f>
        <v>0.32732336948291607</v>
      </c>
      <c r="AD5">
        <f>IF('Biodiesel Fraction'!$B24,(1-'Biodiesel Fraction'!AD30)*('AEO 37'!AE111/'AEO 37'!AE109),'AEO 37'!AE111/'AEO 37'!AE109)</f>
        <v>0.33242448319347984</v>
      </c>
      <c r="AE5">
        <f>IF('Biodiesel Fraction'!$B24,(1-'Biodiesel Fraction'!AE30)*('AEO 37'!AF111/'AEO 37'!AF109),'AEO 37'!AF111/'AEO 37'!AF109)</f>
        <v>0.33766929432024073</v>
      </c>
      <c r="AF5">
        <f>IF('Biodiesel Fraction'!$B24,(1-'Biodiesel Fraction'!AF30)*('AEO 37'!AG111/'AEO 37'!AG109),'AEO 37'!AG111/'AEO 37'!AG109)</f>
        <v>0.34300432509850531</v>
      </c>
      <c r="AG5">
        <f>IF('Biodiesel Fraction'!$B24,(1-'Biodiesel Fraction'!AG30)*('AEO 37'!AH111/'AEO 37'!AH109),'AEO 37'!AH111/'AEO 37'!AH109)</f>
        <v>0.34828700387321143</v>
      </c>
      <c r="AH5">
        <f>IF('Biodiesel Fraction'!$B24,(1-'Biodiesel Fraction'!AH30)*('AEO 37'!AI111/'AEO 37'!AI109),'AEO 37'!AI111/'AEO 37'!AI109)</f>
        <v>0.35361409602455068</v>
      </c>
      <c r="AI5">
        <f>IF('Biodiesel Fraction'!$B24,(1-'Biodiesel Fraction'!AI30)*('AEO 37'!AJ111/'AEO 37'!AJ109),'AEO 37'!AJ111/'AEO 37'!AJ109)</f>
        <v>0.35888711443220139</v>
      </c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154</v>
      </c>
      <c r="B7" s="11">
        <f>IF('Biodiesel Fraction'!$B24,'Biodiesel Fraction'!B30*('AEO 37'!C111/'AEO 37'!C109),0)</f>
        <v>0</v>
      </c>
      <c r="C7" s="11">
        <f>IF('Biodiesel Fraction'!$B24,'Biodiesel Fraction'!C30*('AEO 37'!D111/'AEO 37'!D109),0)</f>
        <v>0</v>
      </c>
      <c r="D7" s="11">
        <f>IF('Biodiesel Fraction'!$B24,'Biodiesel Fraction'!D30*('AEO 37'!E111/'AEO 37'!E109),0)</f>
        <v>0</v>
      </c>
      <c r="E7" s="11">
        <f>IF('Biodiesel Fraction'!$B24,'Biodiesel Fraction'!E30*('AEO 37'!F111/'AEO 37'!F109),0)</f>
        <v>0</v>
      </c>
      <c r="F7" s="11">
        <f>IF('Biodiesel Fraction'!$B24,'Biodiesel Fraction'!F30*('AEO 37'!G111/'AEO 37'!G109),0)</f>
        <v>0</v>
      </c>
      <c r="G7" s="11">
        <f>IF('Biodiesel Fraction'!$B24,'Biodiesel Fraction'!G30*('AEO 37'!H111/'AEO 37'!H109),0)</f>
        <v>0</v>
      </c>
      <c r="H7" s="11">
        <f>IF('Biodiesel Fraction'!$B24,'Biodiesel Fraction'!H30*('AEO 37'!I111/'AEO 37'!I109),0)</f>
        <v>0</v>
      </c>
      <c r="I7" s="11">
        <f>IF('Biodiesel Fraction'!$B24,'Biodiesel Fraction'!I30*('AEO 37'!J111/'AEO 37'!J109),0)</f>
        <v>0</v>
      </c>
      <c r="J7" s="11">
        <f>IF('Biodiesel Fraction'!$B24,'Biodiesel Fraction'!J30*('AEO 37'!K111/'AEO 37'!K109),0)</f>
        <v>0</v>
      </c>
      <c r="K7" s="11">
        <f>IF('Biodiesel Fraction'!$B24,'Biodiesel Fraction'!K30*('AEO 37'!L111/'AEO 37'!L109),0)</f>
        <v>0</v>
      </c>
      <c r="L7" s="11">
        <f>IF('Biodiesel Fraction'!$B24,'Biodiesel Fraction'!L30*('AEO 37'!M111/'AEO 37'!M109),0)</f>
        <v>0</v>
      </c>
      <c r="M7" s="11">
        <f>IF('Biodiesel Fraction'!$B24,'Biodiesel Fraction'!M30*('AEO 37'!N111/'AEO 37'!N109),0)</f>
        <v>0</v>
      </c>
      <c r="N7" s="11">
        <f>IF('Biodiesel Fraction'!$B24,'Biodiesel Fraction'!N30*('AEO 37'!O111/'AEO 37'!O109),0)</f>
        <v>0</v>
      </c>
      <c r="O7" s="11">
        <f>IF('Biodiesel Fraction'!$B24,'Biodiesel Fraction'!O30*('AEO 37'!P111/'AEO 37'!P109),0)</f>
        <v>0</v>
      </c>
      <c r="P7" s="11">
        <f>IF('Biodiesel Fraction'!$B24,'Biodiesel Fraction'!P30*('AEO 37'!Q111/'AEO 37'!Q109),0)</f>
        <v>0</v>
      </c>
      <c r="Q7" s="11">
        <f>IF('Biodiesel Fraction'!$B24,'Biodiesel Fraction'!Q30*('AEO 37'!R111/'AEO 37'!R109),0)</f>
        <v>0</v>
      </c>
      <c r="R7" s="11">
        <f>IF('Biodiesel Fraction'!$B24,'Biodiesel Fraction'!R30*('AEO 37'!S111/'AEO 37'!S109),0)</f>
        <v>0</v>
      </c>
      <c r="S7" s="11">
        <f>IF('Biodiesel Fraction'!$B24,'Biodiesel Fraction'!S30*('AEO 37'!T111/'AEO 37'!T109),0)</f>
        <v>0</v>
      </c>
      <c r="T7" s="11">
        <f>IF('Biodiesel Fraction'!$B24,'Biodiesel Fraction'!T30*('AEO 37'!U111/'AEO 37'!U109),0)</f>
        <v>0</v>
      </c>
      <c r="U7" s="11">
        <f>IF('Biodiesel Fraction'!$B24,'Biodiesel Fraction'!U30*('AEO 37'!V111/'AEO 37'!V109),0)</f>
        <v>0</v>
      </c>
      <c r="V7" s="11">
        <f>IF('Biodiesel Fraction'!$B24,'Biodiesel Fraction'!V30*('AEO 37'!W111/'AEO 37'!W109),0)</f>
        <v>0</v>
      </c>
      <c r="W7" s="11">
        <f>IF('Biodiesel Fraction'!$B24,'Biodiesel Fraction'!W30*('AEO 37'!X111/'AEO 37'!X109),0)</f>
        <v>0</v>
      </c>
      <c r="X7" s="11">
        <f>IF('Biodiesel Fraction'!$B24,'Biodiesel Fraction'!X30*('AEO 37'!Y111/'AEO 37'!Y109),0)</f>
        <v>0</v>
      </c>
      <c r="Y7" s="11">
        <f>IF('Biodiesel Fraction'!$B24,'Biodiesel Fraction'!Y30*('AEO 37'!Z111/'AEO 37'!Z109),0)</f>
        <v>0</v>
      </c>
      <c r="Z7" s="11">
        <f>IF('Biodiesel Fraction'!$B24,'Biodiesel Fraction'!Z30*('AEO 37'!AA111/'AEO 37'!AA109),0)</f>
        <v>0</v>
      </c>
      <c r="AA7" s="11">
        <f>IF('Biodiesel Fraction'!$B24,'Biodiesel Fraction'!AA30*('AEO 37'!AB111/'AEO 37'!AB109),0)</f>
        <v>0</v>
      </c>
      <c r="AB7" s="11">
        <f>IF('Biodiesel Fraction'!$B24,'Biodiesel Fraction'!AB30*('AEO 37'!AC111/'AEO 37'!AC109),0)</f>
        <v>0</v>
      </c>
      <c r="AC7" s="11">
        <f>IF('Biodiesel Fraction'!$B24,'Biodiesel Fraction'!AC30*('AEO 37'!AD111/'AEO 37'!AD109),0)</f>
        <v>0</v>
      </c>
      <c r="AD7" s="11">
        <f>IF('Biodiesel Fraction'!$B24,'Biodiesel Fraction'!AD30*('AEO 37'!AE111/'AEO 37'!AE109),0)</f>
        <v>0</v>
      </c>
      <c r="AE7" s="11">
        <f>IF('Biodiesel Fraction'!$B24,'Biodiesel Fraction'!AE30*('AEO 37'!AF111/'AEO 37'!AF109),0)</f>
        <v>0</v>
      </c>
      <c r="AF7" s="11">
        <f>IF('Biodiesel Fraction'!$B24,'Biodiesel Fraction'!AF30*('AEO 37'!AG111/'AEO 37'!AG109),0)</f>
        <v>0</v>
      </c>
      <c r="AG7" s="11">
        <f>IF('Biodiesel Fraction'!$B24,'Biodiesel Fraction'!AG30*('AEO 37'!AH111/'AEO 37'!AH109),0)</f>
        <v>0</v>
      </c>
      <c r="AH7" s="11">
        <f>IF('Biodiesel Fraction'!$B24,'Biodiesel Fraction'!AH30*('AEO 37'!AI111/'AEO 37'!AI109),0)</f>
        <v>0</v>
      </c>
      <c r="AI7" s="11">
        <f>IF('Biodiesel Fraction'!$B24,'Biodiesel Fraction'!AI30*('AEO 37'!AJ111/'AEO 37'!AJ109),0)</f>
        <v>0</v>
      </c>
      <c r="AJ7" s="11"/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 s="11">
        <f>SUM('AEO 37'!C52:D53,'AEO 37'!C58:C59)/SUM('AEO 37'!C49,'AEO 37'!C55)</f>
        <v>6.3757364097252192E-4</v>
      </c>
      <c r="C3" s="11">
        <f>SUM('AEO 37'!D52:E53,'AEO 37'!D58:D59)/SUM('AEO 37'!D49,'AEO 37'!D55)</f>
        <v>7.6593198564306846E-3</v>
      </c>
      <c r="D3" s="11">
        <f>SUM('AEO 37'!E52:F53,'AEO 37'!E58:E59)/SUM('AEO 37'!E49,'AEO 37'!E55)</f>
        <v>1.3102675633880866E-2</v>
      </c>
      <c r="E3" s="11">
        <f>SUM('AEO 37'!F52:G53,'AEO 37'!F58:F59)/SUM('AEO 37'!F49,'AEO 37'!F55)</f>
        <v>1.9396881024909413E-2</v>
      </c>
      <c r="F3" s="11">
        <f>SUM('AEO 37'!G52:H53,'AEO 37'!G58:G59)/SUM('AEO 37'!G49,'AEO 37'!G55)</f>
        <v>5.4570991700800174E-2</v>
      </c>
      <c r="G3" s="11">
        <f>SUM('AEO 37'!H52:I53,'AEO 37'!H58:H59)/SUM('AEO 37'!H49,'AEO 37'!H55)</f>
        <v>4.2724339982033205E-2</v>
      </c>
      <c r="H3" s="11">
        <f>SUM('AEO 37'!I52:J53,'AEO 37'!I58:I59)/SUM('AEO 37'!I49,'AEO 37'!I55)</f>
        <v>4.528048837529855E-2</v>
      </c>
      <c r="I3" s="11">
        <f>SUM('AEO 37'!J52:K53,'AEO 37'!J58:J59)/SUM('AEO 37'!J49,'AEO 37'!J55)</f>
        <v>4.8288578655148663E-2</v>
      </c>
      <c r="J3" s="11">
        <f>SUM('AEO 37'!K52:L53,'AEO 37'!K58:K59)/SUM('AEO 37'!K49,'AEO 37'!K55)</f>
        <v>4.8355445117343188E-2</v>
      </c>
      <c r="K3" s="11">
        <f>SUM('AEO 37'!L52:M53,'AEO 37'!L58:L59)/SUM('AEO 37'!L49,'AEO 37'!L55)</f>
        <v>5.2050317985806331E-2</v>
      </c>
      <c r="L3" s="11">
        <f>SUM('AEO 37'!M52:N53,'AEO 37'!M58:M59)/SUM('AEO 37'!M49,'AEO 37'!M55)</f>
        <v>5.9294668337890093E-2</v>
      </c>
      <c r="M3" s="11">
        <f>SUM('AEO 37'!N52:O53,'AEO 37'!N58:N59)/SUM('AEO 37'!N49,'AEO 37'!N55)</f>
        <v>6.2171984142286696E-2</v>
      </c>
      <c r="N3" s="11">
        <f>SUM('AEO 37'!O52:P53,'AEO 37'!O58:O59)/SUM('AEO 37'!O49,'AEO 37'!O55)</f>
        <v>6.2029678612229425E-2</v>
      </c>
      <c r="O3" s="11">
        <f>SUM('AEO 37'!P52:Q53,'AEO 37'!P58:P59)/SUM('AEO 37'!P49,'AEO 37'!P55)</f>
        <v>6.7664673055815014E-2</v>
      </c>
      <c r="P3" s="11">
        <f>SUM('AEO 37'!Q52:R53,'AEO 37'!Q58:Q59)/SUM('AEO 37'!Q49,'AEO 37'!Q55)</f>
        <v>7.1251308450597309E-2</v>
      </c>
      <c r="Q3" s="11">
        <f>SUM('AEO 37'!R52:S53,'AEO 37'!R58:R59)/SUM('AEO 37'!R49,'AEO 37'!R55)</f>
        <v>7.3598040990955765E-2</v>
      </c>
      <c r="R3" s="11">
        <f>SUM('AEO 37'!S52:T53,'AEO 37'!S58:S59)/SUM('AEO 37'!S49,'AEO 37'!S55)</f>
        <v>7.4813989122661337E-2</v>
      </c>
      <c r="S3" s="11">
        <f>SUM('AEO 37'!T52:U53,'AEO 37'!T58:T59)/SUM('AEO 37'!T49,'AEO 37'!T55)</f>
        <v>7.7060467698549101E-2</v>
      </c>
      <c r="T3" s="11">
        <f>SUM('AEO 37'!U52:V53,'AEO 37'!U58:U59)/SUM('AEO 37'!U49,'AEO 37'!U55)</f>
        <v>8.6954136452219888E-2</v>
      </c>
      <c r="U3" s="11">
        <f>SUM('AEO 37'!V52:W53,'AEO 37'!V58:V59)/SUM('AEO 37'!V49,'AEO 37'!V55)</f>
        <v>9.0357852847156264E-2</v>
      </c>
      <c r="V3" s="11">
        <f>SUM('AEO 37'!W52:X53,'AEO 37'!W58:W59)/SUM('AEO 37'!W49,'AEO 37'!W55)</f>
        <v>9.2979571792730503E-2</v>
      </c>
      <c r="W3" s="11">
        <f>SUM('AEO 37'!X52:Y53,'AEO 37'!X58:X59)/SUM('AEO 37'!X49,'AEO 37'!X55)</f>
        <v>9.5727393392493476E-2</v>
      </c>
      <c r="X3" s="11">
        <f>SUM('AEO 37'!Y52:Z53,'AEO 37'!Y58:Y59)/SUM('AEO 37'!Y49,'AEO 37'!Y55)</f>
        <v>9.8731541089311786E-2</v>
      </c>
      <c r="Y3" s="11">
        <f>SUM('AEO 37'!Z52:AA53,'AEO 37'!Z58:Z59)/SUM('AEO 37'!Z49,'AEO 37'!Z55)</f>
        <v>0.10036505058873431</v>
      </c>
      <c r="Z3" s="11">
        <f>SUM('AEO 37'!AA52:AB53,'AEO 37'!AA58:AA59)/SUM('AEO 37'!AA49,'AEO 37'!AA55)</f>
        <v>0.10257177284364299</v>
      </c>
      <c r="AA3" s="11">
        <f>SUM('AEO 37'!AB52:AC53,'AEO 37'!AB58:AB59)/SUM('AEO 37'!AB49,'AEO 37'!AB55)</f>
        <v>0.10685664901048782</v>
      </c>
      <c r="AB3" s="11">
        <f>SUM('AEO 37'!AC52:AD53,'AEO 37'!AC58:AC59)/SUM('AEO 37'!AC49,'AEO 37'!AC55)</f>
        <v>0.10228407340761737</v>
      </c>
      <c r="AC3" s="11">
        <f>SUM('AEO 37'!AD52:AE53,'AEO 37'!AD58:AD59)/SUM('AEO 37'!AD49,'AEO 37'!AD55)</f>
        <v>0.10477974544179831</v>
      </c>
      <c r="AD3" s="11">
        <f>SUM('AEO 37'!AE52:AF53,'AEO 37'!AE58:AE59)/SUM('AEO 37'!AE49,'AEO 37'!AE55)</f>
        <v>0.10415814984127589</v>
      </c>
      <c r="AE3" s="11">
        <f>SUM('AEO 37'!AF52:AG53,'AEO 37'!AF58:AF59)/SUM('AEO 37'!AF49,'AEO 37'!AF55)</f>
        <v>0.10461946630979772</v>
      </c>
      <c r="AF3" s="11">
        <f>SUM('AEO 37'!AG52:AH53,'AEO 37'!AG58:AG59)/SUM('AEO 37'!AG49,'AEO 37'!AG55)</f>
        <v>0.10312705919733639</v>
      </c>
      <c r="AG3" s="11">
        <f>SUM('AEO 37'!AH52:AI53,'AEO 37'!AH58:AH59)/SUM('AEO 37'!AH49,'AEO 37'!AH55)</f>
        <v>0.10019756819555437</v>
      </c>
      <c r="AH3" s="11">
        <f>SUM('AEO 37'!AI52:AJ53,'AEO 37'!AI58:AI59)/SUM('AEO 37'!AI49,'AEO 37'!AI55)</f>
        <v>9.6918497102841367E-2</v>
      </c>
      <c r="AI3" s="11">
        <f>SUM('AEO 37'!AJ52:AK53,'AEO 37'!AJ58:AJ59)/SUM('AEO 37'!AJ49,'AEO 37'!AJ55)</f>
        <v>9.3623225811160976E-2</v>
      </c>
      <c r="AJ3" s="11"/>
    </row>
    <row r="4" spans="1:36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45">
      <c r="A5" t="s">
        <v>152</v>
      </c>
      <c r="B5" s="11">
        <f>IF('Biodiesel Fraction'!$B25,(1-'Biodiesel Fraction'!B30)*(SUM('AEO 37'!C50:C51,'AEO 37'!C56:C57)/SUM('AEO 37'!C49,'AEO 37'!C55)),SUM('AEO 37'!C50:C51,'AEO 37'!C56:C57)/SUM('AEO 37'!C49,'AEO 37'!C55))</f>
        <v>0.99970880712866372</v>
      </c>
      <c r="C5" s="11">
        <f>IF('Biodiesel Fraction'!$B25,(1-'Biodiesel Fraction'!C30)*(SUM('AEO 37'!D50:D51,'AEO 37'!D56:D57)/SUM('AEO 37'!D49,'AEO 37'!D55)),SUM('AEO 37'!D50:D51,'AEO 37'!D56:D57)/SUM('AEO 37'!D49,'AEO 37'!D55))</f>
        <v>0.99275253112521988</v>
      </c>
      <c r="D5" s="11">
        <f>IF('Biodiesel Fraction'!$B25,(1-'Biodiesel Fraction'!D30)*(SUM('AEO 37'!E50:E51,'AEO 37'!E56:E57)/SUM('AEO 37'!E49,'AEO 37'!E55)),SUM('AEO 37'!E50:E51,'AEO 37'!E56:E57)/SUM('AEO 37'!E49,'AEO 37'!E55))</f>
        <v>0.98730609496900812</v>
      </c>
      <c r="E5" s="11">
        <f>IF('Biodiesel Fraction'!$B25,(1-'Biodiesel Fraction'!E30)*(SUM('AEO 37'!F50:F51,'AEO 37'!F56:F57)/SUM('AEO 37'!F49,'AEO 37'!F55)),SUM('AEO 37'!F50:F51,'AEO 37'!F56:F57)/SUM('AEO 37'!F49,'AEO 37'!F55))</f>
        <v>0.9811321707260936</v>
      </c>
      <c r="F5" s="11">
        <f>IF('Biodiesel Fraction'!$B25,(1-'Biodiesel Fraction'!F30)*(SUM('AEO 37'!G50:G51,'AEO 37'!G56:G57)/SUM('AEO 37'!G49,'AEO 37'!G55)),SUM('AEO 37'!G50:G51,'AEO 37'!G56:G57)/SUM('AEO 37'!G49,'AEO 37'!G55))</f>
        <v>0.945997496806956</v>
      </c>
      <c r="G5" s="11">
        <f>IF('Biodiesel Fraction'!$B25,(1-'Biodiesel Fraction'!G30)*(SUM('AEO 37'!H50:H51,'AEO 37'!H56:H57)/SUM('AEO 37'!H49,'AEO 37'!H55)),SUM('AEO 37'!H50:H51,'AEO 37'!H56:H57)/SUM('AEO 37'!H49,'AEO 37'!H55))</f>
        <v>0.95784622479829984</v>
      </c>
      <c r="H5" s="11">
        <f>IF('Biodiesel Fraction'!$B25,(1-'Biodiesel Fraction'!H30)*(SUM('AEO 37'!I50:I51,'AEO 37'!I56:I57)/SUM('AEO 37'!I49,'AEO 37'!I55)),SUM('AEO 37'!I50:I51,'AEO 37'!I56:I57)/SUM('AEO 37'!I49,'AEO 37'!I55))</f>
        <v>0.95531139129461617</v>
      </c>
      <c r="I5" s="11">
        <f>IF('Biodiesel Fraction'!$B25,(1-'Biodiesel Fraction'!I30)*(SUM('AEO 37'!J50:J51,'AEO 37'!J56:J57)/SUM('AEO 37'!J49,'AEO 37'!J55)),SUM('AEO 37'!J50:J51,'AEO 37'!J56:J57)/SUM('AEO 37'!J49,'AEO 37'!J55))</f>
        <v>0.95232506472155698</v>
      </c>
      <c r="J5" s="11">
        <f>IF('Biodiesel Fraction'!$B25,(1-'Biodiesel Fraction'!J30)*(SUM('AEO 37'!K50:K51,'AEO 37'!K56:K57)/SUM('AEO 37'!K49,'AEO 37'!K55)),SUM('AEO 37'!K50:K51,'AEO 37'!K56:K57)/SUM('AEO 37'!K49,'AEO 37'!K55))</f>
        <v>0.95227429021580223</v>
      </c>
      <c r="K5" s="11">
        <f>IF('Biodiesel Fraction'!$B25,(1-'Biodiesel Fraction'!K30)*(SUM('AEO 37'!L50:L51,'AEO 37'!L56:L57)/SUM('AEO 37'!L49,'AEO 37'!L55)),SUM('AEO 37'!L50:L51,'AEO 37'!L56:L57)/SUM('AEO 37'!L49,'AEO 37'!L55))</f>
        <v>0.94860100625702792</v>
      </c>
      <c r="L5" s="11">
        <f>IF('Biodiesel Fraction'!$B25,(1-'Biodiesel Fraction'!L30)*(SUM('AEO 37'!M50:M51,'AEO 37'!M56:M57)/SUM('AEO 37'!M49,'AEO 37'!M55)),SUM('AEO 37'!M50:M51,'AEO 37'!M56:M57)/SUM('AEO 37'!M49,'AEO 37'!M55))</f>
        <v>0.94137364418575531</v>
      </c>
      <c r="M5" s="11">
        <f>IF('Biodiesel Fraction'!$B25,(1-'Biodiesel Fraction'!M30)*(SUM('AEO 37'!N50:N51,'AEO 37'!N56:N57)/SUM('AEO 37'!N49,'AEO 37'!N55)),SUM('AEO 37'!N50:N51,'AEO 37'!N56:N57)/SUM('AEO 37'!N49,'AEO 37'!N55))</f>
        <v>0.9385099472890972</v>
      </c>
      <c r="N5" s="11">
        <f>IF('Biodiesel Fraction'!$B25,(1-'Biodiesel Fraction'!N30)*(SUM('AEO 37'!O50:O51,'AEO 37'!O56:O57)/SUM('AEO 37'!O49,'AEO 37'!O55)),SUM('AEO 37'!O50:O51,'AEO 37'!O56:O57)/SUM('AEO 37'!O49,'AEO 37'!O55))</f>
        <v>0.93866306556452206</v>
      </c>
      <c r="O5" s="11">
        <f>IF('Biodiesel Fraction'!$B25,(1-'Biodiesel Fraction'!O30)*(SUM('AEO 37'!P50:P51,'AEO 37'!P56:P57)/SUM('AEO 37'!P49,'AEO 37'!P55)),SUM('AEO 37'!P50:P51,'AEO 37'!P56:P57)/SUM('AEO 37'!P49,'AEO 37'!P55))</f>
        <v>0.93305755290395609</v>
      </c>
      <c r="P5" s="11">
        <f>IF('Biodiesel Fraction'!$B25,(1-'Biodiesel Fraction'!P30)*(SUM('AEO 37'!Q50:Q51,'AEO 37'!Q56:Q57)/SUM('AEO 37'!Q49,'AEO 37'!Q55)),SUM('AEO 37'!Q50:Q51,'AEO 37'!Q56:Q57)/SUM('AEO 37'!Q49,'AEO 37'!Q55))</f>
        <v>0.92949165560770286</v>
      </c>
      <c r="Q5" s="11">
        <f>IF('Biodiesel Fraction'!$B25,(1-'Biodiesel Fraction'!Q30)*(SUM('AEO 37'!R50:R51,'AEO 37'!R56:R57)/SUM('AEO 37'!R49,'AEO 37'!R55)),SUM('AEO 37'!R50:R51,'AEO 37'!R56:R57)/SUM('AEO 37'!R49,'AEO 37'!R55))</f>
        <v>0.92716609187479015</v>
      </c>
      <c r="R5" s="11">
        <f>IF('Biodiesel Fraction'!$B25,(1-'Biodiesel Fraction'!R30)*(SUM('AEO 37'!S50:S51,'AEO 37'!S56:S57)/SUM('AEO 37'!S49,'AEO 37'!S55)),SUM('AEO 37'!S50:S51,'AEO 37'!S56:S57)/SUM('AEO 37'!S49,'AEO 37'!S55))</f>
        <v>0.925969214837426</v>
      </c>
      <c r="S5" s="11">
        <f>IF('Biodiesel Fraction'!$B25,(1-'Biodiesel Fraction'!S30)*(SUM('AEO 37'!T50:T51,'AEO 37'!T56:T57)/SUM('AEO 37'!T49,'AEO 37'!T55)),SUM('AEO 37'!T50:T51,'AEO 37'!T56:T57)/SUM('AEO 37'!T49,'AEO 37'!T55))</f>
        <v>0.92374094293181919</v>
      </c>
      <c r="T5" s="11">
        <f>IF('Biodiesel Fraction'!$B25,(1-'Biodiesel Fraction'!T30)*(SUM('AEO 37'!U50:U51,'AEO 37'!U56:U57)/SUM('AEO 37'!U49,'AEO 37'!U55)),SUM('AEO 37'!U50:U51,'AEO 37'!U56:U57)/SUM('AEO 37'!U49,'AEO 37'!U55))</f>
        <v>0.91387020207396752</v>
      </c>
      <c r="U5" s="11">
        <f>IF('Biodiesel Fraction'!$B25,(1-'Biodiesel Fraction'!U30)*(SUM('AEO 37'!V50:V51,'AEO 37'!V56:V57)/SUM('AEO 37'!V49,'AEO 37'!V55)),SUM('AEO 37'!V50:V51,'AEO 37'!V56:V57)/SUM('AEO 37'!V49,'AEO 37'!V55))</f>
        <v>0.91048254463397083</v>
      </c>
      <c r="V5" s="11">
        <f>IF('Biodiesel Fraction'!$B25,(1-'Biodiesel Fraction'!V30)*(SUM('AEO 37'!W50:W51,'AEO 37'!W56:W57)/SUM('AEO 37'!W49,'AEO 37'!W55)),SUM('AEO 37'!W50:W51,'AEO 37'!W56:W57)/SUM('AEO 37'!W49,'AEO 37'!W55))</f>
        <v>0.90788169468594315</v>
      </c>
      <c r="W5" s="11">
        <f>IF('Biodiesel Fraction'!$B25,(1-'Biodiesel Fraction'!W30)*(SUM('AEO 37'!X50:X51,'AEO 37'!X56:X57)/SUM('AEO 37'!X49,'AEO 37'!X55)),SUM('AEO 37'!X50:X51,'AEO 37'!X56:X57)/SUM('AEO 37'!X49,'AEO 37'!X55))</f>
        <v>0.90515366809938247</v>
      </c>
      <c r="X5" s="11">
        <f>IF('Biodiesel Fraction'!$B25,(1-'Biodiesel Fraction'!X30)*(SUM('AEO 37'!Y50:Y51,'AEO 37'!Y56:Y57)/SUM('AEO 37'!Y49,'AEO 37'!Y55)),SUM('AEO 37'!Y50:Y51,'AEO 37'!Y56:Y57)/SUM('AEO 37'!Y49,'AEO 37'!Y55))</f>
        <v>0.90219163916677003</v>
      </c>
      <c r="Y5" s="11">
        <f>IF('Biodiesel Fraction'!$B25,(1-'Biodiesel Fraction'!Y30)*(SUM('AEO 37'!Z50:Z51,'AEO 37'!Z56:Z57)/SUM('AEO 37'!Z49,'AEO 37'!Z55)),SUM('AEO 37'!Z50:Z51,'AEO 37'!Z56:Z57)/SUM('AEO 37'!Z49,'AEO 37'!Z55))</f>
        <v>0.9006121002118338</v>
      </c>
      <c r="Z5" s="11">
        <f>IF('Biodiesel Fraction'!$B25,(1-'Biodiesel Fraction'!Z30)*(SUM('AEO 37'!AA50:AA51,'AEO 37'!AA56:AA57)/SUM('AEO 37'!AA49,'AEO 37'!AA55)),SUM('AEO 37'!AA50:AA51,'AEO 37'!AA56:AA57)/SUM('AEO 37'!AA49,'AEO 37'!AA55))</f>
        <v>0.89846211032692269</v>
      </c>
      <c r="AA5" s="11">
        <f>IF('Biodiesel Fraction'!$B25,(1-'Biodiesel Fraction'!AA30)*(SUM('AEO 37'!AB50:AB51,'AEO 37'!AB56:AB57)/SUM('AEO 37'!AB49,'AEO 37'!AB55)),SUM('AEO 37'!AB50:AB51,'AEO 37'!AB56:AB57)/SUM('AEO 37'!AB49,'AEO 37'!AB55))</f>
        <v>0.89423669978235587</v>
      </c>
      <c r="AB5" s="11">
        <f>IF('Biodiesel Fraction'!$B25,(1-'Biodiesel Fraction'!AB30)*(SUM('AEO 37'!AC50:AC51,'AEO 37'!AC56:AC57)/SUM('AEO 37'!AC49,'AEO 37'!AC55)),SUM('AEO 37'!AC50:AC51,'AEO 37'!AC56:AC57)/SUM('AEO 37'!AC49,'AEO 37'!AC55))</f>
        <v>0.8988638707069242</v>
      </c>
      <c r="AC5" s="11">
        <f>IF('Biodiesel Fraction'!$B25,(1-'Biodiesel Fraction'!AC30)*(SUM('AEO 37'!AD50:AD51,'AEO 37'!AD56:AD57)/SUM('AEO 37'!AD49,'AEO 37'!AD55)),SUM('AEO 37'!AD50:AD51,'AEO 37'!AD56:AD57)/SUM('AEO 37'!AD49,'AEO 37'!AD55))</f>
        <v>0.89644211449686806</v>
      </c>
      <c r="AD5" s="11">
        <f>IF('Biodiesel Fraction'!$B25,(1-'Biodiesel Fraction'!AD30)*(SUM('AEO 37'!AE50:AE51,'AEO 37'!AE56:AE57)/SUM('AEO 37'!AE49,'AEO 37'!AE55)),SUM('AEO 37'!AE50:AE51,'AEO 37'!AE56:AE57)/SUM('AEO 37'!AE49,'AEO 37'!AE55))</f>
        <v>0.89713455366859418</v>
      </c>
      <c r="AE5" s="11">
        <f>IF('Biodiesel Fraction'!$B25,(1-'Biodiesel Fraction'!AE30)*(SUM('AEO 37'!AF50:AF51,'AEO 37'!AF56:AF57)/SUM('AEO 37'!AF49,'AEO 37'!AF55)),SUM('AEO 37'!AF50:AF51,'AEO 37'!AF56:AF57)/SUM('AEO 37'!AF49,'AEO 37'!AF55))</f>
        <v>0.89675225670762082</v>
      </c>
      <c r="AF5" s="11">
        <f>IF('Biodiesel Fraction'!$B25,(1-'Biodiesel Fraction'!AF30)*(SUM('AEO 37'!AG50:AG51,'AEO 37'!AG56:AG57)/SUM('AEO 37'!AG49,'AEO 37'!AG55)),SUM('AEO 37'!AG50:AG51,'AEO 37'!AG56:AG57)/SUM('AEO 37'!AG49,'AEO 37'!AG55))</f>
        <v>0.89832567225974969</v>
      </c>
      <c r="AG5" s="11">
        <f>IF('Biodiesel Fraction'!$B25,(1-'Biodiesel Fraction'!AG30)*(SUM('AEO 37'!AH50:AH51,'AEO 37'!AH56:AH57)/SUM('AEO 37'!AH49,'AEO 37'!AH55)),SUM('AEO 37'!AH50:AH51,'AEO 37'!AH56:AH57)/SUM('AEO 37'!AH49,'AEO 37'!AH55))</f>
        <v>0.90133641139689602</v>
      </c>
      <c r="AH5" s="11">
        <f>IF('Biodiesel Fraction'!$B25,(1-'Biodiesel Fraction'!AH30)*(SUM('AEO 37'!AI50:AI51,'AEO 37'!AI56:AI57)/SUM('AEO 37'!AI49,'AEO 37'!AI55)),SUM('AEO 37'!AI50:AI51,'AEO 37'!AI56:AI57)/SUM('AEO 37'!AI49,'AEO 37'!AI55))</f>
        <v>0.90470260351666543</v>
      </c>
      <c r="AI5" s="11">
        <f>IF('Biodiesel Fraction'!$B25,(1-'Biodiesel Fraction'!AI30)*(SUM('AEO 37'!AJ50:AJ51,'AEO 37'!AJ56:AJ57)/SUM('AEO 37'!AJ49,'AEO 37'!AJ55)),SUM('AEO 37'!AJ50:AJ51,'AEO 37'!AJ56:AJ57)/SUM('AEO 37'!AJ49,'AEO 37'!AJ55))</f>
        <v>0.90642514654581596</v>
      </c>
      <c r="AJ5" s="11"/>
    </row>
    <row r="6" spans="1:36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45">
      <c r="A7" t="s">
        <v>154</v>
      </c>
      <c r="B7" s="11">
        <f>IF('Biodiesel Fraction'!$B25,'Biodiesel Fraction'!B30*(SUM('AEO 37'!C50:C51,'AEO 37'!C56:C57)/SUM('AEO 37'!C49,'AEO 37'!C55)),0)</f>
        <v>0</v>
      </c>
      <c r="C7" s="11">
        <f>IF('Biodiesel Fraction'!$B25,'Biodiesel Fraction'!C30*(SUM('AEO 37'!D50:D51,'AEO 37'!D56:D57)/SUM('AEO 37'!D49,'AEO 37'!D55)),0)</f>
        <v>0</v>
      </c>
      <c r="D7" s="11">
        <f>IF('Biodiesel Fraction'!$B25,'Biodiesel Fraction'!D30*(SUM('AEO 37'!E50:E51,'AEO 37'!E56:E57)/SUM('AEO 37'!E49,'AEO 37'!E55)),0)</f>
        <v>0</v>
      </c>
      <c r="E7" s="11">
        <f>IF('Biodiesel Fraction'!$B25,'Biodiesel Fraction'!E30*(SUM('AEO 37'!F50:F51,'AEO 37'!F56:F57)/SUM('AEO 37'!F49,'AEO 37'!F55)),0)</f>
        <v>0</v>
      </c>
      <c r="F7" s="11">
        <f>IF('Biodiesel Fraction'!$B25,'Biodiesel Fraction'!F30*(SUM('AEO 37'!G50:G51,'AEO 37'!G56:G57)/SUM('AEO 37'!G49,'AEO 37'!G55)),0)</f>
        <v>0</v>
      </c>
      <c r="G7" s="11">
        <f>IF('Biodiesel Fraction'!$B25,'Biodiesel Fraction'!G30*(SUM('AEO 37'!H50:H51,'AEO 37'!H56:H57)/SUM('AEO 37'!H49,'AEO 37'!H55)),0)</f>
        <v>0</v>
      </c>
      <c r="H7" s="11">
        <f>IF('Biodiesel Fraction'!$B25,'Biodiesel Fraction'!H30*(SUM('AEO 37'!I50:I51,'AEO 37'!I56:I57)/SUM('AEO 37'!I49,'AEO 37'!I55)),0)</f>
        <v>0</v>
      </c>
      <c r="I7" s="11">
        <f>IF('Biodiesel Fraction'!$B25,'Biodiesel Fraction'!I30*(SUM('AEO 37'!J50:J51,'AEO 37'!J56:J57)/SUM('AEO 37'!J49,'AEO 37'!J55)),0)</f>
        <v>0</v>
      </c>
      <c r="J7" s="11">
        <f>IF('Biodiesel Fraction'!$B25,'Biodiesel Fraction'!J30*(SUM('AEO 37'!K50:K51,'AEO 37'!K56:K57)/SUM('AEO 37'!K49,'AEO 37'!K55)),0)</f>
        <v>0</v>
      </c>
      <c r="K7" s="11">
        <f>IF('Biodiesel Fraction'!$B25,'Biodiesel Fraction'!K30*(SUM('AEO 37'!L50:L51,'AEO 37'!L56:L57)/SUM('AEO 37'!L49,'AEO 37'!L55)),0)</f>
        <v>0</v>
      </c>
      <c r="L7" s="11">
        <f>IF('Biodiesel Fraction'!$B25,'Biodiesel Fraction'!L30*(SUM('AEO 37'!M50:M51,'AEO 37'!M56:M57)/SUM('AEO 37'!M49,'AEO 37'!M55)),0)</f>
        <v>0</v>
      </c>
      <c r="M7" s="11">
        <f>IF('Biodiesel Fraction'!$B25,'Biodiesel Fraction'!M30*(SUM('AEO 37'!N50:N51,'AEO 37'!N56:N57)/SUM('AEO 37'!N49,'AEO 37'!N55)),0)</f>
        <v>0</v>
      </c>
      <c r="N7" s="11">
        <f>IF('Biodiesel Fraction'!$B25,'Biodiesel Fraction'!N30*(SUM('AEO 37'!O50:O51,'AEO 37'!O56:O57)/SUM('AEO 37'!O49,'AEO 37'!O55)),0)</f>
        <v>0</v>
      </c>
      <c r="O7" s="11">
        <f>IF('Biodiesel Fraction'!$B25,'Biodiesel Fraction'!O30*(SUM('AEO 37'!P50:P51,'AEO 37'!P56:P57)/SUM('AEO 37'!P49,'AEO 37'!P55)),0)</f>
        <v>0</v>
      </c>
      <c r="P7" s="11">
        <f>IF('Biodiesel Fraction'!$B25,'Biodiesel Fraction'!P30*(SUM('AEO 37'!Q50:Q51,'AEO 37'!Q56:Q57)/SUM('AEO 37'!Q49,'AEO 37'!Q55)),0)</f>
        <v>0</v>
      </c>
      <c r="Q7" s="11">
        <f>IF('Biodiesel Fraction'!$B25,'Biodiesel Fraction'!Q30*(SUM('AEO 37'!R50:R51,'AEO 37'!R56:R57)/SUM('AEO 37'!R49,'AEO 37'!R55)),0)</f>
        <v>0</v>
      </c>
      <c r="R7" s="11">
        <f>IF('Biodiesel Fraction'!$B25,'Biodiesel Fraction'!R30*(SUM('AEO 37'!S50:S51,'AEO 37'!S56:S57)/SUM('AEO 37'!S49,'AEO 37'!S55)),0)</f>
        <v>0</v>
      </c>
      <c r="S7" s="11">
        <f>IF('Biodiesel Fraction'!$B25,'Biodiesel Fraction'!S30*(SUM('AEO 37'!T50:T51,'AEO 37'!T56:T57)/SUM('AEO 37'!T49,'AEO 37'!T55)),0)</f>
        <v>0</v>
      </c>
      <c r="T7" s="11">
        <f>IF('Biodiesel Fraction'!$B25,'Biodiesel Fraction'!T30*(SUM('AEO 37'!U50:U51,'AEO 37'!U56:U57)/SUM('AEO 37'!U49,'AEO 37'!U55)),0)</f>
        <v>0</v>
      </c>
      <c r="U7" s="11">
        <f>IF('Biodiesel Fraction'!$B25,'Biodiesel Fraction'!U30*(SUM('AEO 37'!V50:V51,'AEO 37'!V56:V57)/SUM('AEO 37'!V49,'AEO 37'!V55)),0)</f>
        <v>0</v>
      </c>
      <c r="V7" s="11">
        <f>IF('Biodiesel Fraction'!$B25,'Biodiesel Fraction'!V30*(SUM('AEO 37'!W50:W51,'AEO 37'!W56:W57)/SUM('AEO 37'!W49,'AEO 37'!W55)),0)</f>
        <v>0</v>
      </c>
      <c r="W7" s="11">
        <f>IF('Biodiesel Fraction'!$B25,'Biodiesel Fraction'!W30*(SUM('AEO 37'!X50:X51,'AEO 37'!X56:X57)/SUM('AEO 37'!X49,'AEO 37'!X55)),0)</f>
        <v>0</v>
      </c>
      <c r="X7" s="11">
        <f>IF('Biodiesel Fraction'!$B25,'Biodiesel Fraction'!X30*(SUM('AEO 37'!Y50:Y51,'AEO 37'!Y56:Y57)/SUM('AEO 37'!Y49,'AEO 37'!Y55)),0)</f>
        <v>0</v>
      </c>
      <c r="Y7" s="11">
        <f>IF('Biodiesel Fraction'!$B25,'Biodiesel Fraction'!Y30*(SUM('AEO 37'!Z50:Z51,'AEO 37'!Z56:Z57)/SUM('AEO 37'!Z49,'AEO 37'!Z55)),0)</f>
        <v>0</v>
      </c>
      <c r="Z7" s="11">
        <f>IF('Biodiesel Fraction'!$B25,'Biodiesel Fraction'!Z30*(SUM('AEO 37'!AA50:AA51,'AEO 37'!AA56:AA57)/SUM('AEO 37'!AA49,'AEO 37'!AA55)),0)</f>
        <v>0</v>
      </c>
      <c r="AA7" s="11">
        <f>IF('Biodiesel Fraction'!$B25,'Biodiesel Fraction'!AA30*(SUM('AEO 37'!AB50:AB51,'AEO 37'!AB56:AB57)/SUM('AEO 37'!AB49,'AEO 37'!AB55)),0)</f>
        <v>0</v>
      </c>
      <c r="AB7" s="11">
        <f>IF('Biodiesel Fraction'!$B25,'Biodiesel Fraction'!AB30*(SUM('AEO 37'!AC50:AC51,'AEO 37'!AC56:AC57)/SUM('AEO 37'!AC49,'AEO 37'!AC55)),0)</f>
        <v>0</v>
      </c>
      <c r="AC7" s="11">
        <f>IF('Biodiesel Fraction'!$B25,'Biodiesel Fraction'!AC30*(SUM('AEO 37'!AD50:AD51,'AEO 37'!AD56:AD57)/SUM('AEO 37'!AD49,'AEO 37'!AD55)),0)</f>
        <v>0</v>
      </c>
      <c r="AD7" s="11">
        <f>IF('Biodiesel Fraction'!$B25,'Biodiesel Fraction'!AD30*(SUM('AEO 37'!AE50:AE51,'AEO 37'!AE56:AE57)/SUM('AEO 37'!AE49,'AEO 37'!AE55)),0)</f>
        <v>0</v>
      </c>
      <c r="AE7" s="11">
        <f>IF('Biodiesel Fraction'!$B25,'Biodiesel Fraction'!AE30*(SUM('AEO 37'!AF50:AF51,'AEO 37'!AF56:AF57)/SUM('AEO 37'!AF49,'AEO 37'!AF55)),0)</f>
        <v>0</v>
      </c>
      <c r="AF7" s="11">
        <f>IF('Biodiesel Fraction'!$B25,'Biodiesel Fraction'!AF30*(SUM('AEO 37'!AG50:AG51,'AEO 37'!AG56:AG57)/SUM('AEO 37'!AG49,'AEO 37'!AG55)),0)</f>
        <v>0</v>
      </c>
      <c r="AG7" s="11">
        <f>IF('Biodiesel Fraction'!$B25,'Biodiesel Fraction'!AG30*(SUM('AEO 37'!AH50:AH51,'AEO 37'!AH56:AH57)/SUM('AEO 37'!AH49,'AEO 37'!AH55)),0)</f>
        <v>0</v>
      </c>
      <c r="AH7" s="11">
        <f>IF('Biodiesel Fraction'!$B25,'Biodiesel Fraction'!AH30*(SUM('AEO 37'!AI50:AI51,'AEO 37'!AI56:AI57)/SUM('AEO 37'!AI49,'AEO 37'!AI55)),0)</f>
        <v>0</v>
      </c>
      <c r="AI7" s="11">
        <f>IF('Biodiesel Fraction'!$B25,'Biodiesel Fraction'!AI30*(SUM('AEO 37'!AJ50:AJ51,'AEO 37'!AJ56:AJ57)/SUM('AEO 37'!AJ49,'AEO 37'!AJ55)),0)</f>
        <v>0</v>
      </c>
      <c r="AJ7" s="11"/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"/>
  <sheetViews>
    <sheetView workbookViewId="0">
      <selection activeCell="D10" sqref="D10"/>
    </sheetView>
  </sheetViews>
  <sheetFormatPr defaultRowHeight="14.25" x14ac:dyDescent="0.45"/>
  <cols>
    <col min="1" max="1" width="46.3984375" customWidth="1"/>
    <col min="2" max="2" width="29" customWidth="1"/>
    <col min="3" max="3" width="14.265625" customWidth="1"/>
    <col min="4" max="4" width="18.59765625" customWidth="1"/>
  </cols>
  <sheetData>
    <row r="1" spans="1:37" x14ac:dyDescent="0.45">
      <c r="A1" t="s">
        <v>248</v>
      </c>
    </row>
    <row r="2" spans="1:37" x14ac:dyDescent="0.45">
      <c r="A2" t="s">
        <v>266</v>
      </c>
    </row>
    <row r="3" spans="1:37" x14ac:dyDescent="0.45">
      <c r="A3" t="s">
        <v>267</v>
      </c>
    </row>
    <row r="4" spans="1:37" x14ac:dyDescent="0.45">
      <c r="A4" t="s">
        <v>268</v>
      </c>
    </row>
    <row r="6" spans="1:37" s="1" customFormat="1" x14ac:dyDescent="0.45">
      <c r="A6" s="17" t="s">
        <v>250</v>
      </c>
      <c r="B6" s="17" t="s">
        <v>251</v>
      </c>
      <c r="C6" s="17" t="s">
        <v>252</v>
      </c>
      <c r="D6" s="17">
        <f>'AEO 37'!C1</f>
        <v>2017</v>
      </c>
      <c r="E6" s="17">
        <f>'AEO 37'!D1</f>
        <v>2018</v>
      </c>
      <c r="F6" s="17">
        <f>'AEO 37'!E1</f>
        <v>2019</v>
      </c>
      <c r="G6" s="17">
        <f>'AEO 37'!F1</f>
        <v>2020</v>
      </c>
      <c r="H6" s="17">
        <f>'AEO 37'!G1</f>
        <v>2021</v>
      </c>
      <c r="I6" s="17">
        <f>'AEO 37'!H1</f>
        <v>2022</v>
      </c>
      <c r="J6" s="17">
        <f>'AEO 37'!I1</f>
        <v>2023</v>
      </c>
      <c r="K6" s="17">
        <f>'AEO 37'!J1</f>
        <v>2024</v>
      </c>
      <c r="L6" s="17">
        <f>'AEO 37'!K1</f>
        <v>2025</v>
      </c>
      <c r="M6" s="17">
        <f>'AEO 37'!L1</f>
        <v>2026</v>
      </c>
      <c r="N6" s="17">
        <f>'AEO 37'!M1</f>
        <v>2027</v>
      </c>
      <c r="O6" s="17">
        <f>'AEO 37'!N1</f>
        <v>2028</v>
      </c>
      <c r="P6" s="17">
        <f>'AEO 37'!O1</f>
        <v>2029</v>
      </c>
      <c r="Q6" s="17">
        <f>'AEO 37'!P1</f>
        <v>2030</v>
      </c>
      <c r="R6" s="17">
        <f>'AEO 37'!Q1</f>
        <v>2031</v>
      </c>
      <c r="S6" s="17">
        <f>'AEO 37'!R1</f>
        <v>2032</v>
      </c>
      <c r="T6" s="17">
        <f>'AEO 37'!S1</f>
        <v>2033</v>
      </c>
      <c r="U6" s="17">
        <f>'AEO 37'!T1</f>
        <v>2034</v>
      </c>
      <c r="V6" s="17">
        <f>'AEO 37'!U1</f>
        <v>2035</v>
      </c>
      <c r="W6" s="17">
        <f>'AEO 37'!V1</f>
        <v>2036</v>
      </c>
      <c r="X6" s="17">
        <f>'AEO 37'!W1</f>
        <v>2037</v>
      </c>
      <c r="Y6" s="17">
        <f>'AEO 37'!X1</f>
        <v>2038</v>
      </c>
      <c r="Z6" s="17">
        <f>'AEO 37'!Y1</f>
        <v>2039</v>
      </c>
      <c r="AA6" s="17">
        <f>'AEO 37'!Z1</f>
        <v>2040</v>
      </c>
      <c r="AB6" s="17">
        <f>'AEO 37'!AA1</f>
        <v>2041</v>
      </c>
      <c r="AC6" s="17">
        <f>'AEO 37'!AB1</f>
        <v>2042</v>
      </c>
      <c r="AD6" s="17">
        <f>'AEO 37'!AC1</f>
        <v>2043</v>
      </c>
      <c r="AE6" s="17">
        <f>'AEO 37'!AD1</f>
        <v>2044</v>
      </c>
      <c r="AF6" s="17">
        <f>'AEO 37'!AE1</f>
        <v>2045</v>
      </c>
      <c r="AG6" s="17">
        <f>'AEO 37'!AF1</f>
        <v>2046</v>
      </c>
      <c r="AH6" s="17">
        <f>'AEO 37'!AG1</f>
        <v>2047</v>
      </c>
      <c r="AI6" s="17">
        <f>'AEO 37'!AH1</f>
        <v>2048</v>
      </c>
      <c r="AJ6" s="17">
        <f>'AEO 37'!AI1</f>
        <v>2049</v>
      </c>
      <c r="AK6" s="17">
        <f>'AEO 37'!AJ1</f>
        <v>2050</v>
      </c>
    </row>
    <row r="7" spans="1:37" x14ac:dyDescent="0.45">
      <c r="A7" t="s">
        <v>257</v>
      </c>
      <c r="B7" t="s">
        <v>253</v>
      </c>
      <c r="C7" t="s">
        <v>249</v>
      </c>
      <c r="D7" s="15">
        <f>'AEO 17'!C30*1000</f>
        <v>265.887</v>
      </c>
      <c r="E7" s="15">
        <f>'AEO 17'!D30*1000</f>
        <v>295.34399999999999</v>
      </c>
      <c r="F7" s="15">
        <f>'AEO 17'!E30*1000</f>
        <v>349.46600000000001</v>
      </c>
      <c r="G7" s="15">
        <f>'AEO 17'!F30*1000</f>
        <v>265.279</v>
      </c>
      <c r="H7" s="15">
        <f>'AEO 17'!G30*1000</f>
        <v>271.685</v>
      </c>
      <c r="I7" s="15">
        <f>'AEO 17'!H30*1000</f>
        <v>245.94900000000001</v>
      </c>
      <c r="J7" s="15">
        <f>'AEO 17'!I30*1000</f>
        <v>242.43200000000002</v>
      </c>
      <c r="K7" s="15">
        <f>'AEO 17'!J30*1000</f>
        <v>242.423</v>
      </c>
      <c r="L7" s="15">
        <f>'AEO 17'!K30*1000</f>
        <v>242.73699999999999</v>
      </c>
      <c r="M7" s="15">
        <f>'AEO 17'!L30*1000</f>
        <v>243.40800000000002</v>
      </c>
      <c r="N7" s="15">
        <f>'AEO 17'!M30*1000</f>
        <v>243.95</v>
      </c>
      <c r="O7" s="15">
        <f>'AEO 17'!N30*1000</f>
        <v>244.19399999999999</v>
      </c>
      <c r="P7" s="15">
        <f>'AEO 17'!O30*1000</f>
        <v>245.054</v>
      </c>
      <c r="Q7" s="15">
        <f>'AEO 17'!P30*1000</f>
        <v>245.47299999999998</v>
      </c>
      <c r="R7" s="15">
        <f>'AEO 17'!Q30*1000</f>
        <v>246.08500000000001</v>
      </c>
      <c r="S7" s="15">
        <f>'AEO 17'!R30*1000</f>
        <v>245.28200000000001</v>
      </c>
      <c r="T7" s="15">
        <f>'AEO 17'!S30*1000</f>
        <v>245.35599999999999</v>
      </c>
      <c r="U7" s="15">
        <f>'AEO 17'!T30*1000</f>
        <v>246.46100000000001</v>
      </c>
      <c r="V7" s="15">
        <f>'AEO 17'!U30*1000</f>
        <v>250.48</v>
      </c>
      <c r="W7" s="15">
        <f>'AEO 17'!V30*1000</f>
        <v>251.19200000000004</v>
      </c>
      <c r="X7" s="15">
        <f>'AEO 17'!W30*1000</f>
        <v>251.06200000000001</v>
      </c>
      <c r="Y7" s="15">
        <f>'AEO 17'!X30*1000</f>
        <v>249.65699999999998</v>
      </c>
      <c r="Z7" s="15">
        <f>'AEO 17'!Y30*1000</f>
        <v>248.54000000000002</v>
      </c>
      <c r="AA7" s="15">
        <f>'AEO 17'!Z30*1000</f>
        <v>246.864</v>
      </c>
      <c r="AB7" s="15">
        <f>'AEO 17'!AA30*1000</f>
        <v>247.803</v>
      </c>
      <c r="AC7" s="15">
        <f>'AEO 17'!AB30*1000</f>
        <v>247.53300000000002</v>
      </c>
      <c r="AD7" s="15">
        <f>'AEO 17'!AC30*1000</f>
        <v>247.30199999999999</v>
      </c>
      <c r="AE7" s="15">
        <f>'AEO 17'!AD30*1000</f>
        <v>247.41900000000001</v>
      </c>
      <c r="AF7" s="15">
        <f>'AEO 17'!AE30*1000</f>
        <v>247.38</v>
      </c>
      <c r="AG7" s="15">
        <f>'AEO 17'!AF30*1000</f>
        <v>247.38299999999998</v>
      </c>
      <c r="AH7" s="15">
        <f>'AEO 17'!AG30*1000</f>
        <v>246.92600000000002</v>
      </c>
      <c r="AI7" s="15">
        <f>'AEO 17'!AH30*1000</f>
        <v>246.57399999999998</v>
      </c>
      <c r="AJ7" s="15">
        <f>'AEO 17'!AI30*1000</f>
        <v>246.09700000000001</v>
      </c>
      <c r="AK7" s="15">
        <f>'AEO 17'!AJ30*1000</f>
        <v>245.87300000000002</v>
      </c>
    </row>
    <row r="8" spans="1:37" x14ac:dyDescent="0.45">
      <c r="A8" t="s">
        <v>256</v>
      </c>
      <c r="B8" t="s">
        <v>254</v>
      </c>
      <c r="C8" t="s">
        <v>249</v>
      </c>
      <c r="D8" s="14">
        <f>'AEO 37'!C18</f>
        <v>60.853920000000002</v>
      </c>
      <c r="E8" s="14">
        <f>'AEO 37'!D18</f>
        <v>63.207065999999998</v>
      </c>
      <c r="F8" s="14">
        <f>'AEO 37'!E18</f>
        <v>68.963806000000005</v>
      </c>
      <c r="G8" s="14">
        <f>'AEO 37'!F18</f>
        <v>77.644913000000003</v>
      </c>
      <c r="H8" s="14">
        <f>'AEO 37'!G18</f>
        <v>85.732367999999994</v>
      </c>
      <c r="I8" s="14">
        <f>'AEO 37'!H18</f>
        <v>93.502289000000005</v>
      </c>
      <c r="J8" s="14">
        <f>'AEO 37'!I18</f>
        <v>100.80136899999999</v>
      </c>
      <c r="K8" s="14">
        <f>'AEO 37'!J18</f>
        <v>107.598206</v>
      </c>
      <c r="L8" s="14">
        <f>'AEO 37'!K18</f>
        <v>113.814278</v>
      </c>
      <c r="M8" s="14">
        <f>'AEO 37'!L18</f>
        <v>120.602844</v>
      </c>
      <c r="N8" s="14">
        <f>'AEO 37'!M18</f>
        <v>127.269402</v>
      </c>
      <c r="O8" s="14">
        <f>'AEO 37'!N18</f>
        <v>134.14170799999999</v>
      </c>
      <c r="P8" s="14">
        <f>'AEO 37'!O18</f>
        <v>140.60813899999999</v>
      </c>
      <c r="Q8" s="14">
        <f>'AEO 37'!P18</f>
        <v>147.05969200000001</v>
      </c>
      <c r="R8" s="14">
        <f>'AEO 37'!Q18</f>
        <v>153.66433699999999</v>
      </c>
      <c r="S8" s="14">
        <f>'AEO 37'!R18</f>
        <v>159.30062899999999</v>
      </c>
      <c r="T8" s="14">
        <f>'AEO 37'!S18</f>
        <v>164.19001800000001</v>
      </c>
      <c r="U8" s="14">
        <f>'AEO 37'!T18</f>
        <v>168.79711900000001</v>
      </c>
      <c r="V8" s="14">
        <f>'AEO 37'!U18</f>
        <v>172.647324</v>
      </c>
      <c r="W8" s="14">
        <f>'AEO 37'!V18</f>
        <v>176.17077599999999</v>
      </c>
      <c r="X8" s="14">
        <f>'AEO 37'!W18</f>
        <v>179.40422100000001</v>
      </c>
      <c r="Y8" s="14">
        <f>'AEO 37'!X18</f>
        <v>182.19274899999999</v>
      </c>
      <c r="Z8" s="14">
        <f>'AEO 37'!Y18</f>
        <v>184.536057</v>
      </c>
      <c r="AA8" s="14">
        <f>'AEO 37'!Z18</f>
        <v>187.16952499999999</v>
      </c>
      <c r="AB8" s="14">
        <f>'AEO 37'!AA18</f>
        <v>189.247086</v>
      </c>
      <c r="AC8" s="14">
        <f>'AEO 37'!AB18</f>
        <v>190.379639</v>
      </c>
      <c r="AD8" s="14">
        <f>'AEO 37'!AC18</f>
        <v>191.20649700000001</v>
      </c>
      <c r="AE8" s="14">
        <f>'AEO 37'!AD18</f>
        <v>191.812073</v>
      </c>
      <c r="AF8" s="14">
        <f>'AEO 37'!AE18</f>
        <v>192.10318000000001</v>
      </c>
      <c r="AG8" s="14">
        <f>'AEO 37'!AF18</f>
        <v>192.425049</v>
      </c>
      <c r="AH8" s="14">
        <f>'AEO 37'!AG18</f>
        <v>192.67849699999999</v>
      </c>
      <c r="AI8" s="14">
        <f>'AEO 37'!AH18</f>
        <v>192.679214</v>
      </c>
      <c r="AJ8" s="14">
        <f>'AEO 37'!AI18</f>
        <v>192.53387499999999</v>
      </c>
      <c r="AK8" s="14">
        <f>'AEO 37'!AJ18</f>
        <v>192.14184599999999</v>
      </c>
    </row>
    <row r="9" spans="1:37" x14ac:dyDescent="0.45">
      <c r="A9" t="s">
        <v>256</v>
      </c>
      <c r="B9" t="s">
        <v>255</v>
      </c>
      <c r="C9" t="s">
        <v>249</v>
      </c>
      <c r="D9" s="14">
        <f>'AEO 37'!C27</f>
        <v>278.04269399999998</v>
      </c>
      <c r="E9" s="14">
        <f>'AEO 37'!D27</f>
        <v>287.65640300000001</v>
      </c>
      <c r="F9" s="14">
        <f>'AEO 37'!E27</f>
        <v>296.228363</v>
      </c>
      <c r="G9" s="14">
        <f>'AEO 37'!F27</f>
        <v>301.69146699999999</v>
      </c>
      <c r="H9" s="14">
        <f>'AEO 37'!G27</f>
        <v>305.41622899999999</v>
      </c>
      <c r="I9" s="14">
        <f>'AEO 37'!H27</f>
        <v>308.36706500000003</v>
      </c>
      <c r="J9" s="14">
        <f>'AEO 37'!I27</f>
        <v>310.91235399999999</v>
      </c>
      <c r="K9" s="14">
        <f>'AEO 37'!J27</f>
        <v>312.15438799999998</v>
      </c>
      <c r="L9" s="14">
        <f>'AEO 37'!K27</f>
        <v>314.06976300000002</v>
      </c>
      <c r="M9" s="14">
        <f>'AEO 37'!L27</f>
        <v>315.123627</v>
      </c>
      <c r="N9" s="14">
        <f>'AEO 37'!M27</f>
        <v>315.64605699999998</v>
      </c>
      <c r="O9" s="14">
        <f>'AEO 37'!N27</f>
        <v>316.47167999999999</v>
      </c>
      <c r="P9" s="14">
        <f>'AEO 37'!O27</f>
        <v>316.24032599999998</v>
      </c>
      <c r="Q9" s="14">
        <f>'AEO 37'!P27</f>
        <v>314.69564800000001</v>
      </c>
      <c r="R9" s="14">
        <f>'AEO 37'!Q27</f>
        <v>315.386505</v>
      </c>
      <c r="S9" s="14">
        <f>'AEO 37'!R27</f>
        <v>314.75930799999998</v>
      </c>
      <c r="T9" s="14">
        <f>'AEO 37'!S27</f>
        <v>315.19653299999999</v>
      </c>
      <c r="U9" s="14">
        <f>'AEO 37'!T27</f>
        <v>315.286224</v>
      </c>
      <c r="V9" s="14">
        <f>'AEO 37'!U27</f>
        <v>315.54571499999997</v>
      </c>
      <c r="W9" s="14">
        <f>'AEO 37'!V27</f>
        <v>316.24670400000002</v>
      </c>
      <c r="X9" s="14">
        <f>'AEO 37'!W27</f>
        <v>316.273346</v>
      </c>
      <c r="Y9" s="14">
        <f>'AEO 37'!X27</f>
        <v>316.45166</v>
      </c>
      <c r="Z9" s="14">
        <f>'AEO 37'!Y27</f>
        <v>315.36044299999998</v>
      </c>
      <c r="AA9" s="14">
        <f>'AEO 37'!Z27</f>
        <v>315.10003699999999</v>
      </c>
      <c r="AB9" s="14">
        <f>'AEO 37'!AA27</f>
        <v>314.21469100000002</v>
      </c>
      <c r="AC9" s="14">
        <f>'AEO 37'!AB27</f>
        <v>314.199432</v>
      </c>
      <c r="AD9" s="14">
        <f>'AEO 37'!AC27</f>
        <v>315.25479100000001</v>
      </c>
      <c r="AE9" s="14">
        <f>'AEO 37'!AD27</f>
        <v>316.505493</v>
      </c>
      <c r="AF9" s="14">
        <f>'AEO 37'!AE27</f>
        <v>317.94644199999999</v>
      </c>
      <c r="AG9" s="14">
        <f>'AEO 37'!AF27</f>
        <v>320.25555400000002</v>
      </c>
      <c r="AH9" s="14">
        <f>'AEO 37'!AG27</f>
        <v>322.41006499999997</v>
      </c>
      <c r="AI9" s="14">
        <f>'AEO 37'!AH27</f>
        <v>323.64138800000001</v>
      </c>
      <c r="AJ9" s="14">
        <f>'AEO 37'!AI27</f>
        <v>325.08737200000002</v>
      </c>
      <c r="AK9" s="14">
        <f>'AEO 37'!AJ27</f>
        <v>326.11346400000002</v>
      </c>
    </row>
    <row r="10" spans="1:37" x14ac:dyDescent="0.45">
      <c r="A10" t="s">
        <v>256</v>
      </c>
      <c r="B10" t="s">
        <v>258</v>
      </c>
      <c r="C10" t="s">
        <v>249</v>
      </c>
      <c r="D10" s="14">
        <f>SUM('AEO 37'!C74,'AEO 37'!C82,'AEO 37'!C90)</f>
        <v>187.78098299999999</v>
      </c>
      <c r="E10" s="14">
        <f>SUM('AEO 37'!D74,'AEO 37'!D82,'AEO 37'!D90)</f>
        <v>188.43479500000001</v>
      </c>
      <c r="F10" s="14">
        <f>SUM('AEO 37'!E74,'AEO 37'!E82,'AEO 37'!E90)</f>
        <v>189.01207399999998</v>
      </c>
      <c r="G10" s="14">
        <f>SUM('AEO 37'!F74,'AEO 37'!F82,'AEO 37'!F90)</f>
        <v>189.55805900000001</v>
      </c>
      <c r="H10" s="14">
        <f>SUM('AEO 37'!G74,'AEO 37'!G82,'AEO 37'!G90)</f>
        <v>190.09325000000001</v>
      </c>
      <c r="I10" s="14">
        <f>SUM('AEO 37'!H74,'AEO 37'!H82,'AEO 37'!H90)</f>
        <v>190.58810499999998</v>
      </c>
      <c r="J10" s="14">
        <f>SUM('AEO 37'!I74,'AEO 37'!I82,'AEO 37'!I90)</f>
        <v>191.01048700000001</v>
      </c>
      <c r="K10" s="14">
        <f>SUM('AEO 37'!J74,'AEO 37'!J82,'AEO 37'!J90)</f>
        <v>191.42960299999999</v>
      </c>
      <c r="L10" s="14">
        <f>SUM('AEO 37'!K74,'AEO 37'!K82,'AEO 37'!K90)</f>
        <v>191.905113</v>
      </c>
      <c r="M10" s="14">
        <f>SUM('AEO 37'!L74,'AEO 37'!L82,'AEO 37'!L90)</f>
        <v>192.31376</v>
      </c>
      <c r="N10" s="14">
        <f>SUM('AEO 37'!M74,'AEO 37'!M82,'AEO 37'!M90)</f>
        <v>192.64191399999999</v>
      </c>
      <c r="O10" s="14">
        <f>SUM('AEO 37'!N74,'AEO 37'!N82,'AEO 37'!N90)</f>
        <v>192.90221400000001</v>
      </c>
      <c r="P10" s="14">
        <f>SUM('AEO 37'!O74,'AEO 37'!O82,'AEO 37'!O90)</f>
        <v>193.019925</v>
      </c>
      <c r="Q10" s="14">
        <f>SUM('AEO 37'!P74,'AEO 37'!P82,'AEO 37'!P90)</f>
        <v>192.89389800000001</v>
      </c>
      <c r="R10" s="14">
        <f>SUM('AEO 37'!Q74,'AEO 37'!Q82,'AEO 37'!Q90)</f>
        <v>192.463795</v>
      </c>
      <c r="S10" s="14">
        <f>SUM('AEO 37'!R74,'AEO 37'!R82,'AEO 37'!R90)</f>
        <v>191.53098699999998</v>
      </c>
      <c r="T10" s="14">
        <f>SUM('AEO 37'!S74,'AEO 37'!S82,'AEO 37'!S90)</f>
        <v>189.43324999999999</v>
      </c>
      <c r="U10" s="14">
        <f>SUM('AEO 37'!T74,'AEO 37'!T82,'AEO 37'!T90)</f>
        <v>188.763598</v>
      </c>
      <c r="V10" s="14">
        <f>SUM('AEO 37'!U74,'AEO 37'!U82,'AEO 37'!U90)</f>
        <v>189.13761500000001</v>
      </c>
      <c r="W10" s="14">
        <f>SUM('AEO 37'!V74,'AEO 37'!V82,'AEO 37'!V90)</f>
        <v>189.47649799999999</v>
      </c>
      <c r="X10" s="14">
        <f>SUM('AEO 37'!W74,'AEO 37'!W82,'AEO 37'!W90)</f>
        <v>189.785034</v>
      </c>
      <c r="Y10" s="14">
        <f>SUM('AEO 37'!X74,'AEO 37'!X82,'AEO 37'!X90)</f>
        <v>190.063515</v>
      </c>
      <c r="Z10" s="14">
        <f>SUM('AEO 37'!Y74,'AEO 37'!Y82,'AEO 37'!Y90)</f>
        <v>190.31344300000001</v>
      </c>
      <c r="AA10" s="14">
        <f>SUM('AEO 37'!Z74,'AEO 37'!Z82,'AEO 37'!Z90)</f>
        <v>190.53575599999999</v>
      </c>
      <c r="AB10" s="14">
        <f>SUM('AEO 37'!AA74,'AEO 37'!AA82,'AEO 37'!AA90)</f>
        <v>190.729737</v>
      </c>
      <c r="AC10" s="14">
        <f>SUM('AEO 37'!AB74,'AEO 37'!AB82,'AEO 37'!AB90)</f>
        <v>190.89940300000001</v>
      </c>
      <c r="AD10" s="14">
        <f>SUM('AEO 37'!AC74,'AEO 37'!AC82,'AEO 37'!AC90)</f>
        <v>191.04887000000002</v>
      </c>
      <c r="AE10" s="14">
        <f>SUM('AEO 37'!AD74,'AEO 37'!AD82,'AEO 37'!AD90)</f>
        <v>191.182883</v>
      </c>
      <c r="AF10" s="14">
        <f>SUM('AEO 37'!AE74,'AEO 37'!AE82,'AEO 37'!AE90)</f>
        <v>191.30967800000002</v>
      </c>
      <c r="AG10" s="14">
        <f>SUM('AEO 37'!AF74,'AEO 37'!AF82,'AEO 37'!AF90)</f>
        <v>191.43985700000002</v>
      </c>
      <c r="AH10" s="14">
        <f>SUM('AEO 37'!AG74,'AEO 37'!AG82,'AEO 37'!AG90)</f>
        <v>191.58746300000001</v>
      </c>
      <c r="AI10" s="14">
        <f>SUM('AEO 37'!AH74,'AEO 37'!AH82,'AEO 37'!AH90)</f>
        <v>191.76469299999999</v>
      </c>
      <c r="AJ10" s="14">
        <f>SUM('AEO 37'!AI74,'AEO 37'!AI82,'AEO 37'!AI90)</f>
        <v>191.98127399999998</v>
      </c>
      <c r="AK10" s="14">
        <f>SUM('AEO 37'!AJ74,'AEO 37'!AJ82,'AEO 37'!AJ90)</f>
        <v>192.24544900000001</v>
      </c>
    </row>
    <row r="11" spans="1:37" x14ac:dyDescent="0.45">
      <c r="A11" t="s">
        <v>256</v>
      </c>
      <c r="B11" t="s">
        <v>259</v>
      </c>
      <c r="C11" t="s">
        <v>249</v>
      </c>
      <c r="D11" s="14">
        <f>'AEO 37'!C35</f>
        <v>5085.1342770000001</v>
      </c>
      <c r="E11" s="14">
        <f>'AEO 37'!D35</f>
        <v>5153.1601559999999</v>
      </c>
      <c r="F11" s="14">
        <f>'AEO 37'!E35</f>
        <v>5236.2329099999997</v>
      </c>
      <c r="G11" s="14">
        <f>'AEO 37'!F35</f>
        <v>5242.0927730000003</v>
      </c>
      <c r="H11" s="14">
        <f>'AEO 37'!G35</f>
        <v>5222.1313479999999</v>
      </c>
      <c r="I11" s="14">
        <f>'AEO 37'!H35</f>
        <v>5216.7358400000003</v>
      </c>
      <c r="J11" s="14">
        <f>'AEO 37'!I35</f>
        <v>5209.6865230000003</v>
      </c>
      <c r="K11" s="14">
        <f>'AEO 37'!J35</f>
        <v>5193.9990230000003</v>
      </c>
      <c r="L11" s="14">
        <f>'AEO 37'!K35</f>
        <v>5176.4580079999996</v>
      </c>
      <c r="M11" s="14">
        <f>'AEO 37'!L35</f>
        <v>5153.033203</v>
      </c>
      <c r="N11" s="14">
        <f>'AEO 37'!M35</f>
        <v>5111.0419920000004</v>
      </c>
      <c r="O11" s="14">
        <f>'AEO 37'!N35</f>
        <v>5072.7846680000002</v>
      </c>
      <c r="P11" s="14">
        <f>'AEO 37'!O35</f>
        <v>5021.736328</v>
      </c>
      <c r="Q11" s="14">
        <f>'AEO 37'!P35</f>
        <v>4973.982422</v>
      </c>
      <c r="R11" s="14">
        <f>'AEO 37'!Q35</f>
        <v>4932.1289059999999</v>
      </c>
      <c r="S11" s="14">
        <f>'AEO 37'!R35</f>
        <v>4891.7700199999999</v>
      </c>
      <c r="T11" s="14">
        <f>'AEO 37'!S35</f>
        <v>4855.5639650000003</v>
      </c>
      <c r="U11" s="14">
        <f>'AEO 37'!T35</f>
        <v>4831.9931640000004</v>
      </c>
      <c r="V11" s="14">
        <f>'AEO 37'!U35</f>
        <v>4824.6523440000001</v>
      </c>
      <c r="W11" s="14">
        <f>'AEO 37'!V35</f>
        <v>4819.5981449999999</v>
      </c>
      <c r="X11" s="14">
        <f>'AEO 37'!W35</f>
        <v>4824.5913090000004</v>
      </c>
      <c r="Y11" s="14">
        <f>'AEO 37'!X35</f>
        <v>4829.9501950000003</v>
      </c>
      <c r="Z11" s="14">
        <f>'AEO 37'!Y35</f>
        <v>4835.8374020000001</v>
      </c>
      <c r="AA11" s="14">
        <f>'AEO 37'!Z35</f>
        <v>4831.5805659999996</v>
      </c>
      <c r="AB11" s="14">
        <f>'AEO 37'!AA35</f>
        <v>4838.6494140000004</v>
      </c>
      <c r="AC11" s="14">
        <f>'AEO 37'!AB35</f>
        <v>4845.703125</v>
      </c>
      <c r="AD11" s="14">
        <f>'AEO 37'!AC35</f>
        <v>4856.3198240000002</v>
      </c>
      <c r="AE11" s="14">
        <f>'AEO 37'!AD35</f>
        <v>4875.8486329999996</v>
      </c>
      <c r="AF11" s="14">
        <f>'AEO 37'!AE35</f>
        <v>4897.5234380000002</v>
      </c>
      <c r="AG11" s="14">
        <f>'AEO 37'!AF35</f>
        <v>4917.9125979999999</v>
      </c>
      <c r="AH11" s="14">
        <f>'AEO 37'!AG35</f>
        <v>4942.810547</v>
      </c>
      <c r="AI11" s="14">
        <f>'AEO 37'!AH35</f>
        <v>4969.4038090000004</v>
      </c>
      <c r="AJ11" s="14">
        <f>'AEO 37'!AI35</f>
        <v>4989.3945309999999</v>
      </c>
      <c r="AK11" s="14">
        <f>'AEO 37'!AJ35</f>
        <v>5013.7705079999996</v>
      </c>
    </row>
    <row r="12" spans="1:37" x14ac:dyDescent="0.45">
      <c r="A12" t="s">
        <v>256</v>
      </c>
      <c r="B12" t="s">
        <v>260</v>
      </c>
      <c r="C12" t="s">
        <v>249</v>
      </c>
      <c r="D12" s="14">
        <f>SUM('AEO 37'!C98,'AEO 37'!C105)</f>
        <v>22.721071999999999</v>
      </c>
      <c r="E12" s="14">
        <f>SUM('AEO 37'!D98,'AEO 37'!D105)</f>
        <v>22.784317999999999</v>
      </c>
      <c r="F12" s="14">
        <f>SUM('AEO 37'!E98,'AEO 37'!E105)</f>
        <v>23.21031</v>
      </c>
      <c r="G12" s="14">
        <f>SUM('AEO 37'!F98,'AEO 37'!F105)</f>
        <v>23.529744000000001</v>
      </c>
      <c r="H12" s="14">
        <f>SUM('AEO 37'!G98,'AEO 37'!G105)</f>
        <v>23.883891999999999</v>
      </c>
      <c r="I12" s="14">
        <f>SUM('AEO 37'!H98,'AEO 37'!H105)</f>
        <v>24.213588999999999</v>
      </c>
      <c r="J12" s="14">
        <f>SUM('AEO 37'!I98,'AEO 37'!I105)</f>
        <v>24.530231000000001</v>
      </c>
      <c r="K12" s="14">
        <f>SUM('AEO 37'!J98,'AEO 37'!J105)</f>
        <v>24.851092000000001</v>
      </c>
      <c r="L12" s="14">
        <f>SUM('AEO 37'!K98,'AEO 37'!K105)</f>
        <v>25.201544999999999</v>
      </c>
      <c r="M12" s="14">
        <f>SUM('AEO 37'!L98,'AEO 37'!L105)</f>
        <v>25.563312000000003</v>
      </c>
      <c r="N12" s="14">
        <f>SUM('AEO 37'!M98,'AEO 37'!M105)</f>
        <v>25.876339999999999</v>
      </c>
      <c r="O12" s="14">
        <f>SUM('AEO 37'!N98,'AEO 37'!N105)</f>
        <v>26.278966</v>
      </c>
      <c r="P12" s="14">
        <f>SUM('AEO 37'!O98,'AEO 37'!O105)</f>
        <v>26.530282</v>
      </c>
      <c r="Q12" s="14">
        <f>SUM('AEO 37'!P98,'AEO 37'!P105)</f>
        <v>26.899953</v>
      </c>
      <c r="R12" s="14">
        <f>SUM('AEO 37'!Q98,'AEO 37'!Q105)</f>
        <v>27.237507000000001</v>
      </c>
      <c r="S12" s="14">
        <f>SUM('AEO 37'!R98,'AEO 37'!R105)</f>
        <v>27.585939</v>
      </c>
      <c r="T12" s="14">
        <f>SUM('AEO 37'!S98,'AEO 37'!S105)</f>
        <v>27.954222000000001</v>
      </c>
      <c r="U12" s="14">
        <f>SUM('AEO 37'!T98,'AEO 37'!T105)</f>
        <v>28.310191</v>
      </c>
      <c r="V12" s="14">
        <f>SUM('AEO 37'!U98,'AEO 37'!U105)</f>
        <v>28.66675</v>
      </c>
      <c r="W12" s="14">
        <f>SUM('AEO 37'!V98,'AEO 37'!V105)</f>
        <v>29.005430999999998</v>
      </c>
      <c r="X12" s="14">
        <f>SUM('AEO 37'!W98,'AEO 37'!W105)</f>
        <v>29.379135000000002</v>
      </c>
      <c r="Y12" s="14">
        <f>SUM('AEO 37'!X98,'AEO 37'!X105)</f>
        <v>29.733955000000002</v>
      </c>
      <c r="Z12" s="14">
        <f>SUM('AEO 37'!Y98,'AEO 37'!Y105)</f>
        <v>30.085487000000001</v>
      </c>
      <c r="AA12" s="14">
        <f>SUM('AEO 37'!Z98,'AEO 37'!Z105)</f>
        <v>30.435092000000001</v>
      </c>
      <c r="AB12" s="14">
        <f>SUM('AEO 37'!AA98,'AEO 37'!AA105)</f>
        <v>30.799159000000003</v>
      </c>
      <c r="AC12" s="14">
        <f>SUM('AEO 37'!AB98,'AEO 37'!AB105)</f>
        <v>31.149398000000001</v>
      </c>
      <c r="AD12" s="14">
        <f>SUM('AEO 37'!AC98,'AEO 37'!AC105)</f>
        <v>31.525644</v>
      </c>
      <c r="AE12" s="14">
        <f>SUM('AEO 37'!AD98,'AEO 37'!AD105)</f>
        <v>31.906658</v>
      </c>
      <c r="AF12" s="14">
        <f>SUM('AEO 37'!AE98,'AEO 37'!AE105)</f>
        <v>32.279708999999997</v>
      </c>
      <c r="AG12" s="14">
        <f>SUM('AEO 37'!AF98,'AEO 37'!AF105)</f>
        <v>32.645226999999998</v>
      </c>
      <c r="AH12" s="14">
        <f>SUM('AEO 37'!AG98,'AEO 37'!AG105)</f>
        <v>33.017515000000003</v>
      </c>
      <c r="AI12" s="14">
        <f>SUM('AEO 37'!AH98,'AEO 37'!AH105)</f>
        <v>33.361004000000001</v>
      </c>
      <c r="AJ12" s="14">
        <f>SUM('AEO 37'!AI98,'AEO 37'!AI105)</f>
        <v>33.703907000000001</v>
      </c>
      <c r="AK12" s="14">
        <f>SUM('AEO 37'!AJ98,'AEO 37'!AJ105)</f>
        <v>34.015833000000001</v>
      </c>
    </row>
    <row r="13" spans="1:37" x14ac:dyDescent="0.45">
      <c r="A13" t="s">
        <v>256</v>
      </c>
      <c r="B13" t="s">
        <v>261</v>
      </c>
      <c r="C13" t="s">
        <v>249</v>
      </c>
      <c r="D13" s="14">
        <f>'AEO 37'!C44</f>
        <v>522.31347700000003</v>
      </c>
      <c r="E13" s="14">
        <f>'AEO 37'!D44</f>
        <v>519.29571499999997</v>
      </c>
      <c r="F13" s="14">
        <f>'AEO 37'!E44</f>
        <v>522.69519000000003</v>
      </c>
      <c r="G13" s="14">
        <f>'AEO 37'!F44</f>
        <v>508.62905899999998</v>
      </c>
      <c r="H13" s="14">
        <f>'AEO 37'!G44</f>
        <v>502.19607500000001</v>
      </c>
      <c r="I13" s="14">
        <f>'AEO 37'!H44</f>
        <v>495.09234600000002</v>
      </c>
      <c r="J13" s="14">
        <f>'AEO 37'!I44</f>
        <v>489.60803199999998</v>
      </c>
      <c r="K13" s="14">
        <f>'AEO 37'!J44</f>
        <v>489.01086400000003</v>
      </c>
      <c r="L13" s="14">
        <f>'AEO 37'!K44</f>
        <v>485.47164900000001</v>
      </c>
      <c r="M13" s="14">
        <f>'AEO 37'!L44</f>
        <v>480.60494999999997</v>
      </c>
      <c r="N13" s="14">
        <f>'AEO 37'!M44</f>
        <v>471.72384599999998</v>
      </c>
      <c r="O13" s="14">
        <f>'AEO 37'!N44</f>
        <v>462.72113000000002</v>
      </c>
      <c r="P13" s="14">
        <f>'AEO 37'!O44</f>
        <v>458.26724200000001</v>
      </c>
      <c r="Q13" s="14">
        <f>'AEO 37'!P44</f>
        <v>451.69775399999997</v>
      </c>
      <c r="R13" s="14">
        <f>'AEO 37'!Q44</f>
        <v>439.62548800000002</v>
      </c>
      <c r="S13" s="14">
        <f>'AEO 37'!R44</f>
        <v>427.54873700000002</v>
      </c>
      <c r="T13" s="14">
        <f>'AEO 37'!S44</f>
        <v>417.86636399999998</v>
      </c>
      <c r="U13" s="14">
        <f>'AEO 37'!T44</f>
        <v>405.88204999999999</v>
      </c>
      <c r="V13" s="14">
        <f>'AEO 37'!U44</f>
        <v>396.84536700000001</v>
      </c>
      <c r="W13" s="14">
        <f>'AEO 37'!V44</f>
        <v>388.501282</v>
      </c>
      <c r="X13" s="14">
        <f>'AEO 37'!W44</f>
        <v>379.45471199999997</v>
      </c>
      <c r="Y13" s="14">
        <f>'AEO 37'!X44</f>
        <v>371.34112499999998</v>
      </c>
      <c r="Z13" s="14">
        <f>'AEO 37'!Y44</f>
        <v>363.33615099999997</v>
      </c>
      <c r="AA13" s="14">
        <f>'AEO 37'!Z44</f>
        <v>355.22128300000003</v>
      </c>
      <c r="AB13" s="14">
        <f>'AEO 37'!AA44</f>
        <v>347.13797</v>
      </c>
      <c r="AC13" s="14">
        <f>'AEO 37'!AB44</f>
        <v>338.82363900000001</v>
      </c>
      <c r="AD13" s="14">
        <f>'AEO 37'!AC44</f>
        <v>330.49014299999999</v>
      </c>
      <c r="AE13" s="14">
        <f>'AEO 37'!AD44</f>
        <v>323.191101</v>
      </c>
      <c r="AF13" s="14">
        <f>'AEO 37'!AE44</f>
        <v>316.312073</v>
      </c>
      <c r="AG13" s="14">
        <f>'AEO 37'!AF44</f>
        <v>308.84759500000001</v>
      </c>
      <c r="AH13" s="14">
        <f>'AEO 37'!AG44</f>
        <v>301.96307400000001</v>
      </c>
      <c r="AI13" s="14">
        <f>'AEO 37'!AH44</f>
        <v>295.55944799999997</v>
      </c>
      <c r="AJ13" s="14">
        <f>'AEO 37'!AI44</f>
        <v>289.20376599999997</v>
      </c>
      <c r="AK13" s="14">
        <f>'AEO 37'!AJ44</f>
        <v>283.22842400000002</v>
      </c>
    </row>
    <row r="14" spans="1:37" x14ac:dyDescent="0.45">
      <c r="A14" t="s">
        <v>256</v>
      </c>
      <c r="B14" t="s">
        <v>262</v>
      </c>
      <c r="C14" t="s">
        <v>249</v>
      </c>
      <c r="D14" s="14">
        <f>'AEO 37'!C111</f>
        <v>51.500518999999997</v>
      </c>
      <c r="E14" s="14">
        <f>'AEO 37'!D111</f>
        <v>51.965815999999997</v>
      </c>
      <c r="F14" s="14">
        <f>'AEO 37'!E111</f>
        <v>53.292121999999999</v>
      </c>
      <c r="G14" s="14">
        <f>'AEO 37'!F111</f>
        <v>54.238151999999999</v>
      </c>
      <c r="H14" s="14">
        <f>'AEO 37'!G111</f>
        <v>55.280253999999999</v>
      </c>
      <c r="I14" s="14">
        <f>'AEO 37'!H111</f>
        <v>56.235686999999999</v>
      </c>
      <c r="J14" s="14">
        <f>'AEO 37'!I111</f>
        <v>57.175052999999998</v>
      </c>
      <c r="K14" s="14">
        <f>'AEO 37'!J111</f>
        <v>58.118209999999998</v>
      </c>
      <c r="L14" s="14">
        <f>'AEO 37'!K111</f>
        <v>59.134692999999999</v>
      </c>
      <c r="M14" s="14">
        <f>'AEO 37'!L111</f>
        <v>60.205787999999998</v>
      </c>
      <c r="N14" s="14">
        <f>'AEO 37'!M111</f>
        <v>61.165173000000003</v>
      </c>
      <c r="O14" s="14">
        <f>'AEO 37'!N111</f>
        <v>62.360554</v>
      </c>
      <c r="P14" s="14">
        <f>'AEO 37'!O111</f>
        <v>63.341693999999997</v>
      </c>
      <c r="Q14" s="14">
        <f>'AEO 37'!P111</f>
        <v>64.383942000000005</v>
      </c>
      <c r="R14" s="14">
        <f>'AEO 37'!Q111</f>
        <v>65.425003000000004</v>
      </c>
      <c r="S14" s="14">
        <f>'AEO 37'!R111</f>
        <v>66.445526000000001</v>
      </c>
      <c r="T14" s="14">
        <f>'AEO 37'!S111</f>
        <v>67.468329999999995</v>
      </c>
      <c r="U14" s="14">
        <f>'AEO 37'!T111</f>
        <v>68.521179000000004</v>
      </c>
      <c r="V14" s="14">
        <f>'AEO 37'!U111</f>
        <v>69.536811999999998</v>
      </c>
      <c r="W14" s="14">
        <f>'AEO 37'!V111</f>
        <v>70.517662000000001</v>
      </c>
      <c r="X14" s="14">
        <f>'AEO 37'!W111</f>
        <v>71.552566999999996</v>
      </c>
      <c r="Y14" s="14">
        <f>'AEO 37'!X111</f>
        <v>72.558678</v>
      </c>
      <c r="Z14" s="14">
        <f>'AEO 37'!Y111</f>
        <v>73.55368</v>
      </c>
      <c r="AA14" s="14">
        <f>'AEO 37'!Z111</f>
        <v>74.550117</v>
      </c>
      <c r="AB14" s="14">
        <f>'AEO 37'!AA111</f>
        <v>75.549271000000005</v>
      </c>
      <c r="AC14" s="14">
        <f>'AEO 37'!AB111</f>
        <v>76.531661999999997</v>
      </c>
      <c r="AD14" s="14">
        <f>'AEO 37'!AC111</f>
        <v>77.541458000000006</v>
      </c>
      <c r="AE14" s="14">
        <f>'AEO 37'!AD111</f>
        <v>78.570044999999993</v>
      </c>
      <c r="AF14" s="14">
        <f>'AEO 37'!AE111</f>
        <v>79.584716999999998</v>
      </c>
      <c r="AG14" s="14">
        <f>'AEO 37'!AF111</f>
        <v>80.629600999999994</v>
      </c>
      <c r="AH14" s="14">
        <f>'AEO 37'!AG111</f>
        <v>81.685828999999998</v>
      </c>
      <c r="AI14" s="14">
        <f>'AEO 37'!AH111</f>
        <v>82.701911999999993</v>
      </c>
      <c r="AJ14" s="14">
        <f>'AEO 37'!AI111</f>
        <v>83.712913999999998</v>
      </c>
      <c r="AK14" s="14">
        <f>'AEO 37'!AJ111</f>
        <v>84.682616999999993</v>
      </c>
    </row>
    <row r="15" spans="1:37" x14ac:dyDescent="0.45">
      <c r="A15" t="s">
        <v>256</v>
      </c>
      <c r="B15" t="s">
        <v>263</v>
      </c>
      <c r="C15" t="s">
        <v>249</v>
      </c>
      <c r="D15" s="14">
        <f>SUM('AEO 37'!C50,'AEO 37'!C51,'AEO 37'!C56,'AEO 37'!C57)</f>
        <v>1054.344398</v>
      </c>
      <c r="E15" s="14">
        <f>SUM('AEO 37'!D50,'AEO 37'!D51,'AEO 37'!D56,'AEO 37'!D57)</f>
        <v>1003.4984300000001</v>
      </c>
      <c r="F15" s="14">
        <f>SUM('AEO 37'!E50,'AEO 37'!E51,'AEO 37'!E56,'AEO 37'!E57)</f>
        <v>1116.890637</v>
      </c>
      <c r="G15" s="14">
        <f>SUM('AEO 37'!F50,'AEO 37'!F51,'AEO 37'!F56,'AEO 37'!F57)</f>
        <v>932.06413199999997</v>
      </c>
      <c r="H15" s="14">
        <f>SUM('AEO 37'!G50,'AEO 37'!G51,'AEO 37'!G56,'AEO 37'!G57)</f>
        <v>898.99035900000013</v>
      </c>
      <c r="I15" s="14">
        <f>SUM('AEO 37'!H50,'AEO 37'!H51,'AEO 37'!H56,'AEO 37'!H57)</f>
        <v>962.47160099999996</v>
      </c>
      <c r="J15" s="14">
        <f>SUM('AEO 37'!I50,'AEO 37'!I51,'AEO 37'!I56,'AEO 37'!I57)</f>
        <v>968.49531900000011</v>
      </c>
      <c r="K15" s="14">
        <f>SUM('AEO 37'!J50,'AEO 37'!J51,'AEO 37'!J56,'AEO 37'!J57)</f>
        <v>968.69412599999998</v>
      </c>
      <c r="L15" s="14">
        <f>SUM('AEO 37'!K50,'AEO 37'!K51,'AEO 37'!K56,'AEO 37'!K57)</f>
        <v>971.45429999999999</v>
      </c>
      <c r="M15" s="14">
        <f>SUM('AEO 37'!L50,'AEO 37'!L51,'AEO 37'!L56,'AEO 37'!L57)</f>
        <v>961.8278499999999</v>
      </c>
      <c r="N15" s="14">
        <f>SUM('AEO 37'!M50,'AEO 37'!M51,'AEO 37'!M56,'AEO 37'!M57)</f>
        <v>949.29900299999997</v>
      </c>
      <c r="O15" s="14">
        <f>SUM('AEO 37'!N50,'AEO 37'!N51,'AEO 37'!N56,'AEO 37'!N57)</f>
        <v>942.59682399999997</v>
      </c>
      <c r="P15" s="14">
        <f>SUM('AEO 37'!O50,'AEO 37'!O51,'AEO 37'!O56,'AEO 37'!O57)</f>
        <v>942.22103600000003</v>
      </c>
      <c r="Q15" s="14">
        <f>SUM('AEO 37'!P50,'AEO 37'!P51,'AEO 37'!P56,'AEO 37'!P57)</f>
        <v>927.41450200000008</v>
      </c>
      <c r="R15" s="14">
        <f>SUM('AEO 37'!Q50,'AEO 37'!Q51,'AEO 37'!Q56,'AEO 37'!Q57)</f>
        <v>922.04027700000006</v>
      </c>
      <c r="S15" s="14">
        <f>SUM('AEO 37'!R50,'AEO 37'!R51,'AEO 37'!R56,'AEO 37'!R57)</f>
        <v>918.32088099999999</v>
      </c>
      <c r="T15" s="14">
        <f>SUM('AEO 37'!S50,'AEO 37'!S51,'AEO 37'!S56,'AEO 37'!S57)</f>
        <v>915.97305400000005</v>
      </c>
      <c r="U15" s="14">
        <f>SUM('AEO 37'!T50,'AEO 37'!T51,'AEO 37'!T56,'AEO 37'!T57)</f>
        <v>911.86106999999993</v>
      </c>
      <c r="V15" s="14">
        <f>SUM('AEO 37'!U50,'AEO 37'!U51,'AEO 37'!U56,'AEO 37'!U57)</f>
        <v>888.32391099999995</v>
      </c>
      <c r="W15" s="14">
        <f>SUM('AEO 37'!V50,'AEO 37'!V51,'AEO 37'!V56,'AEO 37'!V57)</f>
        <v>883.47406599999999</v>
      </c>
      <c r="X15" s="14">
        <f>SUM('AEO 37'!W50,'AEO 37'!W51,'AEO 37'!W56,'AEO 37'!W57)</f>
        <v>877.31053900000006</v>
      </c>
      <c r="Y15" s="14">
        <f>SUM('AEO 37'!X50,'AEO 37'!X51,'AEO 37'!X56,'AEO 37'!X57)</f>
        <v>873.18733900000007</v>
      </c>
      <c r="Z15" s="14">
        <f>SUM('AEO 37'!Y50,'AEO 37'!Y51,'AEO 37'!Y56,'AEO 37'!Y57)</f>
        <v>868.90867900000012</v>
      </c>
      <c r="AA15" s="14">
        <f>SUM('AEO 37'!Z50,'AEO 37'!Z51,'AEO 37'!Z56,'AEO 37'!Z57)</f>
        <v>866.12149099999999</v>
      </c>
      <c r="AB15" s="14">
        <f>SUM('AEO 37'!AA50,'AEO 37'!AA51,'AEO 37'!AA56,'AEO 37'!AA57)</f>
        <v>862.99737600000003</v>
      </c>
      <c r="AC15" s="14">
        <f>SUM('AEO 37'!AB50,'AEO 37'!AB51,'AEO 37'!AB56,'AEO 37'!AB57)</f>
        <v>857.02133600000002</v>
      </c>
      <c r="AD15" s="14">
        <f>SUM('AEO 37'!AC50,'AEO 37'!AC51,'AEO 37'!AC56,'AEO 37'!AC57)</f>
        <v>867.02303199999994</v>
      </c>
      <c r="AE15" s="14">
        <f>SUM('AEO 37'!AD50,'AEO 37'!AD51,'AEO 37'!AD56,'AEO 37'!AD57)</f>
        <v>858.54222899999991</v>
      </c>
      <c r="AF15" s="14">
        <f>SUM('AEO 37'!AE50,'AEO 37'!AE51,'AEO 37'!AE56,'AEO 37'!AE57)</f>
        <v>859.17247099999997</v>
      </c>
      <c r="AG15" s="14">
        <f>SUM('AEO 37'!AF50,'AEO 37'!AF51,'AEO 37'!AF56,'AEO 37'!AF57)</f>
        <v>855.6325589999999</v>
      </c>
      <c r="AH15" s="14">
        <f>SUM('AEO 37'!AG50,'AEO 37'!AG51,'AEO 37'!AG56,'AEO 37'!AG57)</f>
        <v>856.78761600000007</v>
      </c>
      <c r="AI15" s="14">
        <f>SUM('AEO 37'!AH50,'AEO 37'!AH51,'AEO 37'!AH56,'AEO 37'!AH57)</f>
        <v>859.674847</v>
      </c>
      <c r="AJ15" s="14">
        <f>SUM('AEO 37'!AI50,'AEO 37'!AI51,'AEO 37'!AI56,'AEO 37'!AI57)</f>
        <v>863.418904</v>
      </c>
      <c r="AK15" s="14">
        <f>SUM('AEO 37'!AJ50,'AEO 37'!AJ51,'AEO 37'!AJ56,'AEO 37'!AJ57)</f>
        <v>864.76278400000001</v>
      </c>
    </row>
    <row r="17" spans="1:36" x14ac:dyDescent="0.45">
      <c r="A17" s="17" t="s">
        <v>264</v>
      </c>
      <c r="B17" s="18"/>
    </row>
    <row r="18" spans="1:36" x14ac:dyDescent="0.45">
      <c r="A18" t="s">
        <v>254</v>
      </c>
      <c r="B18" s="16" t="b">
        <v>1</v>
      </c>
    </row>
    <row r="19" spans="1:36" x14ac:dyDescent="0.45">
      <c r="A19" t="s">
        <v>255</v>
      </c>
      <c r="B19" s="16" t="b">
        <v>1</v>
      </c>
    </row>
    <row r="20" spans="1:36" x14ac:dyDescent="0.45">
      <c r="A20" t="s">
        <v>258</v>
      </c>
      <c r="B20" s="16" t="b">
        <v>1</v>
      </c>
    </row>
    <row r="21" spans="1:36" x14ac:dyDescent="0.45">
      <c r="A21" t="s">
        <v>259</v>
      </c>
      <c r="B21" s="16" t="b">
        <v>1</v>
      </c>
    </row>
    <row r="22" spans="1:36" x14ac:dyDescent="0.45">
      <c r="A22" t="s">
        <v>260</v>
      </c>
      <c r="B22" s="16" t="b">
        <v>0</v>
      </c>
    </row>
    <row r="23" spans="1:36" x14ac:dyDescent="0.45">
      <c r="A23" t="s">
        <v>261</v>
      </c>
      <c r="B23" s="16" t="b">
        <v>0</v>
      </c>
    </row>
    <row r="24" spans="1:36" x14ac:dyDescent="0.45">
      <c r="A24" t="s">
        <v>262</v>
      </c>
      <c r="B24" s="16" t="b">
        <v>0</v>
      </c>
    </row>
    <row r="25" spans="1:36" x14ac:dyDescent="0.45">
      <c r="A25" t="s">
        <v>263</v>
      </c>
      <c r="B25" s="16" t="b">
        <v>0</v>
      </c>
    </row>
    <row r="28" spans="1:36" x14ac:dyDescent="0.45">
      <c r="A28" s="17" t="s">
        <v>265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45">
      <c r="B29">
        <f>D6</f>
        <v>2017</v>
      </c>
      <c r="C29">
        <f t="shared" ref="C29:AI29" si="0">E6</f>
        <v>2018</v>
      </c>
      <c r="D29">
        <f t="shared" si="0"/>
        <v>2019</v>
      </c>
      <c r="E29">
        <f t="shared" si="0"/>
        <v>2020</v>
      </c>
      <c r="F29">
        <f t="shared" si="0"/>
        <v>2021</v>
      </c>
      <c r="G29">
        <f t="shared" si="0"/>
        <v>2022</v>
      </c>
      <c r="H29">
        <f t="shared" si="0"/>
        <v>2023</v>
      </c>
      <c r="I29">
        <f t="shared" si="0"/>
        <v>2024</v>
      </c>
      <c r="J29">
        <f t="shared" si="0"/>
        <v>2025</v>
      </c>
      <c r="K29">
        <f t="shared" si="0"/>
        <v>2026</v>
      </c>
      <c r="L29">
        <f t="shared" si="0"/>
        <v>2027</v>
      </c>
      <c r="M29">
        <f t="shared" si="0"/>
        <v>2028</v>
      </c>
      <c r="N29">
        <f t="shared" si="0"/>
        <v>2029</v>
      </c>
      <c r="O29">
        <f t="shared" si="0"/>
        <v>2030</v>
      </c>
      <c r="P29">
        <f t="shared" si="0"/>
        <v>2031</v>
      </c>
      <c r="Q29">
        <f t="shared" si="0"/>
        <v>2032</v>
      </c>
      <c r="R29">
        <f t="shared" si="0"/>
        <v>2033</v>
      </c>
      <c r="S29">
        <f t="shared" si="0"/>
        <v>2034</v>
      </c>
      <c r="T29">
        <f t="shared" si="0"/>
        <v>2035</v>
      </c>
      <c r="U29">
        <f t="shared" si="0"/>
        <v>2036</v>
      </c>
      <c r="V29">
        <f t="shared" si="0"/>
        <v>2037</v>
      </c>
      <c r="W29">
        <f t="shared" si="0"/>
        <v>2038</v>
      </c>
      <c r="X29">
        <f t="shared" si="0"/>
        <v>2039</v>
      </c>
      <c r="Y29">
        <f t="shared" si="0"/>
        <v>2040</v>
      </c>
      <c r="Z29">
        <f t="shared" si="0"/>
        <v>2041</v>
      </c>
      <c r="AA29">
        <f t="shared" si="0"/>
        <v>2042</v>
      </c>
      <c r="AB29">
        <f t="shared" si="0"/>
        <v>2043</v>
      </c>
      <c r="AC29">
        <f t="shared" si="0"/>
        <v>2044</v>
      </c>
      <c r="AD29">
        <f t="shared" si="0"/>
        <v>2045</v>
      </c>
      <c r="AE29">
        <f t="shared" si="0"/>
        <v>2046</v>
      </c>
      <c r="AF29">
        <f t="shared" si="0"/>
        <v>2047</v>
      </c>
      <c r="AG29">
        <f t="shared" si="0"/>
        <v>2048</v>
      </c>
      <c r="AH29">
        <f t="shared" si="0"/>
        <v>2049</v>
      </c>
      <c r="AI29">
        <f t="shared" si="0"/>
        <v>2050</v>
      </c>
    </row>
    <row r="30" spans="1:36" x14ac:dyDescent="0.45">
      <c r="A30" s="1" t="s">
        <v>247</v>
      </c>
      <c r="B30" s="11">
        <f>D7/(SUMIFS(D8:D15,$B18:$B25,TRUE)+D7)</f>
        <v>4.5236580794594826E-2</v>
      </c>
      <c r="C30" s="11">
        <f t="shared" ref="C30:AI30" si="1">E7/(SUMIFS(E8:E15,$B18:$B25,TRUE)+E7)</f>
        <v>4.9324272793890886E-2</v>
      </c>
      <c r="D30" s="11">
        <f t="shared" si="1"/>
        <v>5.6917184406931311E-2</v>
      </c>
      <c r="E30" s="11">
        <f t="shared" si="1"/>
        <v>4.3658225420752844E-2</v>
      </c>
      <c r="F30" s="11">
        <f t="shared" si="1"/>
        <v>4.4721382294511496E-2</v>
      </c>
      <c r="G30" s="11">
        <f t="shared" si="1"/>
        <v>4.0618203149514455E-2</v>
      </c>
      <c r="H30" s="11">
        <f t="shared" si="1"/>
        <v>4.0039355387168234E-2</v>
      </c>
      <c r="I30" s="11">
        <f t="shared" si="1"/>
        <v>4.0085791196170568E-2</v>
      </c>
      <c r="J30" s="11">
        <f t="shared" si="1"/>
        <v>4.0195005234060756E-2</v>
      </c>
      <c r="K30" s="11">
        <f t="shared" si="1"/>
        <v>4.0403145509967556E-2</v>
      </c>
      <c r="L30" s="11">
        <f t="shared" si="1"/>
        <v>4.0722475542107478E-2</v>
      </c>
      <c r="M30" s="11">
        <f t="shared" si="1"/>
        <v>4.0968750063071525E-2</v>
      </c>
      <c r="N30" s="11">
        <f t="shared" si="1"/>
        <v>4.1417633106753754E-2</v>
      </c>
      <c r="O30" s="11">
        <f t="shared" si="1"/>
        <v>4.1789006871389311E-2</v>
      </c>
      <c r="P30" s="11">
        <f t="shared" si="1"/>
        <v>4.2139801223291209E-2</v>
      </c>
      <c r="Q30" s="11">
        <f t="shared" si="1"/>
        <v>4.2270738070076232E-2</v>
      </c>
      <c r="R30" s="11">
        <f t="shared" si="1"/>
        <v>4.2524621551536371E-2</v>
      </c>
      <c r="S30" s="11">
        <f t="shared" si="1"/>
        <v>4.2853085849693134E-2</v>
      </c>
      <c r="T30" s="11">
        <f t="shared" si="1"/>
        <v>4.354308755868333E-2</v>
      </c>
      <c r="U30" s="11">
        <f t="shared" si="1"/>
        <v>4.3665182135709635E-2</v>
      </c>
      <c r="V30" s="11">
        <f t="shared" si="1"/>
        <v>4.3578710083616419E-2</v>
      </c>
      <c r="W30" s="11">
        <f t="shared" si="1"/>
        <v>4.3280749204852857E-2</v>
      </c>
      <c r="X30" s="11">
        <f t="shared" si="1"/>
        <v>4.3040304899916622E-2</v>
      </c>
      <c r="Y30" s="11">
        <f t="shared" si="1"/>
        <v>4.2774789683669164E-2</v>
      </c>
      <c r="Z30" s="11">
        <f t="shared" si="1"/>
        <v>4.2867715618964859E-2</v>
      </c>
      <c r="AA30" s="11">
        <f t="shared" si="1"/>
        <v>4.2761306636668758E-2</v>
      </c>
      <c r="AB30" s="11">
        <f t="shared" si="1"/>
        <v>4.2629955802994862E-2</v>
      </c>
      <c r="AC30" s="11">
        <f t="shared" si="1"/>
        <v>4.249164598618476E-2</v>
      </c>
      <c r="AD30" s="11">
        <f t="shared" si="1"/>
        <v>4.2314211845468373E-2</v>
      </c>
      <c r="AE30" s="11">
        <f t="shared" si="1"/>
        <v>4.2147804407700412E-2</v>
      </c>
      <c r="AF30" s="11">
        <f t="shared" si="1"/>
        <v>4.187732744017357E-2</v>
      </c>
      <c r="AG30" s="11">
        <f t="shared" si="1"/>
        <v>4.1622446566024963E-2</v>
      </c>
      <c r="AH30" s="11">
        <f t="shared" si="1"/>
        <v>4.1394971693880955E-2</v>
      </c>
      <c r="AI30" s="11">
        <f t="shared" si="1"/>
        <v>4.1183761899869685E-2</v>
      </c>
      <c r="AJ30" s="1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'Biodiesel Fraction'!D6</f>
        <v>2017</v>
      </c>
      <c r="C1">
        <f>'Biodiesel Fraction'!E6</f>
        <v>2018</v>
      </c>
      <c r="D1">
        <f>'Biodiesel Fraction'!F6</f>
        <v>2019</v>
      </c>
      <c r="E1">
        <f>'Biodiesel Fraction'!G6</f>
        <v>2020</v>
      </c>
      <c r="F1">
        <f>'Biodiesel Fraction'!H6</f>
        <v>2021</v>
      </c>
      <c r="G1">
        <f>'Biodiesel Fraction'!I6</f>
        <v>2022</v>
      </c>
      <c r="H1">
        <f>'Biodiesel Fraction'!J6</f>
        <v>2023</v>
      </c>
      <c r="I1">
        <f>'Biodiesel Fraction'!K6</f>
        <v>2024</v>
      </c>
      <c r="J1">
        <f>'Biodiesel Fraction'!L6</f>
        <v>2025</v>
      </c>
      <c r="K1">
        <f>'Biodiesel Fraction'!M6</f>
        <v>2026</v>
      </c>
      <c r="L1">
        <f>'Biodiesel Fraction'!N6</f>
        <v>2027</v>
      </c>
      <c r="M1">
        <f>'Biodiesel Fraction'!O6</f>
        <v>2028</v>
      </c>
      <c r="N1">
        <f>'Biodiesel Fraction'!P6</f>
        <v>2029</v>
      </c>
      <c r="O1">
        <f>'Biodiesel Fraction'!Q6</f>
        <v>2030</v>
      </c>
      <c r="P1">
        <f>'Biodiesel Fraction'!R6</f>
        <v>2031</v>
      </c>
      <c r="Q1">
        <f>'Biodiesel Fraction'!S6</f>
        <v>2032</v>
      </c>
      <c r="R1">
        <f>'Biodiesel Fraction'!T6</f>
        <v>2033</v>
      </c>
      <c r="S1">
        <f>'Biodiesel Fraction'!U6</f>
        <v>2034</v>
      </c>
      <c r="T1">
        <f>'Biodiesel Fraction'!V6</f>
        <v>2035</v>
      </c>
      <c r="U1">
        <f>'Biodiesel Fraction'!W6</f>
        <v>2036</v>
      </c>
      <c r="V1">
        <f>'Biodiesel Fraction'!X6</f>
        <v>2037</v>
      </c>
      <c r="W1">
        <f>'Biodiesel Fraction'!Y6</f>
        <v>2038</v>
      </c>
      <c r="X1">
        <f>'Biodiesel Fraction'!Z6</f>
        <v>2039</v>
      </c>
      <c r="Y1">
        <f>'Biodiesel Fraction'!AA6</f>
        <v>2040</v>
      </c>
      <c r="Z1">
        <f>'Biodiesel Fraction'!AB6</f>
        <v>2041</v>
      </c>
      <c r="AA1">
        <f>'Biodiesel Fraction'!AC6</f>
        <v>2042</v>
      </c>
      <c r="AB1">
        <f>'Biodiesel Fraction'!AD6</f>
        <v>2043</v>
      </c>
      <c r="AC1">
        <f>'Biodiesel Fraction'!AE6</f>
        <v>2044</v>
      </c>
      <c r="AD1">
        <f>'Biodiesel Fraction'!AF6</f>
        <v>2045</v>
      </c>
      <c r="AE1">
        <f>'Biodiesel Fraction'!AG6</f>
        <v>2046</v>
      </c>
      <c r="AF1">
        <f>'Biodiesel Fraction'!AH6</f>
        <v>2047</v>
      </c>
      <c r="AG1">
        <f>'Biodiesel Fraction'!AI6</f>
        <v>2048</v>
      </c>
      <c r="AH1">
        <f>'Biodiesel Fraction'!AJ6</f>
        <v>2049</v>
      </c>
      <c r="AI1">
        <f>'Biodiesel Fraction'!AK6</f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f>IF('Biodiesel Fraction'!$B18,1-'Biodiesel Fraction'!B30,1)</f>
        <v>0.95476341920540519</v>
      </c>
      <c r="C5">
        <f>IF('Biodiesel Fraction'!$B18,1-'Biodiesel Fraction'!C30,1)</f>
        <v>0.95067572720610916</v>
      </c>
      <c r="D5">
        <f>IF('Biodiesel Fraction'!$B18,1-'Biodiesel Fraction'!C30,1)</f>
        <v>0.95067572720610916</v>
      </c>
      <c r="E5">
        <f>IF('Biodiesel Fraction'!$B18,1-'Biodiesel Fraction'!E30,1)</f>
        <v>0.95634177457924718</v>
      </c>
      <c r="F5">
        <f>IF('Biodiesel Fraction'!$B18,1-'Biodiesel Fraction'!F30,1)</f>
        <v>0.9552786177054885</v>
      </c>
      <c r="G5">
        <f>IF('Biodiesel Fraction'!$B18,1-'Biodiesel Fraction'!G30,1)</f>
        <v>0.95938179685048552</v>
      </c>
      <c r="H5">
        <f>IF('Biodiesel Fraction'!$B18,1-'Biodiesel Fraction'!H30,1)</f>
        <v>0.95996064461283181</v>
      </c>
      <c r="I5">
        <f>IF('Biodiesel Fraction'!$B18,1-'Biodiesel Fraction'!I30,1)</f>
        <v>0.95991420880382938</v>
      </c>
      <c r="J5">
        <f>IF('Biodiesel Fraction'!$B18,1-'Biodiesel Fraction'!J30,1)</f>
        <v>0.95980499476593928</v>
      </c>
      <c r="K5">
        <f>IF('Biodiesel Fraction'!$B18,1-'Biodiesel Fraction'!K30,1)</f>
        <v>0.9595968544900324</v>
      </c>
      <c r="L5">
        <f>IF('Biodiesel Fraction'!$B18,1-'Biodiesel Fraction'!L30,1)</f>
        <v>0.95927752445789249</v>
      </c>
      <c r="M5">
        <f>IF('Biodiesel Fraction'!$B18,1-'Biodiesel Fraction'!M30,1)</f>
        <v>0.95903124993692845</v>
      </c>
      <c r="N5">
        <f>IF('Biodiesel Fraction'!$B18,1-'Biodiesel Fraction'!N30,1)</f>
        <v>0.95858236689324627</v>
      </c>
      <c r="O5">
        <f>IF('Biodiesel Fraction'!$B18,1-'Biodiesel Fraction'!O30,1)</f>
        <v>0.95821099312861069</v>
      </c>
      <c r="P5">
        <f>IF('Biodiesel Fraction'!$B18,1-'Biodiesel Fraction'!P30,1)</f>
        <v>0.9578601987767088</v>
      </c>
      <c r="Q5">
        <f>IF('Biodiesel Fraction'!$B18,1-'Biodiesel Fraction'!Q30,1)</f>
        <v>0.9577292619299238</v>
      </c>
      <c r="R5">
        <f>IF('Biodiesel Fraction'!$B18,1-'Biodiesel Fraction'!R30,1)</f>
        <v>0.95747537844846364</v>
      </c>
      <c r="S5">
        <f>IF('Biodiesel Fraction'!$B18,1-'Biodiesel Fraction'!S30,1)</f>
        <v>0.95714691415030684</v>
      </c>
      <c r="T5">
        <f>IF('Biodiesel Fraction'!$B18,1-'Biodiesel Fraction'!T30,1)</f>
        <v>0.9564569124413167</v>
      </c>
      <c r="U5">
        <f>IF('Biodiesel Fraction'!$B18,1-'Biodiesel Fraction'!U30,1)</f>
        <v>0.95633481786429031</v>
      </c>
      <c r="V5">
        <f>IF('Biodiesel Fraction'!$B18,1-'Biodiesel Fraction'!V30,1)</f>
        <v>0.95642128991638353</v>
      </c>
      <c r="W5">
        <f>IF('Biodiesel Fraction'!$B18,1-'Biodiesel Fraction'!W30,1)</f>
        <v>0.95671925079514719</v>
      </c>
      <c r="X5">
        <f>IF('Biodiesel Fraction'!$B18,1-'Biodiesel Fraction'!X30,1)</f>
        <v>0.95695969510008339</v>
      </c>
      <c r="Y5">
        <f>IF('Biodiesel Fraction'!$B18,1-'Biodiesel Fraction'!Y30,1)</f>
        <v>0.95722521031633079</v>
      </c>
      <c r="Z5">
        <f>IF('Biodiesel Fraction'!$B18,1-'Biodiesel Fraction'!Z30,1)</f>
        <v>0.95713228438103515</v>
      </c>
      <c r="AA5">
        <f>IF('Biodiesel Fraction'!$B18,1-'Biodiesel Fraction'!AA30,1)</f>
        <v>0.95723869336333123</v>
      </c>
      <c r="AB5">
        <f>IF('Biodiesel Fraction'!$B18,1-'Biodiesel Fraction'!AB30,1)</f>
        <v>0.95737004419700511</v>
      </c>
      <c r="AC5">
        <f>IF('Biodiesel Fraction'!$B18,1-'Biodiesel Fraction'!AC30,1)</f>
        <v>0.95750835401381529</v>
      </c>
      <c r="AD5">
        <f>IF('Biodiesel Fraction'!$B18,1-'Biodiesel Fraction'!AD30,1)</f>
        <v>0.95768578815453165</v>
      </c>
      <c r="AE5">
        <f>IF('Biodiesel Fraction'!$B18,1-'Biodiesel Fraction'!AE30,1)</f>
        <v>0.95785219559229962</v>
      </c>
      <c r="AF5">
        <f>IF('Biodiesel Fraction'!$B18,1-'Biodiesel Fraction'!AF30,1)</f>
        <v>0.95812267255982642</v>
      </c>
      <c r="AG5">
        <f>IF('Biodiesel Fraction'!$B18,1-'Biodiesel Fraction'!AG30,1)</f>
        <v>0.95837755343397502</v>
      </c>
      <c r="AH5">
        <f>IF('Biodiesel Fraction'!$B18,1-'Biodiesel Fraction'!AH30,1)</f>
        <v>0.95860502830611904</v>
      </c>
      <c r="AI5">
        <f>IF('Biodiesel Fraction'!$B18,1-'Biodiesel Fraction'!AI30,1)</f>
        <v>0.95881623810013028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156</v>
      </c>
      <c r="B7">
        <f>IF('Biodiesel Fraction'!$B18,'Biodiesel Fraction'!B30,0)</f>
        <v>4.5236580794594826E-2</v>
      </c>
      <c r="C7">
        <f>IF('Biodiesel Fraction'!$B18,'Biodiesel Fraction'!C30,0)</f>
        <v>4.9324272793890886E-2</v>
      </c>
      <c r="D7">
        <f>IF('Biodiesel Fraction'!$B18,'Biodiesel Fraction'!C30,0)</f>
        <v>4.9324272793890886E-2</v>
      </c>
      <c r="E7">
        <f>IF('Biodiesel Fraction'!$B18,'Biodiesel Fraction'!E30,0)</f>
        <v>4.3658225420752844E-2</v>
      </c>
      <c r="F7">
        <f>IF('Biodiesel Fraction'!$B18,'Biodiesel Fraction'!F30,0)</f>
        <v>4.4721382294511496E-2</v>
      </c>
      <c r="G7">
        <f>IF('Biodiesel Fraction'!$B18,'Biodiesel Fraction'!G30,0)</f>
        <v>4.0618203149514455E-2</v>
      </c>
      <c r="H7">
        <f>IF('Biodiesel Fraction'!$B18,'Biodiesel Fraction'!H30,0)</f>
        <v>4.0039355387168234E-2</v>
      </c>
      <c r="I7">
        <f>IF('Biodiesel Fraction'!$B18,'Biodiesel Fraction'!I30,0)</f>
        <v>4.0085791196170568E-2</v>
      </c>
      <c r="J7">
        <f>IF('Biodiesel Fraction'!$B18,'Biodiesel Fraction'!J30,0)</f>
        <v>4.0195005234060756E-2</v>
      </c>
      <c r="K7">
        <f>IF('Biodiesel Fraction'!$B18,'Biodiesel Fraction'!K30,0)</f>
        <v>4.0403145509967556E-2</v>
      </c>
      <c r="L7">
        <f>IF('Biodiesel Fraction'!$B18,'Biodiesel Fraction'!L30,0)</f>
        <v>4.0722475542107478E-2</v>
      </c>
      <c r="M7">
        <f>IF('Biodiesel Fraction'!$B18,'Biodiesel Fraction'!M30,0)</f>
        <v>4.0968750063071525E-2</v>
      </c>
      <c r="N7">
        <f>IF('Biodiesel Fraction'!$B18,'Biodiesel Fraction'!N30,0)</f>
        <v>4.1417633106753754E-2</v>
      </c>
      <c r="O7">
        <f>IF('Biodiesel Fraction'!$B18,'Biodiesel Fraction'!O30,0)</f>
        <v>4.1789006871389311E-2</v>
      </c>
      <c r="P7">
        <f>IF('Biodiesel Fraction'!$B18,'Biodiesel Fraction'!P30,0)</f>
        <v>4.2139801223291209E-2</v>
      </c>
      <c r="Q7">
        <f>IF('Biodiesel Fraction'!$B18,'Biodiesel Fraction'!Q30,0)</f>
        <v>4.2270738070076232E-2</v>
      </c>
      <c r="R7">
        <f>IF('Biodiesel Fraction'!$B18,'Biodiesel Fraction'!R30,0)</f>
        <v>4.2524621551536371E-2</v>
      </c>
      <c r="S7">
        <f>IF('Biodiesel Fraction'!$B18,'Biodiesel Fraction'!S30,0)</f>
        <v>4.2853085849693134E-2</v>
      </c>
      <c r="T7">
        <f>IF('Biodiesel Fraction'!$B18,'Biodiesel Fraction'!T30,0)</f>
        <v>4.354308755868333E-2</v>
      </c>
      <c r="U7">
        <f>IF('Biodiesel Fraction'!$B18,'Biodiesel Fraction'!U30,0)</f>
        <v>4.3665182135709635E-2</v>
      </c>
      <c r="V7">
        <f>IF('Biodiesel Fraction'!$B18,'Biodiesel Fraction'!V30,0)</f>
        <v>4.3578710083616419E-2</v>
      </c>
      <c r="W7">
        <f>IF('Biodiesel Fraction'!$B18,'Biodiesel Fraction'!W30,0)</f>
        <v>4.3280749204852857E-2</v>
      </c>
      <c r="X7">
        <f>IF('Biodiesel Fraction'!$B18,'Biodiesel Fraction'!X30,0)</f>
        <v>4.3040304899916622E-2</v>
      </c>
      <c r="Y7">
        <f>IF('Biodiesel Fraction'!$B18,'Biodiesel Fraction'!Y30,0)</f>
        <v>4.2774789683669164E-2</v>
      </c>
      <c r="Z7">
        <f>IF('Biodiesel Fraction'!$B18,'Biodiesel Fraction'!Z30,0)</f>
        <v>4.2867715618964859E-2</v>
      </c>
      <c r="AA7">
        <f>IF('Biodiesel Fraction'!$B18,'Biodiesel Fraction'!AA30,0)</f>
        <v>4.2761306636668758E-2</v>
      </c>
      <c r="AB7">
        <f>IF('Biodiesel Fraction'!$B18,'Biodiesel Fraction'!AB30,0)</f>
        <v>4.2629955802994862E-2</v>
      </c>
      <c r="AC7">
        <f>IF('Biodiesel Fraction'!$B18,'Biodiesel Fraction'!AC30,0)</f>
        <v>4.249164598618476E-2</v>
      </c>
      <c r="AD7">
        <f>IF('Biodiesel Fraction'!$B18,'Biodiesel Fraction'!AD30,0)</f>
        <v>4.2314211845468373E-2</v>
      </c>
      <c r="AE7">
        <f>IF('Biodiesel Fraction'!$B18,'Biodiesel Fraction'!AE30,0)</f>
        <v>4.2147804407700412E-2</v>
      </c>
      <c r="AF7">
        <f>IF('Biodiesel Fraction'!$B18,'Biodiesel Fraction'!AF30,0)</f>
        <v>4.187732744017357E-2</v>
      </c>
      <c r="AG7">
        <f>IF('Biodiesel Fraction'!$B18,'Biodiesel Fraction'!AG30,0)</f>
        <v>4.1622446566024963E-2</v>
      </c>
      <c r="AH7">
        <f>IF('Biodiesel Fraction'!$B18,'Biodiesel Fraction'!AH30,0)</f>
        <v>4.1394971693880955E-2</v>
      </c>
      <c r="AI7">
        <f>IF('Biodiesel Fraction'!$B18,'Biodiesel Fraction'!AI30,0)</f>
        <v>4.1183761899869685E-2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37'!C16/SUM('AEO 37'!C16:C17)*(1-B2)</f>
        <v>0.449731454623575</v>
      </c>
      <c r="C4" s="11">
        <f>'AEO 37'!D16/SUM('AEO 37'!D16:D17)*(1-C2)</f>
        <v>0.44873595063892696</v>
      </c>
      <c r="D4" s="11">
        <f>'AEO 37'!E16/SUM('AEO 37'!E16:E17)*(1-D2)</f>
        <v>0.44868972852143479</v>
      </c>
      <c r="E4" s="11">
        <f>'AEO 37'!F16/SUM('AEO 37'!F16:F17)*(1-E2)</f>
        <v>0.44842887868361819</v>
      </c>
      <c r="F4" s="11">
        <f>'AEO 37'!G16/SUM('AEO 37'!G16:G17)*(1-F2)</f>
        <v>0.44806424815344364</v>
      </c>
      <c r="G4" s="11">
        <f>'AEO 37'!H16/SUM('AEO 37'!H16:H17)*(1-G2)</f>
        <v>0.44777006715727136</v>
      </c>
      <c r="H4" s="11">
        <f>'AEO 37'!I16/SUM('AEO 37'!I16:I17)*(1-H2)</f>
        <v>0.44752797585872406</v>
      </c>
      <c r="I4" s="11">
        <f>'AEO 37'!J16/SUM('AEO 37'!J16:J17)*(1-I2)</f>
        <v>0.44655505782898353</v>
      </c>
      <c r="J4" s="11">
        <f>'AEO 37'!K16/SUM('AEO 37'!K16:K17)*(1-J2)</f>
        <v>0.44514726287682199</v>
      </c>
      <c r="K4" s="11">
        <f>'AEO 37'!L16/SUM('AEO 37'!L16:L17)*(1-K2)</f>
        <v>0.44493115940769656</v>
      </c>
      <c r="L4" s="11">
        <f>'AEO 37'!M16/SUM('AEO 37'!M16:M17)*(1-L2)</f>
        <v>0.44416704838848431</v>
      </c>
      <c r="M4" s="11">
        <f>'AEO 37'!N16/SUM('AEO 37'!N16:N17)*(1-M2)</f>
        <v>0.44354023408372933</v>
      </c>
      <c r="N4" s="11">
        <f>'AEO 37'!O16/SUM('AEO 37'!O16:O17)*(1-N2)</f>
        <v>0.44282904620588182</v>
      </c>
      <c r="O4" s="11">
        <f>'AEO 37'!P16/SUM('AEO 37'!P16:P17)*(1-O2)</f>
        <v>0.44198771198777487</v>
      </c>
      <c r="P4" s="11">
        <f>'AEO 37'!Q16/SUM('AEO 37'!Q16:Q17)*(1-P2)</f>
        <v>0.44167369508498094</v>
      </c>
      <c r="Q4" s="11">
        <f>'AEO 37'!R16/SUM('AEO 37'!R16:R17)*(1-Q2)</f>
        <v>0.44145750188137572</v>
      </c>
      <c r="R4" s="11">
        <f>'AEO 37'!S16/SUM('AEO 37'!S16:S17)*(1-R2)</f>
        <v>0.44109674584094494</v>
      </c>
      <c r="S4" s="11">
        <f>'AEO 37'!T16/SUM('AEO 37'!T16:T17)*(1-S2)</f>
        <v>0.44051412212759022</v>
      </c>
      <c r="T4" s="11">
        <f>'AEO 37'!U16/SUM('AEO 37'!U16:U17)*(1-T2)</f>
        <v>0.44023308953740076</v>
      </c>
      <c r="U4" s="11">
        <f>'AEO 37'!V16/SUM('AEO 37'!V16:V17)*(1-U2)</f>
        <v>0.43985563126557137</v>
      </c>
      <c r="V4" s="11">
        <f>'AEO 37'!W16/SUM('AEO 37'!W16:W17)*(1-V2)</f>
        <v>0.43955367731274508</v>
      </c>
      <c r="W4" s="11">
        <f>'AEO 37'!X16/SUM('AEO 37'!X16:X17)*(1-W2)</f>
        <v>0.43938287922106806</v>
      </c>
      <c r="X4" s="11">
        <f>'AEO 37'!Y16/SUM('AEO 37'!Y16:Y17)*(1-X2)</f>
        <v>0.43941088891324165</v>
      </c>
      <c r="Y4" s="11">
        <f>'AEO 37'!Z16/SUM('AEO 37'!Z16:Z17)*(1-Y2)</f>
        <v>0.43949662154684593</v>
      </c>
      <c r="Z4" s="11">
        <f>'AEO 37'!AA16/SUM('AEO 37'!AA16:AA17)*(1-Z2)</f>
        <v>0.43993439340883234</v>
      </c>
      <c r="AA4" s="11">
        <f>'AEO 37'!AB16/SUM('AEO 37'!AB16:AB17)*(1-AA2)</f>
        <v>0.4403476071816721</v>
      </c>
      <c r="AB4" s="11">
        <f>'AEO 37'!AC16/SUM('AEO 37'!AC16:AC17)*(1-AB2)</f>
        <v>0.44101509040574838</v>
      </c>
      <c r="AC4" s="11">
        <f>'AEO 37'!AD16/SUM('AEO 37'!AD16:AD17)*(1-AC2)</f>
        <v>0.44147339543911229</v>
      </c>
      <c r="AD4" s="11">
        <f>'AEO 37'!AE16/SUM('AEO 37'!AE16:AE17)*(1-AD2)</f>
        <v>0.44186654154426669</v>
      </c>
      <c r="AE4" s="11">
        <f>'AEO 37'!AF16/SUM('AEO 37'!AF16:AF17)*(1-AE2)</f>
        <v>0.44300830751820419</v>
      </c>
      <c r="AF4" s="11">
        <f>'AEO 37'!AG16/SUM('AEO 37'!AG16:AG17)*(1-AF2)</f>
        <v>0.4444262727190389</v>
      </c>
      <c r="AG4" s="11">
        <f>'AEO 37'!AH16/SUM('AEO 37'!AH16:AH17)*(1-AG2)</f>
        <v>0.44527278368918455</v>
      </c>
      <c r="AH4" s="11">
        <f>'AEO 37'!AI16/SUM('AEO 37'!AI16:AI17)*(1-AH2)</f>
        <v>0.44528317619311464</v>
      </c>
      <c r="AI4" s="11">
        <f>'AEO 37'!AJ16/SUM('AEO 37'!AJ16:AJ17)*(1-AI2)</f>
        <v>0.44528099052190245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37'!C17/SUM('AEO 37'!C16:C17)*(1-B2)</f>
        <v>2.6854537642498181E-4</v>
      </c>
      <c r="C6" s="11">
        <f>'AEO 37'!D17/SUM('AEO 37'!D16:D17)*(1-C2)</f>
        <v>1.2640493610729885E-3</v>
      </c>
      <c r="D6" s="11">
        <f>'AEO 37'!E17/SUM('AEO 37'!E16:E17)*(1-D2)</f>
        <v>1.3102714785651658E-3</v>
      </c>
      <c r="E6" s="11">
        <f>'AEO 37'!F17/SUM('AEO 37'!F16:F17)*(1-E2)</f>
        <v>1.5711213163818094E-3</v>
      </c>
      <c r="F6" s="11">
        <f>'AEO 37'!G17/SUM('AEO 37'!G16:G17)*(1-F2)</f>
        <v>1.9357518465563238E-3</v>
      </c>
      <c r="G6" s="11">
        <f>'AEO 37'!H17/SUM('AEO 37'!H16:H17)*(1-G2)</f>
        <v>2.2299328427285866E-3</v>
      </c>
      <c r="H6" s="11">
        <f>'AEO 37'!I17/SUM('AEO 37'!I16:I17)*(1-H2)</f>
        <v>2.4720241412758575E-3</v>
      </c>
      <c r="I6" s="11">
        <f>'AEO 37'!J17/SUM('AEO 37'!J16:J17)*(1-I2)</f>
        <v>3.4449421710164106E-3</v>
      </c>
      <c r="J6" s="11">
        <f>'AEO 37'!K17/SUM('AEO 37'!K16:K17)*(1-J2)</f>
        <v>4.8527371231779706E-3</v>
      </c>
      <c r="K6" s="11">
        <f>'AEO 37'!L17/SUM('AEO 37'!L16:L17)*(1-K2)</f>
        <v>5.0688405923034197E-3</v>
      </c>
      <c r="L6" s="11">
        <f>'AEO 37'!M17/SUM('AEO 37'!M16:M17)*(1-L2)</f>
        <v>5.8329516115156891E-3</v>
      </c>
      <c r="M6" s="11">
        <f>'AEO 37'!N17/SUM('AEO 37'!N16:N17)*(1-M2)</f>
        <v>6.4597659162705977E-3</v>
      </c>
      <c r="N6" s="11">
        <f>'AEO 37'!O17/SUM('AEO 37'!O16:O17)*(1-N2)</f>
        <v>7.1709537941181904E-3</v>
      </c>
      <c r="O6" s="11">
        <f>'AEO 37'!P17/SUM('AEO 37'!P16:P17)*(1-O2)</f>
        <v>8.012288012225097E-3</v>
      </c>
      <c r="P6" s="11">
        <f>'AEO 37'!Q17/SUM('AEO 37'!Q16:Q17)*(1-P2)</f>
        <v>8.326304915019022E-3</v>
      </c>
      <c r="Q6" s="11">
        <f>'AEO 37'!R17/SUM('AEO 37'!R16:R17)*(1-Q2)</f>
        <v>8.5424981186242414E-3</v>
      </c>
      <c r="R6" s="11">
        <f>'AEO 37'!S17/SUM('AEO 37'!S16:S17)*(1-R2)</f>
        <v>8.9032541590549925E-3</v>
      </c>
      <c r="S6" s="11">
        <f>'AEO 37'!T17/SUM('AEO 37'!T16:T17)*(1-S2)</f>
        <v>9.4858778724097367E-3</v>
      </c>
      <c r="T6" s="11">
        <f>'AEO 37'!U17/SUM('AEO 37'!U16:U17)*(1-T2)</f>
        <v>9.7669104625992282E-3</v>
      </c>
      <c r="U6" s="11">
        <f>'AEO 37'!V17/SUM('AEO 37'!V16:V17)*(1-U2)</f>
        <v>1.0144368734428621E-2</v>
      </c>
      <c r="V6" s="11">
        <f>'AEO 37'!W17/SUM('AEO 37'!W16:W17)*(1-V2)</f>
        <v>1.0446322687254858E-2</v>
      </c>
      <c r="W6" s="11">
        <f>'AEO 37'!X17/SUM('AEO 37'!X16:X17)*(1-W2)</f>
        <v>1.0617120778931911E-2</v>
      </c>
      <c r="X6" s="11">
        <f>'AEO 37'!Y17/SUM('AEO 37'!Y16:Y17)*(1-X2)</f>
        <v>1.0589111086758314E-2</v>
      </c>
      <c r="Y6" s="11">
        <f>'AEO 37'!Z17/SUM('AEO 37'!Z16:Z17)*(1-Y2)</f>
        <v>1.0503378453154006E-2</v>
      </c>
      <c r="Z6" s="11">
        <f>'AEO 37'!AA17/SUM('AEO 37'!AA16:AA17)*(1-Z2)</f>
        <v>1.0065606591167592E-2</v>
      </c>
      <c r="AA6" s="11">
        <f>'AEO 37'!AB17/SUM('AEO 37'!AB16:AB17)*(1-AA2)</f>
        <v>9.6523928183278214E-3</v>
      </c>
      <c r="AB6" s="11">
        <f>'AEO 37'!AC17/SUM('AEO 37'!AC16:AC17)*(1-AB2)</f>
        <v>8.98490959425155E-3</v>
      </c>
      <c r="AC6" s="11">
        <f>'AEO 37'!AD17/SUM('AEO 37'!AD16:AD17)*(1-AC2)</f>
        <v>8.5266045608876559E-3</v>
      </c>
      <c r="AD6" s="11">
        <f>'AEO 37'!AE17/SUM('AEO 37'!AE16:AE17)*(1-AD2)</f>
        <v>8.1334584557332251E-3</v>
      </c>
      <c r="AE6" s="11">
        <f>'AEO 37'!AF17/SUM('AEO 37'!AF16:AF17)*(1-AE2)</f>
        <v>6.9916924817957186E-3</v>
      </c>
      <c r="AF6" s="11">
        <f>'AEO 37'!AG17/SUM('AEO 37'!AG16:AG17)*(1-AF2)</f>
        <v>5.5737272809610388E-3</v>
      </c>
      <c r="AG6" s="11">
        <f>'AEO 37'!AH17/SUM('AEO 37'!AH16:AH17)*(1-AG2)</f>
        <v>4.7272163108153641E-3</v>
      </c>
      <c r="AH6" s="11">
        <f>'AEO 37'!AI17/SUM('AEO 37'!AI16:AI17)*(1-AH2)</f>
        <v>4.7168238068853218E-3</v>
      </c>
      <c r="AI6" s="11">
        <f>'AEO 37'!AJ17/SUM('AEO 37'!AJ16:AJ17)*(1-AI2)</f>
        <v>4.719009478097491E-3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M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'BPoEFUbVT-mtrbks-psgr-gasveh'!B1</f>
        <v>2017</v>
      </c>
      <c r="C1">
        <f>'BPoEFUbVT-mtrbks-psgr-gasveh'!C1</f>
        <v>2018</v>
      </c>
      <c r="D1">
        <f>'BPoEFUbVT-mtrbks-psgr-gasveh'!D1</f>
        <v>2019</v>
      </c>
      <c r="E1">
        <f>'BPoEFUbVT-mtrbks-psgr-gasveh'!E1</f>
        <v>2020</v>
      </c>
      <c r="F1">
        <f>'BPoEFUbVT-mtrbks-psgr-gasveh'!F1</f>
        <v>2021</v>
      </c>
      <c r="G1">
        <f>'BPoEFUbVT-mtrbks-psgr-gasveh'!G1</f>
        <v>2022</v>
      </c>
      <c r="H1">
        <f>'BPoEFUbVT-mtrbks-psgr-gasveh'!H1</f>
        <v>2023</v>
      </c>
      <c r="I1">
        <f>'BPoEFUbVT-mtrbks-psgr-gasveh'!I1</f>
        <v>2024</v>
      </c>
      <c r="J1">
        <f>'BPoEFUbVT-mtrbks-psgr-gasveh'!J1</f>
        <v>2025</v>
      </c>
      <c r="K1">
        <f>'BPoEFUbVT-mtrbks-psgr-gasveh'!K1</f>
        <v>2026</v>
      </c>
      <c r="L1">
        <f>'BPoEFUbVT-mtrbks-psgr-gasveh'!L1</f>
        <v>2027</v>
      </c>
      <c r="M1">
        <f>'BPoEFUbVT-mtrbks-psgr-gasveh'!M1</f>
        <v>2028</v>
      </c>
      <c r="N1">
        <f>'BPoEFUbVT-mtrbks-psgr-gasveh'!N1</f>
        <v>2029</v>
      </c>
      <c r="O1">
        <f>'BPoEFUbVT-mtrbks-psgr-gasveh'!O1</f>
        <v>2030</v>
      </c>
      <c r="P1">
        <f>'BPoEFUbVT-mtrbks-psgr-gasveh'!P1</f>
        <v>2031</v>
      </c>
      <c r="Q1">
        <f>'BPoEFUbVT-mtrbks-psgr-gasveh'!Q1</f>
        <v>2032</v>
      </c>
      <c r="R1">
        <f>'BPoEFUbVT-mtrbks-psgr-gasveh'!R1</f>
        <v>2033</v>
      </c>
      <c r="S1">
        <f>'BPoEFUbVT-mtrbks-psgr-gasveh'!S1</f>
        <v>2034</v>
      </c>
      <c r="T1">
        <f>'BPoEFUbVT-mtrbks-psgr-gasveh'!T1</f>
        <v>2035</v>
      </c>
      <c r="U1">
        <f>'BPoEFUbVT-mtrbks-psgr-gasveh'!U1</f>
        <v>2036</v>
      </c>
      <c r="V1">
        <f>'BPoEFUbVT-mtrbks-psgr-gasveh'!V1</f>
        <v>2037</v>
      </c>
      <c r="W1">
        <f>'BPoEFUbVT-mtrbks-psgr-gasveh'!W1</f>
        <v>2038</v>
      </c>
      <c r="X1">
        <f>'BPoEFUbVT-mtrbks-psgr-gasveh'!X1</f>
        <v>2039</v>
      </c>
      <c r="Y1">
        <f>'BPoEFUbVT-mtrbks-psgr-gasveh'!Y1</f>
        <v>2040</v>
      </c>
      <c r="Z1">
        <f>'BPoEFUbVT-mtrbks-psgr-gasveh'!Z1</f>
        <v>2041</v>
      </c>
      <c r="AA1">
        <f>'BPoEFUbVT-mtrbks-psgr-gasveh'!AA1</f>
        <v>2042</v>
      </c>
      <c r="AB1">
        <f>'BPoEFUbVT-mtrbks-psgr-gasveh'!AB1</f>
        <v>2043</v>
      </c>
      <c r="AC1">
        <f>'BPoEFUbVT-mtrbks-psgr-gasveh'!AC1</f>
        <v>2044</v>
      </c>
      <c r="AD1">
        <f>'BPoEFUbVT-mtrbks-psgr-gasveh'!AD1</f>
        <v>2045</v>
      </c>
      <c r="AE1">
        <f>'BPoEFUbVT-mtrbks-psgr-gasveh'!AE1</f>
        <v>2046</v>
      </c>
      <c r="AF1">
        <f>'BPoEFUbVT-mtrbks-psgr-gasveh'!AF1</f>
        <v>2047</v>
      </c>
      <c r="AG1">
        <f>'BPoEFUbVT-mtrbks-psgr-gasveh'!AG1</f>
        <v>2048</v>
      </c>
      <c r="AH1">
        <f>'BPoEFUbVT-mtrbks-psgr-gasveh'!AH1</f>
        <v>2049</v>
      </c>
      <c r="AI1">
        <f>'BPoEFUbVT-mtrbks-psgr-gasveh'!AI1</f>
        <v>2050</v>
      </c>
    </row>
    <row r="2" spans="1:35" x14ac:dyDescent="0.4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</row>
    <row r="3" spans="1:35" x14ac:dyDescent="0.4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</row>
    <row r="4" spans="1:35" x14ac:dyDescent="0.45">
      <c r="A4" t="s">
        <v>151</v>
      </c>
      <c r="B4">
        <f>'BPoEFUbVT-mtrbks-psgr-gasveh'!B4</f>
        <v>0.99940323249683338</v>
      </c>
      <c r="C4">
        <f>'BPoEFUbVT-mtrbks-psgr-gasveh'!C4</f>
        <v>0.99719100141983774</v>
      </c>
      <c r="D4">
        <f>'BPoEFUbVT-mtrbks-psgr-gasveh'!D4</f>
        <v>0.99708828560318852</v>
      </c>
      <c r="E4">
        <f>'BPoEFUbVT-mtrbks-psgr-gasveh'!E4</f>
        <v>0.99650861929692935</v>
      </c>
      <c r="F4">
        <f>'BPoEFUbVT-mtrbks-psgr-gasveh'!F4</f>
        <v>0.99569832922987489</v>
      </c>
      <c r="G4">
        <f>'BPoEFUbVT-mtrbks-psgr-gasveh'!G4</f>
        <v>0.99504459368282527</v>
      </c>
      <c r="H4">
        <f>'BPoEFUbVT-mtrbks-psgr-gasveh'!H4</f>
        <v>0.99450661301938692</v>
      </c>
      <c r="I4">
        <f>'BPoEFUbVT-mtrbks-psgr-gasveh'!I4</f>
        <v>0.99234457295329681</v>
      </c>
      <c r="J4">
        <f>'BPoEFUbVT-mtrbks-psgr-gasveh'!J4</f>
        <v>0.9892161397262712</v>
      </c>
      <c r="K4">
        <f>'BPoEFUbVT-mtrbks-psgr-gasveh'!K4</f>
        <v>0.98873590979488135</v>
      </c>
      <c r="L4">
        <f>'BPoEFUbVT-mtrbks-psgr-gasveh'!L4</f>
        <v>0.98703788530774295</v>
      </c>
      <c r="M4">
        <f>'BPoEFUbVT-mtrbks-psgr-gasveh'!M4</f>
        <v>0.98564496463050977</v>
      </c>
      <c r="N4">
        <f>'BPoEFUbVT-mtrbks-psgr-gasveh'!N4</f>
        <v>0.9840645471241819</v>
      </c>
      <c r="O4">
        <f>'BPoEFUbVT-mtrbks-psgr-gasveh'!O4</f>
        <v>0.98219491552838867</v>
      </c>
      <c r="P4">
        <f>'BPoEFUbVT-mtrbks-psgr-gasveh'!P4</f>
        <v>0.98149710018884662</v>
      </c>
      <c r="Q4">
        <f>'BPoEFUbVT-mtrbks-psgr-gasveh'!Q4</f>
        <v>0.98101667084750166</v>
      </c>
      <c r="R4">
        <f>'BPoEFUbVT-mtrbks-psgr-gasveh'!R4</f>
        <v>0.9802149907576555</v>
      </c>
      <c r="S4">
        <f>'BPoEFUbVT-mtrbks-psgr-gasveh'!S4</f>
        <v>0.97892027139464499</v>
      </c>
      <c r="T4">
        <f>'BPoEFUbVT-mtrbks-psgr-gasveh'!T4</f>
        <v>0.97829575452755735</v>
      </c>
      <c r="U4">
        <f>'BPoEFUbVT-mtrbks-psgr-gasveh'!U4</f>
        <v>0.97745695836793645</v>
      </c>
      <c r="V4">
        <f>'BPoEFUbVT-mtrbks-psgr-gasveh'!V4</f>
        <v>0.9767859495838781</v>
      </c>
      <c r="W4">
        <f>'BPoEFUbVT-mtrbks-psgr-gasveh'!W4</f>
        <v>0.97640639826904019</v>
      </c>
      <c r="X4">
        <f>'BPoEFUbVT-mtrbks-psgr-gasveh'!X4</f>
        <v>0.97646864202942596</v>
      </c>
      <c r="Y4">
        <f>'BPoEFUbVT-mtrbks-psgr-gasveh'!Y4</f>
        <v>0.97665915899299105</v>
      </c>
      <c r="Z4">
        <f>'BPoEFUbVT-mtrbks-psgr-gasveh'!Z4</f>
        <v>0.97763198535296081</v>
      </c>
      <c r="AA4">
        <f>'BPoEFUbVT-mtrbks-psgr-gasveh'!AA4</f>
        <v>0.97855023818149367</v>
      </c>
      <c r="AB4">
        <f>'BPoEFUbVT-mtrbks-psgr-gasveh'!AB4</f>
        <v>0.98003353423499651</v>
      </c>
      <c r="AC4">
        <f>'BPoEFUbVT-mtrbks-psgr-gasveh'!AC4</f>
        <v>0.98105198986469411</v>
      </c>
      <c r="AD4">
        <f>'BPoEFUbVT-mtrbks-psgr-gasveh'!AD4</f>
        <v>0.98192564787614833</v>
      </c>
      <c r="AE4">
        <f>'BPoEFUbVT-mtrbks-psgr-gasveh'!AE4</f>
        <v>0.98446290559600946</v>
      </c>
      <c r="AF4">
        <f>'BPoEFUbVT-mtrbks-psgr-gasveh'!AF4</f>
        <v>0.98761393937564212</v>
      </c>
      <c r="AG4">
        <f>'BPoEFUbVT-mtrbks-psgr-gasveh'!AG4</f>
        <v>0.98949507486485466</v>
      </c>
      <c r="AH4">
        <f>'BPoEFUbVT-mtrbks-psgr-gasveh'!AH4</f>
        <v>0.9895181693180326</v>
      </c>
      <c r="AI4">
        <f>'BPoEFUbVT-mtrbks-psgr-gasveh'!AI4</f>
        <v>0.98951331227089445</v>
      </c>
    </row>
    <row r="5" spans="1:35" x14ac:dyDescent="0.4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</row>
    <row r="6" spans="1:35" x14ac:dyDescent="0.45">
      <c r="A6" t="s">
        <v>153</v>
      </c>
      <c r="B6">
        <f>'BPoEFUbVT-mtrbks-psgr-gasveh'!B6</f>
        <v>5.9676750316662631E-4</v>
      </c>
      <c r="C6">
        <f>'BPoEFUbVT-mtrbks-psgr-gasveh'!C6</f>
        <v>2.808998580162197E-3</v>
      </c>
      <c r="D6">
        <f>'BPoEFUbVT-mtrbks-psgr-gasveh'!D6</f>
        <v>2.9117143968114797E-3</v>
      </c>
      <c r="E6">
        <f>'BPoEFUbVT-mtrbks-psgr-gasveh'!E6</f>
        <v>3.4913807030706881E-3</v>
      </c>
      <c r="F6">
        <f>'BPoEFUbVT-mtrbks-psgr-gasveh'!F6</f>
        <v>4.3016707701251647E-3</v>
      </c>
      <c r="G6">
        <f>'BPoEFUbVT-mtrbks-psgr-gasveh'!G6</f>
        <v>4.9554063171746371E-3</v>
      </c>
      <c r="H6">
        <f>'BPoEFUbVT-mtrbks-psgr-gasveh'!H6</f>
        <v>5.4933869806130173E-3</v>
      </c>
      <c r="I6">
        <f>'BPoEFUbVT-mtrbks-psgr-gasveh'!I6</f>
        <v>7.6554270467031355E-3</v>
      </c>
      <c r="J6">
        <f>'BPoEFUbVT-mtrbks-psgr-gasveh'!J6</f>
        <v>1.0783860273728825E-2</v>
      </c>
      <c r="K6">
        <f>'BPoEFUbVT-mtrbks-psgr-gasveh'!K6</f>
        <v>1.1264090205118711E-2</v>
      </c>
      <c r="L6">
        <f>'BPoEFUbVT-mtrbks-psgr-gasveh'!L6</f>
        <v>1.2962114692257089E-2</v>
      </c>
      <c r="M6">
        <f>'BPoEFUbVT-mtrbks-psgr-gasveh'!M6</f>
        <v>1.4355035369490218E-2</v>
      </c>
      <c r="N6">
        <f>'BPoEFUbVT-mtrbks-psgr-gasveh'!N6</f>
        <v>1.5935452875818202E-2</v>
      </c>
      <c r="O6">
        <f>'BPoEFUbVT-mtrbks-psgr-gasveh'!O6</f>
        <v>1.7805084471611329E-2</v>
      </c>
      <c r="P6">
        <f>'BPoEFUbVT-mtrbks-psgr-gasveh'!P6</f>
        <v>1.8502899811153384E-2</v>
      </c>
      <c r="Q6">
        <f>'BPoEFUbVT-mtrbks-psgr-gasveh'!Q6</f>
        <v>1.8983329152498316E-2</v>
      </c>
      <c r="R6">
        <f>'BPoEFUbVT-mtrbks-psgr-gasveh'!R6</f>
        <v>1.9785009242344428E-2</v>
      </c>
      <c r="S6">
        <f>'BPoEFUbVT-mtrbks-psgr-gasveh'!S6</f>
        <v>2.1079728605354973E-2</v>
      </c>
      <c r="T6">
        <f>'BPoEFUbVT-mtrbks-psgr-gasveh'!T6</f>
        <v>2.1704245472442731E-2</v>
      </c>
      <c r="U6">
        <f>'BPoEFUbVT-mtrbks-psgr-gasveh'!U6</f>
        <v>2.2543041632063606E-2</v>
      </c>
      <c r="V6">
        <f>'BPoEFUbVT-mtrbks-psgr-gasveh'!V6</f>
        <v>2.3214050416121908E-2</v>
      </c>
      <c r="W6">
        <f>'BPoEFUbVT-mtrbks-psgr-gasveh'!W6</f>
        <v>2.3593601730959805E-2</v>
      </c>
      <c r="X6">
        <f>'BPoEFUbVT-mtrbks-psgr-gasveh'!X6</f>
        <v>2.3531357970574034E-2</v>
      </c>
      <c r="Y6">
        <f>'BPoEFUbVT-mtrbks-psgr-gasveh'!Y6</f>
        <v>2.3340841007008905E-2</v>
      </c>
      <c r="Z6">
        <f>'BPoEFUbVT-mtrbks-psgr-gasveh'!Z6</f>
        <v>2.2368014647039094E-2</v>
      </c>
      <c r="AA6">
        <f>'BPoEFUbVT-mtrbks-psgr-gasveh'!AA6</f>
        <v>2.1449761818506271E-2</v>
      </c>
      <c r="AB6">
        <f>'BPoEFUbVT-mtrbks-psgr-gasveh'!AB6</f>
        <v>1.9966465765003445E-2</v>
      </c>
      <c r="AC6">
        <f>'BPoEFUbVT-mtrbks-psgr-gasveh'!AC6</f>
        <v>1.8948010135305903E-2</v>
      </c>
      <c r="AD6">
        <f>'BPoEFUbVT-mtrbks-psgr-gasveh'!AD6</f>
        <v>1.8074352123851611E-2</v>
      </c>
      <c r="AE6">
        <f>'BPoEFUbVT-mtrbks-psgr-gasveh'!AE6</f>
        <v>1.5537094403990488E-2</v>
      </c>
      <c r="AF6">
        <f>'BPoEFUbVT-mtrbks-psgr-gasveh'!AF6</f>
        <v>1.2386060624357865E-2</v>
      </c>
      <c r="AG6">
        <f>'BPoEFUbVT-mtrbks-psgr-gasveh'!AG6</f>
        <v>1.0504925135145254E-2</v>
      </c>
      <c r="AH6">
        <f>'BPoEFUbVT-mtrbks-psgr-gasveh'!AH6</f>
        <v>1.0481830681967383E-2</v>
      </c>
      <c r="AI6">
        <f>'BPoEFUbVT-mtrbks-psgr-gasveh'!AI6</f>
        <v>1.0486687729105536E-2</v>
      </c>
    </row>
    <row r="7" spans="1:35" x14ac:dyDescent="0.45">
      <c r="A7" t="s">
        <v>156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</row>
    <row r="8" spans="1:35" x14ac:dyDescent="0.45">
      <c r="A8" t="s">
        <v>155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K1" workbookViewId="0">
      <selection activeCell="AJ1" sqref="AJ1:AJ104857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'BPoEFUbVT-mtrbks-psgr-dslveh'!B1</f>
        <v>2017</v>
      </c>
      <c r="C1">
        <f>'BPoEFUbVT-mtrbks-psgr-dslveh'!C1</f>
        <v>2018</v>
      </c>
      <c r="D1">
        <f>'BPoEFUbVT-mtrbks-psgr-dslveh'!D1</f>
        <v>2019</v>
      </c>
      <c r="E1">
        <f>'BPoEFUbVT-mtrbks-psgr-dslveh'!E1</f>
        <v>2020</v>
      </c>
      <c r="F1">
        <f>'BPoEFUbVT-mtrbks-psgr-dslveh'!F1</f>
        <v>2021</v>
      </c>
      <c r="G1">
        <f>'BPoEFUbVT-mtrbks-psgr-dslveh'!G1</f>
        <v>2022</v>
      </c>
      <c r="H1">
        <f>'BPoEFUbVT-mtrbks-psgr-dslveh'!H1</f>
        <v>2023</v>
      </c>
      <c r="I1">
        <f>'BPoEFUbVT-mtrbks-psgr-dslveh'!I1</f>
        <v>2024</v>
      </c>
      <c r="J1">
        <f>'BPoEFUbVT-mtrbks-psgr-dslveh'!J1</f>
        <v>2025</v>
      </c>
      <c r="K1">
        <f>'BPoEFUbVT-mtrbks-psgr-dslveh'!K1</f>
        <v>2026</v>
      </c>
      <c r="L1">
        <f>'BPoEFUbVT-mtrbks-psgr-dslveh'!L1</f>
        <v>2027</v>
      </c>
      <c r="M1">
        <f>'BPoEFUbVT-mtrbks-psgr-dslveh'!M1</f>
        <v>2028</v>
      </c>
      <c r="N1">
        <f>'BPoEFUbVT-mtrbks-psgr-dslveh'!N1</f>
        <v>2029</v>
      </c>
      <c r="O1">
        <f>'BPoEFUbVT-mtrbks-psgr-dslveh'!O1</f>
        <v>2030</v>
      </c>
      <c r="P1">
        <f>'BPoEFUbVT-mtrbks-psgr-dslveh'!P1</f>
        <v>2031</v>
      </c>
      <c r="Q1">
        <f>'BPoEFUbVT-mtrbks-psgr-dslveh'!Q1</f>
        <v>2032</v>
      </c>
      <c r="R1">
        <f>'BPoEFUbVT-mtrbks-psgr-dslveh'!R1</f>
        <v>2033</v>
      </c>
      <c r="S1">
        <f>'BPoEFUbVT-mtrbks-psgr-dslveh'!S1</f>
        <v>2034</v>
      </c>
      <c r="T1">
        <f>'BPoEFUbVT-mtrbks-psgr-dslveh'!T1</f>
        <v>2035</v>
      </c>
      <c r="U1">
        <f>'BPoEFUbVT-mtrbks-psgr-dslveh'!U1</f>
        <v>2036</v>
      </c>
      <c r="V1">
        <f>'BPoEFUbVT-mtrbks-psgr-dslveh'!V1</f>
        <v>2037</v>
      </c>
      <c r="W1">
        <f>'BPoEFUbVT-mtrbks-psgr-dslveh'!W1</f>
        <v>2038</v>
      </c>
      <c r="X1">
        <f>'BPoEFUbVT-mtrbks-psgr-dslveh'!X1</f>
        <v>2039</v>
      </c>
      <c r="Y1">
        <f>'BPoEFUbVT-mtrbks-psgr-dslveh'!Y1</f>
        <v>2040</v>
      </c>
      <c r="Z1">
        <f>'BPoEFUbVT-mtrbks-psgr-dslveh'!Z1</f>
        <v>2041</v>
      </c>
      <c r="AA1">
        <f>'BPoEFUbVT-mtrbks-psgr-dslveh'!AA1</f>
        <v>2042</v>
      </c>
      <c r="AB1">
        <f>'BPoEFUbVT-mtrbks-psgr-dslveh'!AB1</f>
        <v>2043</v>
      </c>
      <c r="AC1">
        <f>'BPoEFUbVT-mtrbks-psgr-dslveh'!AC1</f>
        <v>2044</v>
      </c>
      <c r="AD1">
        <f>'BPoEFUbVT-mtrbks-psgr-dslveh'!AD1</f>
        <v>2045</v>
      </c>
      <c r="AE1">
        <f>'BPoEFUbVT-mtrbks-psgr-dslveh'!AE1</f>
        <v>2046</v>
      </c>
      <c r="AF1">
        <f>'BPoEFUbVT-mtrbks-psgr-dslveh'!AF1</f>
        <v>2047</v>
      </c>
      <c r="AG1">
        <f>'BPoEFUbVT-mtrbks-psgr-dslveh'!AG1</f>
        <v>2048</v>
      </c>
      <c r="AH1">
        <f>'BPoEFUbVT-mtrbks-psgr-dslveh'!AH1</f>
        <v>2049</v>
      </c>
      <c r="AI1">
        <f>'BPoEFUbVT-mtrbks-psgr-dslveh'!AI1</f>
        <v>2050</v>
      </c>
    </row>
    <row r="2" spans="1:35" x14ac:dyDescent="0.4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</row>
    <row r="3" spans="1:35" x14ac:dyDescent="0.4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</row>
    <row r="4" spans="1:35" x14ac:dyDescent="0.4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</row>
    <row r="5" spans="1:35" x14ac:dyDescent="0.45">
      <c r="A5" t="s">
        <v>152</v>
      </c>
      <c r="B5">
        <f>'BPoEFUbVT-mtrbks-psgr-dslveh'!B5</f>
        <v>0.95476341920540519</v>
      </c>
      <c r="C5">
        <f>'BPoEFUbVT-mtrbks-psgr-dslveh'!C5</f>
        <v>0.95067572720610916</v>
      </c>
      <c r="D5">
        <f>'BPoEFUbVT-mtrbks-psgr-dslveh'!D5</f>
        <v>0.95067572720610916</v>
      </c>
      <c r="E5">
        <f>'BPoEFUbVT-mtrbks-psgr-dslveh'!E5</f>
        <v>0.95634177457924718</v>
      </c>
      <c r="F5">
        <f>'BPoEFUbVT-mtrbks-psgr-dslveh'!F5</f>
        <v>0.9552786177054885</v>
      </c>
      <c r="G5">
        <f>'BPoEFUbVT-mtrbks-psgr-dslveh'!G5</f>
        <v>0.95938179685048552</v>
      </c>
      <c r="H5">
        <f>'BPoEFUbVT-mtrbks-psgr-dslveh'!H5</f>
        <v>0.95996064461283181</v>
      </c>
      <c r="I5">
        <f>'BPoEFUbVT-mtrbks-psgr-dslveh'!I5</f>
        <v>0.95991420880382938</v>
      </c>
      <c r="J5">
        <f>'BPoEFUbVT-mtrbks-psgr-dslveh'!J5</f>
        <v>0.95980499476593928</v>
      </c>
      <c r="K5">
        <f>'BPoEFUbVT-mtrbks-psgr-dslveh'!K5</f>
        <v>0.9595968544900324</v>
      </c>
      <c r="L5">
        <f>'BPoEFUbVT-mtrbks-psgr-dslveh'!L5</f>
        <v>0.95927752445789249</v>
      </c>
      <c r="M5">
        <f>'BPoEFUbVT-mtrbks-psgr-dslveh'!M5</f>
        <v>0.95903124993692845</v>
      </c>
      <c r="N5">
        <f>'BPoEFUbVT-mtrbks-psgr-dslveh'!N5</f>
        <v>0.95858236689324627</v>
      </c>
      <c r="O5">
        <f>'BPoEFUbVT-mtrbks-psgr-dslveh'!O5</f>
        <v>0.95821099312861069</v>
      </c>
      <c r="P5">
        <f>'BPoEFUbVT-mtrbks-psgr-dslveh'!P5</f>
        <v>0.9578601987767088</v>
      </c>
      <c r="Q5">
        <f>'BPoEFUbVT-mtrbks-psgr-dslveh'!Q5</f>
        <v>0.9577292619299238</v>
      </c>
      <c r="R5">
        <f>'BPoEFUbVT-mtrbks-psgr-dslveh'!R5</f>
        <v>0.95747537844846364</v>
      </c>
      <c r="S5">
        <f>'BPoEFUbVT-mtrbks-psgr-dslveh'!S5</f>
        <v>0.95714691415030684</v>
      </c>
      <c r="T5">
        <f>'BPoEFUbVT-mtrbks-psgr-dslveh'!T5</f>
        <v>0.9564569124413167</v>
      </c>
      <c r="U5">
        <f>'BPoEFUbVT-mtrbks-psgr-dslveh'!U5</f>
        <v>0.95633481786429031</v>
      </c>
      <c r="V5">
        <f>'BPoEFUbVT-mtrbks-psgr-dslveh'!V5</f>
        <v>0.95642128991638353</v>
      </c>
      <c r="W5">
        <f>'BPoEFUbVT-mtrbks-psgr-dslveh'!W5</f>
        <v>0.95671925079514719</v>
      </c>
      <c r="X5">
        <f>'BPoEFUbVT-mtrbks-psgr-dslveh'!X5</f>
        <v>0.95695969510008339</v>
      </c>
      <c r="Y5">
        <f>'BPoEFUbVT-mtrbks-psgr-dslveh'!Y5</f>
        <v>0.95722521031633079</v>
      </c>
      <c r="Z5">
        <f>'BPoEFUbVT-mtrbks-psgr-dslveh'!Z5</f>
        <v>0.95713228438103515</v>
      </c>
      <c r="AA5">
        <f>'BPoEFUbVT-mtrbks-psgr-dslveh'!AA5</f>
        <v>0.95723869336333123</v>
      </c>
      <c r="AB5">
        <f>'BPoEFUbVT-mtrbks-psgr-dslveh'!AB5</f>
        <v>0.95737004419700511</v>
      </c>
      <c r="AC5">
        <f>'BPoEFUbVT-mtrbks-psgr-dslveh'!AC5</f>
        <v>0.95750835401381529</v>
      </c>
      <c r="AD5">
        <f>'BPoEFUbVT-mtrbks-psgr-dslveh'!AD5</f>
        <v>0.95768578815453165</v>
      </c>
      <c r="AE5">
        <f>'BPoEFUbVT-mtrbks-psgr-dslveh'!AE5</f>
        <v>0.95785219559229962</v>
      </c>
      <c r="AF5">
        <f>'BPoEFUbVT-mtrbks-psgr-dslveh'!AF5</f>
        <v>0.95812267255982642</v>
      </c>
      <c r="AG5">
        <f>'BPoEFUbVT-mtrbks-psgr-dslveh'!AG5</f>
        <v>0.95837755343397502</v>
      </c>
      <c r="AH5">
        <f>'BPoEFUbVT-mtrbks-psgr-dslveh'!AH5</f>
        <v>0.95860502830611904</v>
      </c>
      <c r="AI5">
        <f>'BPoEFUbVT-mtrbks-psgr-dslveh'!AI5</f>
        <v>0.95881623810013028</v>
      </c>
    </row>
    <row r="6" spans="1:35" x14ac:dyDescent="0.4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</row>
    <row r="7" spans="1:35" x14ac:dyDescent="0.45">
      <c r="A7" t="s">
        <v>156</v>
      </c>
      <c r="B7">
        <f>'BPoEFUbVT-mtrbks-psgr-dslveh'!B7</f>
        <v>4.5236580794594826E-2</v>
      </c>
      <c r="C7">
        <f>'BPoEFUbVT-mtrbks-psgr-dslveh'!C7</f>
        <v>4.9324272793890886E-2</v>
      </c>
      <c r="D7">
        <f>'BPoEFUbVT-mtrbks-psgr-dslveh'!D7</f>
        <v>4.9324272793890886E-2</v>
      </c>
      <c r="E7">
        <f>'BPoEFUbVT-mtrbks-psgr-dslveh'!E7</f>
        <v>4.3658225420752844E-2</v>
      </c>
      <c r="F7">
        <f>'BPoEFUbVT-mtrbks-psgr-dslveh'!F7</f>
        <v>4.4721382294511496E-2</v>
      </c>
      <c r="G7">
        <f>'BPoEFUbVT-mtrbks-psgr-dslveh'!G7</f>
        <v>4.0618203149514455E-2</v>
      </c>
      <c r="H7">
        <f>'BPoEFUbVT-mtrbks-psgr-dslveh'!H7</f>
        <v>4.0039355387168234E-2</v>
      </c>
      <c r="I7">
        <f>'BPoEFUbVT-mtrbks-psgr-dslveh'!I7</f>
        <v>4.0085791196170568E-2</v>
      </c>
      <c r="J7">
        <f>'BPoEFUbVT-mtrbks-psgr-dslveh'!J7</f>
        <v>4.0195005234060756E-2</v>
      </c>
      <c r="K7">
        <f>'BPoEFUbVT-mtrbks-psgr-dslveh'!K7</f>
        <v>4.0403145509967556E-2</v>
      </c>
      <c r="L7">
        <f>'BPoEFUbVT-mtrbks-psgr-dslveh'!L7</f>
        <v>4.0722475542107478E-2</v>
      </c>
      <c r="M7">
        <f>'BPoEFUbVT-mtrbks-psgr-dslveh'!M7</f>
        <v>4.0968750063071525E-2</v>
      </c>
      <c r="N7">
        <f>'BPoEFUbVT-mtrbks-psgr-dslveh'!N7</f>
        <v>4.1417633106753754E-2</v>
      </c>
      <c r="O7">
        <f>'BPoEFUbVT-mtrbks-psgr-dslveh'!O7</f>
        <v>4.1789006871389311E-2</v>
      </c>
      <c r="P7">
        <f>'BPoEFUbVT-mtrbks-psgr-dslveh'!P7</f>
        <v>4.2139801223291209E-2</v>
      </c>
      <c r="Q7">
        <f>'BPoEFUbVT-mtrbks-psgr-dslveh'!Q7</f>
        <v>4.2270738070076232E-2</v>
      </c>
      <c r="R7">
        <f>'BPoEFUbVT-mtrbks-psgr-dslveh'!R7</f>
        <v>4.2524621551536371E-2</v>
      </c>
      <c r="S7">
        <f>'BPoEFUbVT-mtrbks-psgr-dslveh'!S7</f>
        <v>4.2853085849693134E-2</v>
      </c>
      <c r="T7">
        <f>'BPoEFUbVT-mtrbks-psgr-dslveh'!T7</f>
        <v>4.354308755868333E-2</v>
      </c>
      <c r="U7">
        <f>'BPoEFUbVT-mtrbks-psgr-dslveh'!U7</f>
        <v>4.3665182135709635E-2</v>
      </c>
      <c r="V7">
        <f>'BPoEFUbVT-mtrbks-psgr-dslveh'!V7</f>
        <v>4.3578710083616419E-2</v>
      </c>
      <c r="W7">
        <f>'BPoEFUbVT-mtrbks-psgr-dslveh'!W7</f>
        <v>4.3280749204852857E-2</v>
      </c>
      <c r="X7">
        <f>'BPoEFUbVT-mtrbks-psgr-dslveh'!X7</f>
        <v>4.3040304899916622E-2</v>
      </c>
      <c r="Y7">
        <f>'BPoEFUbVT-mtrbks-psgr-dslveh'!Y7</f>
        <v>4.2774789683669164E-2</v>
      </c>
      <c r="Z7">
        <f>'BPoEFUbVT-mtrbks-psgr-dslveh'!Z7</f>
        <v>4.2867715618964859E-2</v>
      </c>
      <c r="AA7">
        <f>'BPoEFUbVT-mtrbks-psgr-dslveh'!AA7</f>
        <v>4.2761306636668758E-2</v>
      </c>
      <c r="AB7">
        <f>'BPoEFUbVT-mtrbks-psgr-dslveh'!AB7</f>
        <v>4.2629955802994862E-2</v>
      </c>
      <c r="AC7">
        <f>'BPoEFUbVT-mtrbks-psgr-dslveh'!AC7</f>
        <v>4.249164598618476E-2</v>
      </c>
      <c r="AD7">
        <f>'BPoEFUbVT-mtrbks-psgr-dslveh'!AD7</f>
        <v>4.2314211845468373E-2</v>
      </c>
      <c r="AE7">
        <f>'BPoEFUbVT-mtrbks-psgr-dslveh'!AE7</f>
        <v>4.2147804407700412E-2</v>
      </c>
      <c r="AF7">
        <f>'BPoEFUbVT-mtrbks-psgr-dslveh'!AF7</f>
        <v>4.187732744017357E-2</v>
      </c>
      <c r="AG7">
        <f>'BPoEFUbVT-mtrbks-psgr-dslveh'!AG7</f>
        <v>4.1622446566024963E-2</v>
      </c>
      <c r="AH7">
        <f>'BPoEFUbVT-mtrbks-psgr-dslveh'!AH7</f>
        <v>4.1394971693880955E-2</v>
      </c>
      <c r="AI7">
        <f>'BPoEFUbVT-mtrbks-psgr-dslveh'!AI7</f>
        <v>4.1183761899869685E-2</v>
      </c>
    </row>
    <row r="8" spans="1:35" x14ac:dyDescent="0.45">
      <c r="A8" t="s">
        <v>155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L26" sqref="L26"/>
    </sheetView>
  </sheetViews>
  <sheetFormatPr defaultRowHeight="14.25" x14ac:dyDescent="0.45"/>
  <cols>
    <col min="1" max="1" width="22.59765625" customWidth="1"/>
  </cols>
  <sheetData>
    <row r="1" spans="1:35" x14ac:dyDescent="0.45">
      <c r="B1">
        <f>'BPoEFUbVT-mtrbks-psgr-plghyb'!B1</f>
        <v>2017</v>
      </c>
      <c r="C1">
        <f>'BPoEFUbVT-mtrbks-psgr-plghyb'!C1</f>
        <v>2018</v>
      </c>
      <c r="D1">
        <f>'BPoEFUbVT-mtrbks-psgr-plghyb'!D1</f>
        <v>2019</v>
      </c>
      <c r="E1">
        <f>'BPoEFUbVT-mtrbks-psgr-plghyb'!E1</f>
        <v>2020</v>
      </c>
      <c r="F1">
        <f>'BPoEFUbVT-mtrbks-psgr-plghyb'!F1</f>
        <v>2021</v>
      </c>
      <c r="G1">
        <f>'BPoEFUbVT-mtrbks-psgr-plghyb'!G1</f>
        <v>2022</v>
      </c>
      <c r="H1">
        <f>'BPoEFUbVT-mtrbks-psgr-plghyb'!H1</f>
        <v>2023</v>
      </c>
      <c r="I1">
        <f>'BPoEFUbVT-mtrbks-psgr-plghyb'!I1</f>
        <v>2024</v>
      </c>
      <c r="J1">
        <f>'BPoEFUbVT-mtrbks-psgr-plghyb'!J1</f>
        <v>2025</v>
      </c>
      <c r="K1">
        <f>'BPoEFUbVT-mtrbks-psgr-plghyb'!K1</f>
        <v>2026</v>
      </c>
      <c r="L1">
        <f>'BPoEFUbVT-mtrbks-psgr-plghyb'!L1</f>
        <v>2027</v>
      </c>
      <c r="M1">
        <f>'BPoEFUbVT-mtrbks-psgr-plghyb'!M1</f>
        <v>2028</v>
      </c>
      <c r="N1">
        <f>'BPoEFUbVT-mtrbks-psgr-plghyb'!N1</f>
        <v>2029</v>
      </c>
      <c r="O1">
        <f>'BPoEFUbVT-mtrbks-psgr-plghyb'!O1</f>
        <v>2030</v>
      </c>
      <c r="P1">
        <f>'BPoEFUbVT-mtrbks-psgr-plghyb'!P1</f>
        <v>2031</v>
      </c>
      <c r="Q1">
        <f>'BPoEFUbVT-mtrbks-psgr-plghyb'!Q1</f>
        <v>2032</v>
      </c>
      <c r="R1">
        <f>'BPoEFUbVT-mtrbks-psgr-plghyb'!R1</f>
        <v>2033</v>
      </c>
      <c r="S1">
        <f>'BPoEFUbVT-mtrbks-psgr-plghyb'!S1</f>
        <v>2034</v>
      </c>
      <c r="T1">
        <f>'BPoEFUbVT-mtrbks-psgr-plghyb'!T1</f>
        <v>2035</v>
      </c>
      <c r="U1">
        <f>'BPoEFUbVT-mtrbks-psgr-plghyb'!U1</f>
        <v>2036</v>
      </c>
      <c r="V1">
        <f>'BPoEFUbVT-mtrbks-psgr-plghyb'!V1</f>
        <v>2037</v>
      </c>
      <c r="W1">
        <f>'BPoEFUbVT-mtrbks-psgr-plghyb'!W1</f>
        <v>2038</v>
      </c>
      <c r="X1">
        <f>'BPoEFUbVT-mtrbks-psgr-plghyb'!X1</f>
        <v>2039</v>
      </c>
      <c r="Y1">
        <f>'BPoEFUbVT-mtrbks-psgr-plghyb'!Y1</f>
        <v>2040</v>
      </c>
      <c r="Z1">
        <f>'BPoEFUbVT-mtrbks-psgr-plghyb'!Z1</f>
        <v>2041</v>
      </c>
      <c r="AA1">
        <f>'BPoEFUbVT-mtrbks-psgr-plghyb'!AA1</f>
        <v>2042</v>
      </c>
      <c r="AB1">
        <f>'BPoEFUbVT-mtrbks-psgr-plghyb'!AB1</f>
        <v>2043</v>
      </c>
      <c r="AC1">
        <f>'BPoEFUbVT-mtrbks-psgr-plghyb'!AC1</f>
        <v>2044</v>
      </c>
      <c r="AD1">
        <f>'BPoEFUbVT-mtrbks-psgr-plghyb'!AD1</f>
        <v>2045</v>
      </c>
      <c r="AE1">
        <f>'BPoEFUbVT-mtrbks-psgr-plghyb'!AE1</f>
        <v>2046</v>
      </c>
      <c r="AF1">
        <f>'BPoEFUbVT-mtrbks-psgr-plghyb'!AF1</f>
        <v>2047</v>
      </c>
      <c r="AG1">
        <f>'BPoEFUbVT-mtrbks-psgr-plghyb'!AG1</f>
        <v>2048</v>
      </c>
      <c r="AH1">
        <f>'BPoEFUbVT-mtrbks-psgr-plghyb'!AH1</f>
        <v>2049</v>
      </c>
      <c r="AI1">
        <f>'BPoEFUbVT-mtrbks-psgr-plghyb'!AI1</f>
        <v>2050</v>
      </c>
    </row>
    <row r="2" spans="1:35" x14ac:dyDescent="0.4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</row>
    <row r="3" spans="1:35" x14ac:dyDescent="0.4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</row>
    <row r="4" spans="1:35" x14ac:dyDescent="0.45">
      <c r="A4" t="s">
        <v>151</v>
      </c>
      <c r="B4">
        <f>'BPoEFUbVT-mtrbks-psgr-plghyb'!B4</f>
        <v>0.449731454623575</v>
      </c>
      <c r="C4">
        <f>'BPoEFUbVT-mtrbks-psgr-plghyb'!C4</f>
        <v>0.44873595063892696</v>
      </c>
      <c r="D4">
        <f>'BPoEFUbVT-mtrbks-psgr-plghyb'!D4</f>
        <v>0.44868972852143479</v>
      </c>
      <c r="E4">
        <f>'BPoEFUbVT-mtrbks-psgr-plghyb'!E4</f>
        <v>0.44842887868361819</v>
      </c>
      <c r="F4">
        <f>'BPoEFUbVT-mtrbks-psgr-plghyb'!F4</f>
        <v>0.44806424815344364</v>
      </c>
      <c r="G4">
        <f>'BPoEFUbVT-mtrbks-psgr-plghyb'!G4</f>
        <v>0.44777006715727136</v>
      </c>
      <c r="H4">
        <f>'BPoEFUbVT-mtrbks-psgr-plghyb'!H4</f>
        <v>0.44752797585872406</v>
      </c>
      <c r="I4">
        <f>'BPoEFUbVT-mtrbks-psgr-plghyb'!I4</f>
        <v>0.44655505782898353</v>
      </c>
      <c r="J4">
        <f>'BPoEFUbVT-mtrbks-psgr-plghyb'!J4</f>
        <v>0.44514726287682199</v>
      </c>
      <c r="K4">
        <f>'BPoEFUbVT-mtrbks-psgr-plghyb'!K4</f>
        <v>0.44493115940769656</v>
      </c>
      <c r="L4">
        <f>'BPoEFUbVT-mtrbks-psgr-plghyb'!L4</f>
        <v>0.44416704838848431</v>
      </c>
      <c r="M4">
        <f>'BPoEFUbVT-mtrbks-psgr-plghyb'!M4</f>
        <v>0.44354023408372933</v>
      </c>
      <c r="N4">
        <f>'BPoEFUbVT-mtrbks-psgr-plghyb'!N4</f>
        <v>0.44282904620588182</v>
      </c>
      <c r="O4">
        <f>'BPoEFUbVT-mtrbks-psgr-plghyb'!O4</f>
        <v>0.44198771198777487</v>
      </c>
      <c r="P4">
        <f>'BPoEFUbVT-mtrbks-psgr-plghyb'!P4</f>
        <v>0.44167369508498094</v>
      </c>
      <c r="Q4">
        <f>'BPoEFUbVT-mtrbks-psgr-plghyb'!Q4</f>
        <v>0.44145750188137572</v>
      </c>
      <c r="R4">
        <f>'BPoEFUbVT-mtrbks-psgr-plghyb'!R4</f>
        <v>0.44109674584094494</v>
      </c>
      <c r="S4">
        <f>'BPoEFUbVT-mtrbks-psgr-plghyb'!S4</f>
        <v>0.44051412212759022</v>
      </c>
      <c r="T4">
        <f>'BPoEFUbVT-mtrbks-psgr-plghyb'!T4</f>
        <v>0.44023308953740076</v>
      </c>
      <c r="U4">
        <f>'BPoEFUbVT-mtrbks-psgr-plghyb'!U4</f>
        <v>0.43985563126557137</v>
      </c>
      <c r="V4">
        <f>'BPoEFUbVT-mtrbks-psgr-plghyb'!V4</f>
        <v>0.43955367731274508</v>
      </c>
      <c r="W4">
        <f>'BPoEFUbVT-mtrbks-psgr-plghyb'!W4</f>
        <v>0.43938287922106806</v>
      </c>
      <c r="X4">
        <f>'BPoEFUbVT-mtrbks-psgr-plghyb'!X4</f>
        <v>0.43941088891324165</v>
      </c>
      <c r="Y4">
        <f>'BPoEFUbVT-mtrbks-psgr-plghyb'!Y4</f>
        <v>0.43949662154684593</v>
      </c>
      <c r="Z4">
        <f>'BPoEFUbVT-mtrbks-psgr-plghyb'!Z4</f>
        <v>0.43993439340883234</v>
      </c>
      <c r="AA4">
        <f>'BPoEFUbVT-mtrbks-psgr-plghyb'!AA4</f>
        <v>0.4403476071816721</v>
      </c>
      <c r="AB4">
        <f>'BPoEFUbVT-mtrbks-psgr-plghyb'!AB4</f>
        <v>0.44101509040574838</v>
      </c>
      <c r="AC4">
        <f>'BPoEFUbVT-mtrbks-psgr-plghyb'!AC4</f>
        <v>0.44147339543911229</v>
      </c>
      <c r="AD4">
        <f>'BPoEFUbVT-mtrbks-psgr-plghyb'!AD4</f>
        <v>0.44186654154426669</v>
      </c>
      <c r="AE4">
        <f>'BPoEFUbVT-mtrbks-psgr-plghyb'!AE4</f>
        <v>0.44300830751820419</v>
      </c>
      <c r="AF4">
        <f>'BPoEFUbVT-mtrbks-psgr-plghyb'!AF4</f>
        <v>0.4444262727190389</v>
      </c>
      <c r="AG4">
        <f>'BPoEFUbVT-mtrbks-psgr-plghyb'!AG4</f>
        <v>0.44527278368918455</v>
      </c>
      <c r="AH4">
        <f>'BPoEFUbVT-mtrbks-psgr-plghyb'!AH4</f>
        <v>0.44528317619311464</v>
      </c>
      <c r="AI4">
        <f>'BPoEFUbVT-mtrbks-psgr-plghyb'!AI4</f>
        <v>0.44528099052190245</v>
      </c>
    </row>
    <row r="5" spans="1:35" x14ac:dyDescent="0.4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</row>
    <row r="6" spans="1:35" x14ac:dyDescent="0.45">
      <c r="A6" t="s">
        <v>153</v>
      </c>
      <c r="B6">
        <f>'BPoEFUbVT-mtrbks-psgr-plghyb'!B6</f>
        <v>2.6854537642498181E-4</v>
      </c>
      <c r="C6">
        <f>'BPoEFUbVT-mtrbks-psgr-plghyb'!C6</f>
        <v>1.2640493610729885E-3</v>
      </c>
      <c r="D6">
        <f>'BPoEFUbVT-mtrbks-psgr-plghyb'!D6</f>
        <v>1.3102714785651658E-3</v>
      </c>
      <c r="E6">
        <f>'BPoEFUbVT-mtrbks-psgr-plghyb'!E6</f>
        <v>1.5711213163818094E-3</v>
      </c>
      <c r="F6">
        <f>'BPoEFUbVT-mtrbks-psgr-plghyb'!F6</f>
        <v>1.9357518465563238E-3</v>
      </c>
      <c r="G6">
        <f>'BPoEFUbVT-mtrbks-psgr-plghyb'!G6</f>
        <v>2.2299328427285866E-3</v>
      </c>
      <c r="H6">
        <f>'BPoEFUbVT-mtrbks-psgr-plghyb'!H6</f>
        <v>2.4720241412758575E-3</v>
      </c>
      <c r="I6">
        <f>'BPoEFUbVT-mtrbks-psgr-plghyb'!I6</f>
        <v>3.4449421710164106E-3</v>
      </c>
      <c r="J6">
        <f>'BPoEFUbVT-mtrbks-psgr-plghyb'!J6</f>
        <v>4.8527371231779706E-3</v>
      </c>
      <c r="K6">
        <f>'BPoEFUbVT-mtrbks-psgr-plghyb'!K6</f>
        <v>5.0688405923034197E-3</v>
      </c>
      <c r="L6">
        <f>'BPoEFUbVT-mtrbks-psgr-plghyb'!L6</f>
        <v>5.8329516115156891E-3</v>
      </c>
      <c r="M6">
        <f>'BPoEFUbVT-mtrbks-psgr-plghyb'!M6</f>
        <v>6.4597659162705977E-3</v>
      </c>
      <c r="N6">
        <f>'BPoEFUbVT-mtrbks-psgr-plghyb'!N6</f>
        <v>7.1709537941181904E-3</v>
      </c>
      <c r="O6">
        <f>'BPoEFUbVT-mtrbks-psgr-plghyb'!O6</f>
        <v>8.012288012225097E-3</v>
      </c>
      <c r="P6">
        <f>'BPoEFUbVT-mtrbks-psgr-plghyb'!P6</f>
        <v>8.326304915019022E-3</v>
      </c>
      <c r="Q6">
        <f>'BPoEFUbVT-mtrbks-psgr-plghyb'!Q6</f>
        <v>8.5424981186242414E-3</v>
      </c>
      <c r="R6">
        <f>'BPoEFUbVT-mtrbks-psgr-plghyb'!R6</f>
        <v>8.9032541590549925E-3</v>
      </c>
      <c r="S6">
        <f>'BPoEFUbVT-mtrbks-psgr-plghyb'!S6</f>
        <v>9.4858778724097367E-3</v>
      </c>
      <c r="T6">
        <f>'BPoEFUbVT-mtrbks-psgr-plghyb'!T6</f>
        <v>9.7669104625992282E-3</v>
      </c>
      <c r="U6">
        <f>'BPoEFUbVT-mtrbks-psgr-plghyb'!U6</f>
        <v>1.0144368734428621E-2</v>
      </c>
      <c r="V6">
        <f>'BPoEFUbVT-mtrbks-psgr-plghyb'!V6</f>
        <v>1.0446322687254858E-2</v>
      </c>
      <c r="W6">
        <f>'BPoEFUbVT-mtrbks-psgr-plghyb'!W6</f>
        <v>1.0617120778931911E-2</v>
      </c>
      <c r="X6">
        <f>'BPoEFUbVT-mtrbks-psgr-plghyb'!X6</f>
        <v>1.0589111086758314E-2</v>
      </c>
      <c r="Y6">
        <f>'BPoEFUbVT-mtrbks-psgr-plghyb'!Y6</f>
        <v>1.0503378453154006E-2</v>
      </c>
      <c r="Z6">
        <f>'BPoEFUbVT-mtrbks-psgr-plghyb'!Z6</f>
        <v>1.0065606591167592E-2</v>
      </c>
      <c r="AA6">
        <f>'BPoEFUbVT-mtrbks-psgr-plghyb'!AA6</f>
        <v>9.6523928183278214E-3</v>
      </c>
      <c r="AB6">
        <f>'BPoEFUbVT-mtrbks-psgr-plghyb'!AB6</f>
        <v>8.98490959425155E-3</v>
      </c>
      <c r="AC6">
        <f>'BPoEFUbVT-mtrbks-psgr-plghyb'!AC6</f>
        <v>8.5266045608876559E-3</v>
      </c>
      <c r="AD6">
        <f>'BPoEFUbVT-mtrbks-psgr-plghyb'!AD6</f>
        <v>8.1334584557332251E-3</v>
      </c>
      <c r="AE6">
        <f>'BPoEFUbVT-mtrbks-psgr-plghyb'!AE6</f>
        <v>6.9916924817957186E-3</v>
      </c>
      <c r="AF6">
        <f>'BPoEFUbVT-mtrbks-psgr-plghyb'!AF6</f>
        <v>5.5737272809610388E-3</v>
      </c>
      <c r="AG6">
        <f>'BPoEFUbVT-mtrbks-psgr-plghyb'!AG6</f>
        <v>4.7272163108153641E-3</v>
      </c>
      <c r="AH6">
        <f>'BPoEFUbVT-mtrbks-psgr-plghyb'!AH6</f>
        <v>4.7168238068853218E-3</v>
      </c>
      <c r="AI6">
        <f>'BPoEFUbVT-mtrbks-psgr-plghyb'!AI6</f>
        <v>4.719009478097491E-3</v>
      </c>
    </row>
    <row r="7" spans="1:35" x14ac:dyDescent="0.45">
      <c r="A7" t="s">
        <v>156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</row>
    <row r="8" spans="1:35" x14ac:dyDescent="0.45">
      <c r="A8" t="s">
        <v>155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4.25" x14ac:dyDescent="0.45"/>
  <sheetData>
    <row r="1" spans="1:1" x14ac:dyDescent="0.45">
      <c r="A1" t="s">
        <v>269</v>
      </c>
    </row>
    <row r="2" spans="1:1" x14ac:dyDescent="0.45">
      <c r="A2" t="s">
        <v>270</v>
      </c>
    </row>
    <row r="4" spans="1:1" x14ac:dyDescent="0.45">
      <c r="A4" t="s">
        <v>271</v>
      </c>
    </row>
    <row r="5" spans="1:1" x14ac:dyDescent="0.45">
      <c r="A5">
        <v>0.55000000000000004</v>
      </c>
    </row>
    <row r="7" spans="1:1" x14ac:dyDescent="0.45">
      <c r="A7" t="s">
        <v>285</v>
      </c>
    </row>
    <row r="8" spans="1:1" x14ac:dyDescent="0.45">
      <c r="A8" t="s">
        <v>286</v>
      </c>
    </row>
    <row r="9" spans="1:1" x14ac:dyDescent="0.45">
      <c r="A9" t="s">
        <v>287</v>
      </c>
    </row>
    <row r="11" spans="1:1" x14ac:dyDescent="0.45">
      <c r="A11" s="20" t="s">
        <v>288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4.25" x14ac:dyDescent="0.4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1" sqref="B1:B8"/>
    </sheetView>
  </sheetViews>
  <sheetFormatPr defaultRowHeight="14.25" x14ac:dyDescent="0.45"/>
  <cols>
    <col min="1" max="1" width="22.59765625" customWidth="1"/>
  </cols>
  <sheetData>
    <row r="1" spans="1:35" x14ac:dyDescent="0.4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4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4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"/>
    </sheetView>
  </sheetViews>
  <sheetFormatPr defaultRowHeight="14.25" x14ac:dyDescent="0.45"/>
  <cols>
    <col min="1" max="1" width="22.59765625" customWidth="1"/>
  </cols>
  <sheetData>
    <row r="1" spans="1:36" x14ac:dyDescent="0.45">
      <c r="B1">
        <f>'AEO 37'!C1</f>
        <v>2017</v>
      </c>
      <c r="C1">
        <f>'AEO 37'!D1</f>
        <v>2018</v>
      </c>
      <c r="D1">
        <f>'AEO 37'!E1</f>
        <v>2019</v>
      </c>
      <c r="E1">
        <f>'AEO 37'!F1</f>
        <v>2020</v>
      </c>
      <c r="F1">
        <f>'AEO 37'!G1</f>
        <v>2021</v>
      </c>
      <c r="G1">
        <f>'AEO 37'!H1</f>
        <v>2022</v>
      </c>
      <c r="H1">
        <f>'AEO 37'!I1</f>
        <v>2023</v>
      </c>
      <c r="I1">
        <f>'AEO 37'!J1</f>
        <v>2024</v>
      </c>
      <c r="J1">
        <f>'AEO 37'!K1</f>
        <v>2025</v>
      </c>
      <c r="K1">
        <f>'AEO 37'!L1</f>
        <v>2026</v>
      </c>
      <c r="L1">
        <f>'AEO 37'!M1</f>
        <v>2027</v>
      </c>
      <c r="M1">
        <f>'AEO 37'!N1</f>
        <v>2028</v>
      </c>
      <c r="N1">
        <f>'AEO 37'!O1</f>
        <v>2029</v>
      </c>
      <c r="O1">
        <f>'AEO 37'!P1</f>
        <v>2030</v>
      </c>
      <c r="P1">
        <f>'AEO 37'!Q1</f>
        <v>2031</v>
      </c>
      <c r="Q1">
        <f>'AEO 37'!R1</f>
        <v>2032</v>
      </c>
      <c r="R1">
        <f>'AEO 37'!S1</f>
        <v>2033</v>
      </c>
      <c r="S1">
        <f>'AEO 37'!T1</f>
        <v>2034</v>
      </c>
      <c r="T1">
        <f>'AEO 37'!U1</f>
        <v>2035</v>
      </c>
      <c r="U1">
        <f>'AEO 37'!V1</f>
        <v>2036</v>
      </c>
      <c r="V1">
        <f>'AEO 37'!W1</f>
        <v>2037</v>
      </c>
      <c r="W1">
        <f>'AEO 37'!X1</f>
        <v>2038</v>
      </c>
      <c r="X1">
        <f>'AEO 37'!Y1</f>
        <v>2039</v>
      </c>
      <c r="Y1">
        <f>'AEO 37'!Z1</f>
        <v>2040</v>
      </c>
      <c r="Z1">
        <f>'AEO 37'!AA1</f>
        <v>2041</v>
      </c>
      <c r="AA1">
        <f>'AEO 37'!AB1</f>
        <v>2042</v>
      </c>
      <c r="AB1">
        <f>'AEO 37'!AC1</f>
        <v>2043</v>
      </c>
      <c r="AC1">
        <f>'AEO 37'!AD1</f>
        <v>2044</v>
      </c>
      <c r="AD1">
        <f>'AEO 37'!AE1</f>
        <v>2045</v>
      </c>
      <c r="AE1">
        <f>'AEO 37'!AF1</f>
        <v>2046</v>
      </c>
      <c r="AF1">
        <f>'AEO 37'!AG1</f>
        <v>2047</v>
      </c>
      <c r="AG1">
        <f>'AEO 37'!AH1</f>
        <v>2048</v>
      </c>
      <c r="AH1">
        <f>'AEO 37'!AI1</f>
        <v>2049</v>
      </c>
      <c r="AI1">
        <f>'AEO 37'!AJ1</f>
        <v>2050</v>
      </c>
    </row>
    <row r="2" spans="1:36" x14ac:dyDescent="0.4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4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45">
      <c r="A4" t="s">
        <v>151</v>
      </c>
      <c r="B4" s="11">
        <f>'AEO 37'!C16/SUM('AEO 37'!C16:C17)</f>
        <v>0.99940323249683338</v>
      </c>
      <c r="C4" s="11">
        <f>'AEO 37'!D16/SUM('AEO 37'!D16:D17)</f>
        <v>0.99719100141983774</v>
      </c>
      <c r="D4" s="11">
        <f>'AEO 37'!E16/SUM('AEO 37'!E16:E17)</f>
        <v>0.99708828560318852</v>
      </c>
      <c r="E4" s="11">
        <f>'AEO 37'!F16/SUM('AEO 37'!F16:F17)</f>
        <v>0.99650861929692935</v>
      </c>
      <c r="F4" s="11">
        <f>'AEO 37'!G16/SUM('AEO 37'!G16:G17)</f>
        <v>0.99569832922987489</v>
      </c>
      <c r="G4" s="11">
        <f>'AEO 37'!H16/SUM('AEO 37'!H16:H17)</f>
        <v>0.99504459368282527</v>
      </c>
      <c r="H4" s="11">
        <f>'AEO 37'!I16/SUM('AEO 37'!I16:I17)</f>
        <v>0.99450661301938692</v>
      </c>
      <c r="I4" s="11">
        <f>'AEO 37'!J16/SUM('AEO 37'!J16:J17)</f>
        <v>0.99234457295329681</v>
      </c>
      <c r="J4" s="11">
        <f>'AEO 37'!K16/SUM('AEO 37'!K16:K17)</f>
        <v>0.9892161397262712</v>
      </c>
      <c r="K4" s="11">
        <f>'AEO 37'!L16/SUM('AEO 37'!L16:L17)</f>
        <v>0.98873590979488135</v>
      </c>
      <c r="L4" s="11">
        <f>'AEO 37'!M16/SUM('AEO 37'!M16:M17)</f>
        <v>0.98703788530774295</v>
      </c>
      <c r="M4" s="11">
        <f>'AEO 37'!N16/SUM('AEO 37'!N16:N17)</f>
        <v>0.98564496463050977</v>
      </c>
      <c r="N4" s="11">
        <f>'AEO 37'!O16/SUM('AEO 37'!O16:O17)</f>
        <v>0.9840645471241819</v>
      </c>
      <c r="O4" s="11">
        <f>'AEO 37'!P16/SUM('AEO 37'!P16:P17)</f>
        <v>0.98219491552838867</v>
      </c>
      <c r="P4" s="11">
        <f>'AEO 37'!Q16/SUM('AEO 37'!Q16:Q17)</f>
        <v>0.98149710018884662</v>
      </c>
      <c r="Q4" s="11">
        <f>'AEO 37'!R16/SUM('AEO 37'!R16:R17)</f>
        <v>0.98101667084750166</v>
      </c>
      <c r="R4" s="11">
        <f>'AEO 37'!S16/SUM('AEO 37'!S16:S17)</f>
        <v>0.9802149907576555</v>
      </c>
      <c r="S4" s="11">
        <f>'AEO 37'!T16/SUM('AEO 37'!T16:T17)</f>
        <v>0.97892027139464499</v>
      </c>
      <c r="T4" s="11">
        <f>'AEO 37'!U16/SUM('AEO 37'!U16:U17)</f>
        <v>0.97829575452755735</v>
      </c>
      <c r="U4" s="11">
        <f>'AEO 37'!V16/SUM('AEO 37'!V16:V17)</f>
        <v>0.97745695836793645</v>
      </c>
      <c r="V4" s="11">
        <f>'AEO 37'!W16/SUM('AEO 37'!W16:W17)</f>
        <v>0.9767859495838781</v>
      </c>
      <c r="W4" s="11">
        <f>'AEO 37'!X16/SUM('AEO 37'!X16:X17)</f>
        <v>0.97640639826904019</v>
      </c>
      <c r="X4" s="11">
        <f>'AEO 37'!Y16/SUM('AEO 37'!Y16:Y17)</f>
        <v>0.97646864202942596</v>
      </c>
      <c r="Y4" s="11">
        <f>'AEO 37'!Z16/SUM('AEO 37'!Z16:Z17)</f>
        <v>0.97665915899299105</v>
      </c>
      <c r="Z4" s="11">
        <f>'AEO 37'!AA16/SUM('AEO 37'!AA16:AA17)</f>
        <v>0.97763198535296081</v>
      </c>
      <c r="AA4" s="11">
        <f>'AEO 37'!AB16/SUM('AEO 37'!AB16:AB17)</f>
        <v>0.97855023818149367</v>
      </c>
      <c r="AB4" s="11">
        <f>'AEO 37'!AC16/SUM('AEO 37'!AC16:AC17)</f>
        <v>0.98003353423499651</v>
      </c>
      <c r="AC4" s="11">
        <f>'AEO 37'!AD16/SUM('AEO 37'!AD16:AD17)</f>
        <v>0.98105198986469411</v>
      </c>
      <c r="AD4" s="11">
        <f>'AEO 37'!AE16/SUM('AEO 37'!AE16:AE17)</f>
        <v>0.98192564787614833</v>
      </c>
      <c r="AE4" s="11">
        <f>'AEO 37'!AF16/SUM('AEO 37'!AF16:AF17)</f>
        <v>0.98446290559600946</v>
      </c>
      <c r="AF4" s="11">
        <f>'AEO 37'!AG16/SUM('AEO 37'!AG16:AG17)</f>
        <v>0.98761393937564212</v>
      </c>
      <c r="AG4" s="11">
        <f>'AEO 37'!AH16/SUM('AEO 37'!AH16:AH17)</f>
        <v>0.98949507486485466</v>
      </c>
      <c r="AH4" s="11">
        <f>'AEO 37'!AI16/SUM('AEO 37'!AI16:AI17)</f>
        <v>0.9895181693180326</v>
      </c>
      <c r="AI4" s="11">
        <f>'AEO 37'!AJ16/SUM('AEO 37'!AJ16:AJ17)</f>
        <v>0.98951331227089445</v>
      </c>
      <c r="AJ4" s="11"/>
    </row>
    <row r="5" spans="1:36" x14ac:dyDescent="0.4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45">
      <c r="A6" t="s">
        <v>153</v>
      </c>
      <c r="B6" s="11">
        <f>'AEO 37'!C17/SUM('AEO 37'!C16:C17)</f>
        <v>5.9676750316662631E-4</v>
      </c>
      <c r="C6" s="11">
        <f>'AEO 37'!D17/SUM('AEO 37'!D16:D17)</f>
        <v>2.808998580162197E-3</v>
      </c>
      <c r="D6" s="11">
        <f>'AEO 37'!E17/SUM('AEO 37'!E16:E17)</f>
        <v>2.9117143968114797E-3</v>
      </c>
      <c r="E6" s="11">
        <f>'AEO 37'!F17/SUM('AEO 37'!F16:F17)</f>
        <v>3.4913807030706881E-3</v>
      </c>
      <c r="F6" s="11">
        <f>'AEO 37'!G17/SUM('AEO 37'!G16:G17)</f>
        <v>4.3016707701251647E-3</v>
      </c>
      <c r="G6" s="11">
        <f>'AEO 37'!H17/SUM('AEO 37'!H16:H17)</f>
        <v>4.9554063171746371E-3</v>
      </c>
      <c r="H6" s="11">
        <f>'AEO 37'!I17/SUM('AEO 37'!I16:I17)</f>
        <v>5.4933869806130173E-3</v>
      </c>
      <c r="I6" s="11">
        <f>'AEO 37'!J17/SUM('AEO 37'!J16:J17)</f>
        <v>7.6554270467031355E-3</v>
      </c>
      <c r="J6" s="11">
        <f>'AEO 37'!K17/SUM('AEO 37'!K16:K17)</f>
        <v>1.0783860273728825E-2</v>
      </c>
      <c r="K6" s="11">
        <f>'AEO 37'!L17/SUM('AEO 37'!L16:L17)</f>
        <v>1.1264090205118711E-2</v>
      </c>
      <c r="L6" s="11">
        <f>'AEO 37'!M17/SUM('AEO 37'!M16:M17)</f>
        <v>1.2962114692257089E-2</v>
      </c>
      <c r="M6" s="11">
        <f>'AEO 37'!N17/SUM('AEO 37'!N16:N17)</f>
        <v>1.4355035369490218E-2</v>
      </c>
      <c r="N6" s="11">
        <f>'AEO 37'!O17/SUM('AEO 37'!O16:O17)</f>
        <v>1.5935452875818202E-2</v>
      </c>
      <c r="O6" s="11">
        <f>'AEO 37'!P17/SUM('AEO 37'!P16:P17)</f>
        <v>1.7805084471611329E-2</v>
      </c>
      <c r="P6" s="11">
        <f>'AEO 37'!Q17/SUM('AEO 37'!Q16:Q17)</f>
        <v>1.8502899811153384E-2</v>
      </c>
      <c r="Q6" s="11">
        <f>'AEO 37'!R17/SUM('AEO 37'!R16:R17)</f>
        <v>1.8983329152498316E-2</v>
      </c>
      <c r="R6" s="11">
        <f>'AEO 37'!S17/SUM('AEO 37'!S16:S17)</f>
        <v>1.9785009242344428E-2</v>
      </c>
      <c r="S6" s="11">
        <f>'AEO 37'!T17/SUM('AEO 37'!T16:T17)</f>
        <v>2.1079728605354973E-2</v>
      </c>
      <c r="T6" s="11">
        <f>'AEO 37'!U17/SUM('AEO 37'!U16:U17)</f>
        <v>2.1704245472442731E-2</v>
      </c>
      <c r="U6" s="11">
        <f>'AEO 37'!V17/SUM('AEO 37'!V16:V17)</f>
        <v>2.2543041632063606E-2</v>
      </c>
      <c r="V6" s="11">
        <f>'AEO 37'!W17/SUM('AEO 37'!W16:W17)</f>
        <v>2.3214050416121908E-2</v>
      </c>
      <c r="W6" s="11">
        <f>'AEO 37'!X17/SUM('AEO 37'!X16:X17)</f>
        <v>2.3593601730959805E-2</v>
      </c>
      <c r="X6" s="11">
        <f>'AEO 37'!Y17/SUM('AEO 37'!Y16:Y17)</f>
        <v>2.3531357970574034E-2</v>
      </c>
      <c r="Y6" s="11">
        <f>'AEO 37'!Z17/SUM('AEO 37'!Z16:Z17)</f>
        <v>2.3340841007008905E-2</v>
      </c>
      <c r="Z6" s="11">
        <f>'AEO 37'!AA17/SUM('AEO 37'!AA16:AA17)</f>
        <v>2.2368014647039094E-2</v>
      </c>
      <c r="AA6" s="11">
        <f>'AEO 37'!AB17/SUM('AEO 37'!AB16:AB17)</f>
        <v>2.1449761818506271E-2</v>
      </c>
      <c r="AB6" s="11">
        <f>'AEO 37'!AC17/SUM('AEO 37'!AC16:AC17)</f>
        <v>1.9966465765003445E-2</v>
      </c>
      <c r="AC6" s="11">
        <f>'AEO 37'!AD17/SUM('AEO 37'!AD16:AD17)</f>
        <v>1.8948010135305903E-2</v>
      </c>
      <c r="AD6" s="11">
        <f>'AEO 37'!AE17/SUM('AEO 37'!AE16:AE17)</f>
        <v>1.8074352123851611E-2</v>
      </c>
      <c r="AE6" s="11">
        <f>'AEO 37'!AF17/SUM('AEO 37'!AF16:AF17)</f>
        <v>1.5537094403990488E-2</v>
      </c>
      <c r="AF6" s="11">
        <f>'AEO 37'!AG17/SUM('AEO 37'!AG16:AG17)</f>
        <v>1.2386060624357865E-2</v>
      </c>
      <c r="AG6" s="11">
        <f>'AEO 37'!AH17/SUM('AEO 37'!AH16:AH17)</f>
        <v>1.0504925135145254E-2</v>
      </c>
      <c r="AH6" s="11">
        <f>'AEO 37'!AI17/SUM('AEO 37'!AI16:AI17)</f>
        <v>1.0481830681967383E-2</v>
      </c>
      <c r="AI6" s="11">
        <f>'AEO 37'!AJ17/SUM('AEO 37'!AJ16:AJ17)</f>
        <v>1.0486687729105536E-2</v>
      </c>
      <c r="AJ6" s="11"/>
    </row>
    <row r="7" spans="1:36" x14ac:dyDescent="0.4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4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2017-06-23T20:50:52Z</dcterms:created>
  <dcterms:modified xsi:type="dcterms:W3CDTF">2019-03-13T17:27:24Z</dcterms:modified>
</cp:coreProperties>
</file>