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0" windowWidth="19420" windowHeight="9030"/>
  </bookViews>
  <sheets>
    <sheet name="About" sheetId="1" r:id="rId1"/>
    <sheet name="Subsidies Paid" sheetId="12" r:id="rId2"/>
    <sheet name="Calculations" sheetId="14" r:id="rId3"/>
    <sheet name="AEO Table 1" sheetId="3" r:id="rId4"/>
    <sheet name="AEO Table 8" sheetId="9" r:id="rId5"/>
    <sheet name="AEO Table 11" sheetId="6" r:id="rId6"/>
    <sheet name="BS-BSfTFpEUP" sheetId="10" r:id="rId7"/>
    <sheet name="BS-BSpUEO" sheetId="11" r:id="rId8"/>
    <sheet name="JCT Table 1_Notes" sheetId="15" r:id="rId9"/>
  </sheets>
  <calcPr calcId="145621"/>
</workbook>
</file>

<file path=xl/calcChain.xml><?xml version="1.0" encoding="utf-8"?>
<calcChain xmlns="http://schemas.openxmlformats.org/spreadsheetml/2006/main">
  <c r="U2" i="10" l="1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2" i="10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T11" i="11"/>
  <c r="T12" i="11"/>
  <c r="T3" i="11"/>
  <c r="C10" i="11" l="1"/>
  <c r="D10" i="11"/>
  <c r="E10" i="11"/>
  <c r="B10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B9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B6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B5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F10" i="11"/>
  <c r="D31" i="14"/>
  <c r="E31" i="14"/>
  <c r="F31" i="14"/>
  <c r="G31" i="14"/>
  <c r="H31" i="14"/>
  <c r="I31" i="14"/>
  <c r="J31" i="14"/>
  <c r="K31" i="14"/>
  <c r="K32" i="14" s="1"/>
  <c r="K33" i="14" s="1"/>
  <c r="L31" i="14"/>
  <c r="M31" i="14"/>
  <c r="N31" i="14"/>
  <c r="O31" i="14"/>
  <c r="O32" i="14" s="1"/>
  <c r="O33" i="14" s="1"/>
  <c r="P31" i="14"/>
  <c r="Q31" i="14"/>
  <c r="R31" i="14"/>
  <c r="S31" i="14"/>
  <c r="S32" i="14" s="1"/>
  <c r="S33" i="14" s="1"/>
  <c r="T31" i="14"/>
  <c r="C31" i="14"/>
  <c r="C32" i="14" s="1"/>
  <c r="C33" i="14" s="1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I9" i="12"/>
  <c r="H9" i="12"/>
  <c r="G9" i="12"/>
  <c r="F9" i="12"/>
  <c r="C26" i="14"/>
  <c r="D26" i="14"/>
  <c r="E26" i="14"/>
  <c r="F26" i="14"/>
  <c r="F32" i="14" s="1"/>
  <c r="F33" i="14" s="1"/>
  <c r="G26" i="14"/>
  <c r="H26" i="14"/>
  <c r="I26" i="14"/>
  <c r="J26" i="14"/>
  <c r="J32" i="14" s="1"/>
  <c r="J33" i="14" s="1"/>
  <c r="K26" i="14"/>
  <c r="L26" i="14"/>
  <c r="M26" i="14"/>
  <c r="N26" i="14"/>
  <c r="N32" i="14" s="1"/>
  <c r="N33" i="14" s="1"/>
  <c r="O26" i="14"/>
  <c r="P26" i="14"/>
  <c r="Q26" i="14"/>
  <c r="R26" i="14"/>
  <c r="R32" i="14" s="1"/>
  <c r="R33" i="14" s="1"/>
  <c r="S26" i="14"/>
  <c r="T26" i="14"/>
  <c r="C28" i="14"/>
  <c r="D28" i="14"/>
  <c r="D30" i="14" s="1"/>
  <c r="E28" i="14"/>
  <c r="F28" i="14"/>
  <c r="G28" i="14"/>
  <c r="H28" i="14"/>
  <c r="H30" i="14" s="1"/>
  <c r="I28" i="14"/>
  <c r="J28" i="14"/>
  <c r="K28" i="14"/>
  <c r="L28" i="14"/>
  <c r="L30" i="14" s="1"/>
  <c r="M28" i="14"/>
  <c r="N28" i="14"/>
  <c r="O28" i="14"/>
  <c r="P28" i="14"/>
  <c r="P30" i="14" s="1"/>
  <c r="Q28" i="14"/>
  <c r="R28" i="14"/>
  <c r="S28" i="14"/>
  <c r="T28" i="14"/>
  <c r="T30" i="14" s="1"/>
  <c r="C30" i="14"/>
  <c r="E30" i="14"/>
  <c r="F30" i="14"/>
  <c r="G30" i="14"/>
  <c r="I30" i="14"/>
  <c r="J30" i="14"/>
  <c r="K30" i="14"/>
  <c r="M30" i="14"/>
  <c r="N30" i="14"/>
  <c r="O30" i="14"/>
  <c r="Q30" i="14"/>
  <c r="R30" i="14"/>
  <c r="S30" i="14"/>
  <c r="D32" i="14"/>
  <c r="E32" i="14"/>
  <c r="G32" i="14"/>
  <c r="H32" i="14"/>
  <c r="I32" i="14"/>
  <c r="L32" i="14"/>
  <c r="M32" i="14"/>
  <c r="P32" i="14"/>
  <c r="P33" i="14" s="1"/>
  <c r="Q32" i="14"/>
  <c r="Q33" i="14" s="1"/>
  <c r="T32" i="14"/>
  <c r="E33" i="14"/>
  <c r="G33" i="14"/>
  <c r="I33" i="14"/>
  <c r="M33" i="14"/>
  <c r="U6" i="11" l="1"/>
  <c r="Y6" i="11"/>
  <c r="AC6" i="11"/>
  <c r="AG6" i="11"/>
  <c r="AK6" i="11"/>
  <c r="V6" i="11"/>
  <c r="Z6" i="11"/>
  <c r="AD6" i="11"/>
  <c r="AH6" i="11"/>
  <c r="AL6" i="11"/>
  <c r="W6" i="11"/>
  <c r="AA6" i="11"/>
  <c r="AE6" i="11"/>
  <c r="AI6" i="11"/>
  <c r="AM6" i="11"/>
  <c r="T6" i="11"/>
  <c r="X6" i="11"/>
  <c r="AB6" i="11"/>
  <c r="AF6" i="11"/>
  <c r="AJ6" i="11"/>
  <c r="V10" i="11"/>
  <c r="Z10" i="11"/>
  <c r="AD10" i="11"/>
  <c r="AH10" i="11"/>
  <c r="AL10" i="11"/>
  <c r="W10" i="11"/>
  <c r="AA10" i="11"/>
  <c r="AE10" i="11"/>
  <c r="AI10" i="11"/>
  <c r="AM10" i="11"/>
  <c r="X10" i="11"/>
  <c r="AB10" i="11"/>
  <c r="AF10" i="11"/>
  <c r="AJ10" i="11"/>
  <c r="T10" i="11"/>
  <c r="U10" i="11"/>
  <c r="Y10" i="11"/>
  <c r="AC10" i="11"/>
  <c r="AG10" i="11"/>
  <c r="AK10" i="11"/>
  <c r="X5" i="11"/>
  <c r="AB5" i="11"/>
  <c r="AF5" i="11"/>
  <c r="AJ5" i="11"/>
  <c r="U5" i="11"/>
  <c r="Y5" i="11"/>
  <c r="AC5" i="11"/>
  <c r="AG5" i="11"/>
  <c r="AK5" i="11"/>
  <c r="V5" i="11"/>
  <c r="Z5" i="11"/>
  <c r="AD5" i="11"/>
  <c r="AH5" i="11"/>
  <c r="AL5" i="11"/>
  <c r="T5" i="11"/>
  <c r="W5" i="11"/>
  <c r="AA5" i="11"/>
  <c r="AE5" i="11"/>
  <c r="AI5" i="11"/>
  <c r="AM5" i="11"/>
  <c r="X9" i="11"/>
  <c r="AB9" i="11"/>
  <c r="AF9" i="11"/>
  <c r="AJ9" i="11"/>
  <c r="U9" i="11"/>
  <c r="Y9" i="11"/>
  <c r="AC9" i="11"/>
  <c r="AG9" i="11"/>
  <c r="AK9" i="11"/>
  <c r="V9" i="11"/>
  <c r="Z9" i="11"/>
  <c r="AD9" i="11"/>
  <c r="AH9" i="11"/>
  <c r="AL9" i="11"/>
  <c r="T9" i="11"/>
  <c r="W9" i="11"/>
  <c r="AA9" i="11"/>
  <c r="AE9" i="11"/>
  <c r="AI9" i="11"/>
  <c r="AM9" i="11"/>
  <c r="T33" i="14"/>
  <c r="D33" i="14"/>
  <c r="H33" i="14"/>
  <c r="L33" i="14"/>
  <c r="L8" i="12" l="1"/>
  <c r="K8" i="12"/>
  <c r="J8" i="12"/>
  <c r="E61" i="14" l="1"/>
  <c r="F61" i="14"/>
  <c r="G61" i="14"/>
  <c r="H61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C114" i="14"/>
  <c r="C113" i="14"/>
  <c r="C112" i="14"/>
  <c r="E111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C107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C99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C91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C83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C106" i="14"/>
  <c r="C105" i="14"/>
  <c r="C104" i="14"/>
  <c r="E103" i="14"/>
  <c r="E108" i="14" s="1"/>
  <c r="F103" i="14"/>
  <c r="G103" i="14"/>
  <c r="H103" i="14"/>
  <c r="D103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C98" i="14"/>
  <c r="C97" i="14"/>
  <c r="C96" i="14"/>
  <c r="E95" i="14"/>
  <c r="F95" i="14"/>
  <c r="G95" i="14"/>
  <c r="H95" i="14"/>
  <c r="D95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C89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C88" i="14"/>
  <c r="E87" i="14"/>
  <c r="F87" i="14"/>
  <c r="G87" i="14"/>
  <c r="H87" i="14"/>
  <c r="D87" i="14"/>
  <c r="C87" i="14" s="1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C82" i="14"/>
  <c r="C81" i="14"/>
  <c r="E80" i="14"/>
  <c r="F80" i="14"/>
  <c r="F84" i="14" s="1"/>
  <c r="G80" i="14"/>
  <c r="H80" i="14"/>
  <c r="I80" i="14" s="1"/>
  <c r="D80" i="14"/>
  <c r="C80" i="14" s="1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C75" i="14"/>
  <c r="C74" i="14"/>
  <c r="E73" i="14"/>
  <c r="E76" i="14" s="1"/>
  <c r="F73" i="14"/>
  <c r="G73" i="14"/>
  <c r="H73" i="14"/>
  <c r="D73" i="14"/>
  <c r="D76" i="14" s="1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C69" i="14"/>
  <c r="C68" i="14"/>
  <c r="E67" i="14"/>
  <c r="F67" i="14"/>
  <c r="G67" i="14"/>
  <c r="H67" i="14"/>
  <c r="H70" i="14" s="1"/>
  <c r="D67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C63" i="14"/>
  <c r="C62" i="14"/>
  <c r="D61" i="14"/>
  <c r="E55" i="14"/>
  <c r="E50" i="14"/>
  <c r="F50" i="14"/>
  <c r="G50" i="14"/>
  <c r="H50" i="14"/>
  <c r="I50" i="14" s="1"/>
  <c r="D50" i="14"/>
  <c r="E43" i="14"/>
  <c r="F43" i="14"/>
  <c r="G43" i="14"/>
  <c r="H43" i="14"/>
  <c r="D43" i="14"/>
  <c r="E37" i="14"/>
  <c r="F37" i="14"/>
  <c r="G37" i="14"/>
  <c r="H37" i="14"/>
  <c r="D37" i="14"/>
  <c r="F21" i="14"/>
  <c r="G21" i="14"/>
  <c r="I21" i="14"/>
  <c r="J21" i="14"/>
  <c r="K21" i="14"/>
  <c r="N21" i="14"/>
  <c r="O21" i="14"/>
  <c r="Q21" i="14"/>
  <c r="R21" i="14"/>
  <c r="S21" i="14"/>
  <c r="C20" i="14"/>
  <c r="C21" i="14" s="1"/>
  <c r="D10" i="14"/>
  <c r="E10" i="14"/>
  <c r="G10" i="14"/>
  <c r="H10" i="14"/>
  <c r="I10" i="14"/>
  <c r="K10" i="14"/>
  <c r="L10" i="14"/>
  <c r="M10" i="14"/>
  <c r="N10" i="14"/>
  <c r="O10" i="14"/>
  <c r="P10" i="14"/>
  <c r="Q10" i="14"/>
  <c r="R10" i="14"/>
  <c r="S10" i="14"/>
  <c r="T10" i="14"/>
  <c r="C9" i="14"/>
  <c r="C10" i="14" s="1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R55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D51" i="14"/>
  <c r="E51" i="14"/>
  <c r="E52" i="14" s="1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C51" i="14"/>
  <c r="C56" i="14"/>
  <c r="C50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C44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C38" i="14"/>
  <c r="T21" i="14"/>
  <c r="P21" i="14"/>
  <c r="M21" i="14"/>
  <c r="L21" i="14"/>
  <c r="H21" i="14"/>
  <c r="E21" i="14"/>
  <c r="D21" i="14"/>
  <c r="T17" i="14"/>
  <c r="T19" i="14" s="1"/>
  <c r="S17" i="14"/>
  <c r="S19" i="14" s="1"/>
  <c r="R17" i="14"/>
  <c r="R19" i="14" s="1"/>
  <c r="Q17" i="14"/>
  <c r="Q19" i="14" s="1"/>
  <c r="P17" i="14"/>
  <c r="P19" i="14" s="1"/>
  <c r="O17" i="14"/>
  <c r="O19" i="14" s="1"/>
  <c r="N17" i="14"/>
  <c r="N19" i="14" s="1"/>
  <c r="M17" i="14"/>
  <c r="M19" i="14" s="1"/>
  <c r="L17" i="14"/>
  <c r="L19" i="14" s="1"/>
  <c r="K17" i="14"/>
  <c r="K19" i="14" s="1"/>
  <c r="J17" i="14"/>
  <c r="J19" i="14" s="1"/>
  <c r="I17" i="14"/>
  <c r="I19" i="14" s="1"/>
  <c r="H17" i="14"/>
  <c r="H19" i="14" s="1"/>
  <c r="G17" i="14"/>
  <c r="G19" i="14" s="1"/>
  <c r="F17" i="14"/>
  <c r="F19" i="14" s="1"/>
  <c r="E17" i="14"/>
  <c r="E19" i="14" s="1"/>
  <c r="D17" i="14"/>
  <c r="D19" i="14" s="1"/>
  <c r="C17" i="14"/>
  <c r="C19" i="14" s="1"/>
  <c r="J10" i="14"/>
  <c r="F10" i="14"/>
  <c r="T6" i="14"/>
  <c r="T8" i="14" s="1"/>
  <c r="S6" i="14"/>
  <c r="S8" i="14" s="1"/>
  <c r="R6" i="14"/>
  <c r="R8" i="14" s="1"/>
  <c r="Q6" i="14"/>
  <c r="Q8" i="14" s="1"/>
  <c r="P6" i="14"/>
  <c r="P8" i="14" s="1"/>
  <c r="O6" i="14"/>
  <c r="O8" i="14" s="1"/>
  <c r="N6" i="14"/>
  <c r="N8" i="14" s="1"/>
  <c r="M6" i="14"/>
  <c r="M8" i="14" s="1"/>
  <c r="L6" i="14"/>
  <c r="L8" i="14" s="1"/>
  <c r="K6" i="14"/>
  <c r="K8" i="14" s="1"/>
  <c r="J6" i="14"/>
  <c r="J8" i="14" s="1"/>
  <c r="I6" i="14"/>
  <c r="I8" i="14" s="1"/>
  <c r="H6" i="14"/>
  <c r="H8" i="14" s="1"/>
  <c r="G6" i="14"/>
  <c r="G8" i="14" s="1"/>
  <c r="F6" i="14"/>
  <c r="F8" i="14" s="1"/>
  <c r="E6" i="14"/>
  <c r="E8" i="14" s="1"/>
  <c r="D6" i="14"/>
  <c r="D8" i="14" s="1"/>
  <c r="C6" i="14"/>
  <c r="C8" i="14" s="1"/>
  <c r="C52" i="14" l="1"/>
  <c r="E100" i="14"/>
  <c r="C92" i="14"/>
  <c r="E92" i="14"/>
  <c r="G108" i="14"/>
  <c r="G100" i="14"/>
  <c r="C84" i="14"/>
  <c r="D100" i="14"/>
  <c r="D70" i="14"/>
  <c r="G84" i="14"/>
  <c r="H100" i="14"/>
  <c r="I95" i="14"/>
  <c r="I100" i="14" s="1"/>
  <c r="E70" i="14"/>
  <c r="F76" i="14"/>
  <c r="G92" i="14"/>
  <c r="D92" i="14"/>
  <c r="F100" i="14"/>
  <c r="F108" i="14"/>
  <c r="Q11" i="14"/>
  <c r="P7" i="11" s="1"/>
  <c r="I11" i="14"/>
  <c r="H7" i="11" s="1"/>
  <c r="D84" i="14"/>
  <c r="E84" i="14"/>
  <c r="F92" i="14"/>
  <c r="I84" i="14"/>
  <c r="D108" i="14"/>
  <c r="E115" i="14"/>
  <c r="D111" i="14"/>
  <c r="M11" i="14"/>
  <c r="L7" i="11" s="1"/>
  <c r="E11" i="14"/>
  <c r="D7" i="11" s="1"/>
  <c r="I87" i="14"/>
  <c r="H92" i="14"/>
  <c r="J95" i="14"/>
  <c r="H108" i="14"/>
  <c r="I103" i="14"/>
  <c r="C103" i="14"/>
  <c r="C108" i="14" s="1"/>
  <c r="F111" i="14"/>
  <c r="G70" i="14"/>
  <c r="H76" i="14"/>
  <c r="F70" i="14"/>
  <c r="G76" i="14"/>
  <c r="C95" i="14"/>
  <c r="C100" i="14" s="1"/>
  <c r="H84" i="14"/>
  <c r="J80" i="14"/>
  <c r="J84" i="14" s="1"/>
  <c r="D64" i="14"/>
  <c r="C67" i="14"/>
  <c r="C70" i="14" s="1"/>
  <c r="O22" i="14"/>
  <c r="N8" i="11" s="1"/>
  <c r="G22" i="14"/>
  <c r="F8" i="11" s="1"/>
  <c r="T11" i="14"/>
  <c r="S7" i="11" s="1"/>
  <c r="P11" i="14"/>
  <c r="O7" i="11" s="1"/>
  <c r="L11" i="14"/>
  <c r="K7" i="11" s="1"/>
  <c r="H11" i="14"/>
  <c r="G7" i="11" s="1"/>
  <c r="D11" i="14"/>
  <c r="C7" i="11" s="1"/>
  <c r="R22" i="14"/>
  <c r="Q8" i="11" s="1"/>
  <c r="N22" i="14"/>
  <c r="M8" i="11" s="1"/>
  <c r="J22" i="14"/>
  <c r="I8" i="11" s="1"/>
  <c r="F22" i="14"/>
  <c r="E8" i="11" s="1"/>
  <c r="F52" i="14"/>
  <c r="S22" i="14"/>
  <c r="R8" i="11" s="1"/>
  <c r="K22" i="14"/>
  <c r="J8" i="11" s="1"/>
  <c r="C22" i="14"/>
  <c r="B8" i="11" s="1"/>
  <c r="R57" i="14"/>
  <c r="H52" i="14"/>
  <c r="D52" i="14"/>
  <c r="J50" i="14"/>
  <c r="I52" i="14"/>
  <c r="G52" i="14"/>
  <c r="K55" i="14"/>
  <c r="K57" i="14" s="1"/>
  <c r="O55" i="14"/>
  <c r="O57" i="14" s="1"/>
  <c r="C55" i="14"/>
  <c r="C57" i="14" s="1"/>
  <c r="B3" i="10" s="1"/>
  <c r="H55" i="14"/>
  <c r="H57" i="14" s="1"/>
  <c r="L55" i="14"/>
  <c r="L57" i="14" s="1"/>
  <c r="P55" i="14"/>
  <c r="P57" i="14" s="1"/>
  <c r="T55" i="14"/>
  <c r="T57" i="14" s="1"/>
  <c r="G55" i="14"/>
  <c r="G57" i="14" s="1"/>
  <c r="S55" i="14"/>
  <c r="S57" i="14" s="1"/>
  <c r="D55" i="14"/>
  <c r="D57" i="14" s="1"/>
  <c r="I55" i="14"/>
  <c r="I57" i="14" s="1"/>
  <c r="M55" i="14"/>
  <c r="M57" i="14" s="1"/>
  <c r="Q55" i="14"/>
  <c r="Q57" i="14" s="1"/>
  <c r="E57" i="14"/>
  <c r="D3" i="10" s="1"/>
  <c r="F55" i="14"/>
  <c r="F57" i="14" s="1"/>
  <c r="J55" i="14"/>
  <c r="J57" i="14" s="1"/>
  <c r="N55" i="14"/>
  <c r="N57" i="14" s="1"/>
  <c r="F11" i="14"/>
  <c r="E7" i="11" s="1"/>
  <c r="J11" i="14"/>
  <c r="I7" i="11" s="1"/>
  <c r="N11" i="14"/>
  <c r="M7" i="11" s="1"/>
  <c r="R11" i="14"/>
  <c r="Q7" i="11" s="1"/>
  <c r="D22" i="14"/>
  <c r="C8" i="11" s="1"/>
  <c r="H22" i="14"/>
  <c r="G8" i="11" s="1"/>
  <c r="L22" i="14"/>
  <c r="K8" i="11" s="1"/>
  <c r="P22" i="14"/>
  <c r="O8" i="11" s="1"/>
  <c r="T22" i="14"/>
  <c r="S8" i="11" s="1"/>
  <c r="C11" i="14"/>
  <c r="B7" i="11" s="1"/>
  <c r="G11" i="14"/>
  <c r="F7" i="11" s="1"/>
  <c r="K11" i="14"/>
  <c r="J7" i="11" s="1"/>
  <c r="O11" i="14"/>
  <c r="N7" i="11" s="1"/>
  <c r="S11" i="14"/>
  <c r="R7" i="11" s="1"/>
  <c r="E22" i="14"/>
  <c r="D8" i="11" s="1"/>
  <c r="I22" i="14"/>
  <c r="H8" i="11" s="1"/>
  <c r="M22" i="14"/>
  <c r="L8" i="11" s="1"/>
  <c r="Q22" i="14"/>
  <c r="P8" i="11" s="1"/>
  <c r="AE29" i="6"/>
  <c r="W8" i="11" l="1"/>
  <c r="AA8" i="11"/>
  <c r="AE8" i="11"/>
  <c r="AI8" i="11"/>
  <c r="AM8" i="11"/>
  <c r="X8" i="11"/>
  <c r="AB8" i="11"/>
  <c r="AF8" i="11"/>
  <c r="AJ8" i="11"/>
  <c r="T8" i="11"/>
  <c r="U8" i="11"/>
  <c r="Y8" i="11"/>
  <c r="AC8" i="11"/>
  <c r="AG8" i="11"/>
  <c r="AK8" i="11"/>
  <c r="V8" i="11"/>
  <c r="Z8" i="11"/>
  <c r="AD8" i="11"/>
  <c r="AH8" i="11"/>
  <c r="AL8" i="11"/>
  <c r="V7" i="11"/>
  <c r="Z7" i="11"/>
  <c r="AD7" i="11"/>
  <c r="AH7" i="11"/>
  <c r="AL7" i="11"/>
  <c r="W7" i="11"/>
  <c r="AA7" i="11"/>
  <c r="AE7" i="11"/>
  <c r="AI7" i="11"/>
  <c r="AM7" i="11"/>
  <c r="X7" i="11"/>
  <c r="AB7" i="11"/>
  <c r="AF7" i="11"/>
  <c r="AJ7" i="11"/>
  <c r="T7" i="11"/>
  <c r="U7" i="11"/>
  <c r="Y7" i="11"/>
  <c r="AC7" i="11"/>
  <c r="AG7" i="11"/>
  <c r="AK7" i="11"/>
  <c r="C4" i="10"/>
  <c r="F3" i="10"/>
  <c r="G3" i="10"/>
  <c r="D115" i="14"/>
  <c r="C10" i="10" s="1"/>
  <c r="C111" i="14"/>
  <c r="C115" i="14" s="1"/>
  <c r="B14" i="10" s="1"/>
  <c r="H3" i="10"/>
  <c r="E3" i="10"/>
  <c r="J103" i="14"/>
  <c r="I108" i="14"/>
  <c r="J87" i="14"/>
  <c r="I92" i="14"/>
  <c r="C3" i="10"/>
  <c r="F115" i="14"/>
  <c r="E14" i="10" s="1"/>
  <c r="G111" i="14"/>
  <c r="K95" i="14"/>
  <c r="J100" i="14"/>
  <c r="D10" i="10"/>
  <c r="D11" i="10"/>
  <c r="D14" i="10"/>
  <c r="K80" i="14"/>
  <c r="K84" i="14" s="1"/>
  <c r="K50" i="14"/>
  <c r="J52" i="14"/>
  <c r="I3" i="10" s="1"/>
  <c r="E39" i="14"/>
  <c r="D2" i="11" s="1"/>
  <c r="F39" i="14"/>
  <c r="E2" i="11" s="1"/>
  <c r="G39" i="14"/>
  <c r="F2" i="11" s="1"/>
  <c r="C14" i="10" l="1"/>
  <c r="C11" i="10"/>
  <c r="B11" i="10"/>
  <c r="K103" i="14"/>
  <c r="J108" i="14"/>
  <c r="L95" i="14"/>
  <c r="K100" i="14"/>
  <c r="H111" i="14"/>
  <c r="G115" i="14"/>
  <c r="K87" i="14"/>
  <c r="J92" i="14"/>
  <c r="E11" i="10"/>
  <c r="E10" i="10"/>
  <c r="B10" i="10"/>
  <c r="L80" i="14"/>
  <c r="L84" i="14" s="1"/>
  <c r="L50" i="14"/>
  <c r="K52" i="14"/>
  <c r="J3" i="10" s="1"/>
  <c r="I37" i="14"/>
  <c r="H39" i="14"/>
  <c r="G2" i="11" s="1"/>
  <c r="D39" i="14"/>
  <c r="C2" i="11" s="1"/>
  <c r="C37" i="14"/>
  <c r="C39" i="14" s="1"/>
  <c r="B2" i="11" s="1"/>
  <c r="E45" i="14"/>
  <c r="D4" i="11" s="1"/>
  <c r="G45" i="14"/>
  <c r="F4" i="11" s="1"/>
  <c r="F45" i="14"/>
  <c r="E4" i="11" s="1"/>
  <c r="H64" i="14"/>
  <c r="G4" i="10" s="1"/>
  <c r="E64" i="14"/>
  <c r="D4" i="10" s="1"/>
  <c r="F64" i="14"/>
  <c r="E4" i="10" s="1"/>
  <c r="L87" i="14" l="1"/>
  <c r="K92" i="14"/>
  <c r="F14" i="10"/>
  <c r="F10" i="10"/>
  <c r="F11" i="10"/>
  <c r="M95" i="14"/>
  <c r="L100" i="14"/>
  <c r="I111" i="14"/>
  <c r="H115" i="14"/>
  <c r="L103" i="14"/>
  <c r="K108" i="14"/>
  <c r="M80" i="14"/>
  <c r="M84" i="14" s="1"/>
  <c r="G64" i="14"/>
  <c r="F4" i="10" s="1"/>
  <c r="C73" i="14"/>
  <c r="C76" i="14" s="1"/>
  <c r="I67" i="14"/>
  <c r="I70" i="14" s="1"/>
  <c r="I61" i="14"/>
  <c r="I64" i="14" s="1"/>
  <c r="C61" i="14"/>
  <c r="C64" i="14" s="1"/>
  <c r="I73" i="14"/>
  <c r="I76" i="14" s="1"/>
  <c r="M50" i="14"/>
  <c r="L52" i="14"/>
  <c r="K3" i="10" s="1"/>
  <c r="D45" i="14"/>
  <c r="C4" i="11" s="1"/>
  <c r="C43" i="14"/>
  <c r="C45" i="14" s="1"/>
  <c r="B4" i="11" s="1"/>
  <c r="H45" i="14"/>
  <c r="G4" i="11" s="1"/>
  <c r="I43" i="14"/>
  <c r="J37" i="14"/>
  <c r="I39" i="14"/>
  <c r="H2" i="11" s="1"/>
  <c r="H4" i="10" l="1"/>
  <c r="M103" i="14"/>
  <c r="L108" i="14"/>
  <c r="N95" i="14"/>
  <c r="M100" i="14"/>
  <c r="J111" i="14"/>
  <c r="I115" i="14"/>
  <c r="B4" i="10"/>
  <c r="G10" i="10"/>
  <c r="G11" i="10"/>
  <c r="G14" i="10"/>
  <c r="M87" i="14"/>
  <c r="L92" i="14"/>
  <c r="N80" i="14"/>
  <c r="N84" i="14" s="1"/>
  <c r="N50" i="14"/>
  <c r="M52" i="14"/>
  <c r="L3" i="10" s="1"/>
  <c r="J67" i="14"/>
  <c r="J70" i="14" s="1"/>
  <c r="J73" i="14"/>
  <c r="J76" i="14" s="1"/>
  <c r="J61" i="14"/>
  <c r="J64" i="14" s="1"/>
  <c r="J43" i="14"/>
  <c r="I45" i="14"/>
  <c r="H4" i="11" s="1"/>
  <c r="K37" i="14"/>
  <c r="J39" i="14"/>
  <c r="I2" i="11" s="1"/>
  <c r="O95" i="14" l="1"/>
  <c r="N100" i="14"/>
  <c r="N87" i="14"/>
  <c r="M92" i="14"/>
  <c r="K111" i="14"/>
  <c r="J115" i="14"/>
  <c r="I4" i="10"/>
  <c r="H10" i="10"/>
  <c r="H14" i="10"/>
  <c r="H11" i="10"/>
  <c r="N103" i="14"/>
  <c r="M108" i="14"/>
  <c r="O80" i="14"/>
  <c r="O84" i="14" s="1"/>
  <c r="K61" i="14"/>
  <c r="K64" i="14" s="1"/>
  <c r="K67" i="14"/>
  <c r="K70" i="14" s="1"/>
  <c r="K73" i="14"/>
  <c r="K76" i="14" s="1"/>
  <c r="O50" i="14"/>
  <c r="N52" i="14"/>
  <c r="M3" i="10" s="1"/>
  <c r="L37" i="14"/>
  <c r="K39" i="14"/>
  <c r="J2" i="11" s="1"/>
  <c r="K43" i="14"/>
  <c r="J45" i="14"/>
  <c r="I4" i="11" s="1"/>
  <c r="J4" i="10" l="1"/>
  <c r="I11" i="10"/>
  <c r="I14" i="10"/>
  <c r="I10" i="10"/>
  <c r="P95" i="14"/>
  <c r="O100" i="14"/>
  <c r="L111" i="14"/>
  <c r="K115" i="14"/>
  <c r="O87" i="14"/>
  <c r="N92" i="14"/>
  <c r="O103" i="14"/>
  <c r="N108" i="14"/>
  <c r="P80" i="14"/>
  <c r="P84" i="14" s="1"/>
  <c r="P50" i="14"/>
  <c r="O52" i="14"/>
  <c r="N3" i="10" s="1"/>
  <c r="L67" i="14"/>
  <c r="L70" i="14" s="1"/>
  <c r="L73" i="14"/>
  <c r="L76" i="14" s="1"/>
  <c r="L61" i="14"/>
  <c r="L64" i="14" s="1"/>
  <c r="K45" i="14"/>
  <c r="J4" i="11" s="1"/>
  <c r="L43" i="14"/>
  <c r="L39" i="14"/>
  <c r="K2" i="11" s="1"/>
  <c r="M37" i="14"/>
  <c r="K4" i="10" l="1"/>
  <c r="Q95" i="14"/>
  <c r="P100" i="14"/>
  <c r="J11" i="10"/>
  <c r="J14" i="10"/>
  <c r="J10" i="10"/>
  <c r="P103" i="14"/>
  <c r="O108" i="14"/>
  <c r="P87" i="14"/>
  <c r="O92" i="14"/>
  <c r="M111" i="14"/>
  <c r="L115" i="14"/>
  <c r="Q80" i="14"/>
  <c r="Q84" i="14" s="1"/>
  <c r="M61" i="14"/>
  <c r="M64" i="14" s="1"/>
  <c r="M67" i="14"/>
  <c r="M70" i="14" s="1"/>
  <c r="M73" i="14"/>
  <c r="M76" i="14" s="1"/>
  <c r="Q50" i="14"/>
  <c r="P52" i="14"/>
  <c r="O3" i="10" s="1"/>
  <c r="L45" i="14"/>
  <c r="K4" i="11" s="1"/>
  <c r="M43" i="14"/>
  <c r="N37" i="14"/>
  <c r="M39" i="14"/>
  <c r="L2" i="11" s="1"/>
  <c r="L4" i="10" l="1"/>
  <c r="N111" i="14"/>
  <c r="M115" i="14"/>
  <c r="Q87" i="14"/>
  <c r="P92" i="14"/>
  <c r="K11" i="10"/>
  <c r="K10" i="10"/>
  <c r="K14" i="10"/>
  <c r="Q103" i="14"/>
  <c r="P108" i="14"/>
  <c r="R95" i="14"/>
  <c r="Q100" i="14"/>
  <c r="R80" i="14"/>
  <c r="R84" i="14" s="1"/>
  <c r="R50" i="14"/>
  <c r="Q52" i="14"/>
  <c r="P3" i="10" s="1"/>
  <c r="N67" i="14"/>
  <c r="N70" i="14" s="1"/>
  <c r="N73" i="14"/>
  <c r="N76" i="14" s="1"/>
  <c r="N61" i="14"/>
  <c r="N64" i="14" s="1"/>
  <c r="O37" i="14"/>
  <c r="N39" i="14"/>
  <c r="M2" i="11" s="1"/>
  <c r="N43" i="14"/>
  <c r="M45" i="14"/>
  <c r="L4" i="11" s="1"/>
  <c r="M4" i="10" l="1"/>
  <c r="R103" i="14"/>
  <c r="Q108" i="14"/>
  <c r="R87" i="14"/>
  <c r="Q92" i="14"/>
  <c r="L10" i="10"/>
  <c r="L11" i="10"/>
  <c r="L14" i="10"/>
  <c r="S95" i="14"/>
  <c r="R100" i="14"/>
  <c r="O111" i="14"/>
  <c r="N115" i="14"/>
  <c r="S80" i="14"/>
  <c r="S84" i="14" s="1"/>
  <c r="O67" i="14"/>
  <c r="O70" i="14" s="1"/>
  <c r="O61" i="14"/>
  <c r="O64" i="14" s="1"/>
  <c r="O73" i="14"/>
  <c r="O76" i="14" s="1"/>
  <c r="S50" i="14"/>
  <c r="R52" i="14"/>
  <c r="Q3" i="10" s="1"/>
  <c r="O43" i="14"/>
  <c r="N45" i="14"/>
  <c r="M4" i="11" s="1"/>
  <c r="P37" i="14"/>
  <c r="O39" i="14"/>
  <c r="N2" i="11" s="1"/>
  <c r="T95" i="14" l="1"/>
  <c r="T100" i="14" s="1"/>
  <c r="S100" i="14"/>
  <c r="M14" i="10"/>
  <c r="M10" i="10"/>
  <c r="M11" i="10"/>
  <c r="N4" i="10"/>
  <c r="P111" i="14"/>
  <c r="O115" i="14"/>
  <c r="S103" i="14"/>
  <c r="R108" i="14"/>
  <c r="S87" i="14"/>
  <c r="R92" i="14"/>
  <c r="T80" i="14"/>
  <c r="T84" i="14" s="1"/>
  <c r="T50" i="14"/>
  <c r="T52" i="14" s="1"/>
  <c r="S3" i="10" s="1"/>
  <c r="S52" i="14"/>
  <c r="R3" i="10" s="1"/>
  <c r="P61" i="14"/>
  <c r="P64" i="14" s="1"/>
  <c r="P73" i="14"/>
  <c r="P76" i="14" s="1"/>
  <c r="P67" i="14"/>
  <c r="P70" i="14" s="1"/>
  <c r="Q37" i="14"/>
  <c r="P39" i="14"/>
  <c r="O2" i="11" s="1"/>
  <c r="P43" i="14"/>
  <c r="O45" i="14"/>
  <c r="N4" i="11" s="1"/>
  <c r="Q111" i="14" l="1"/>
  <c r="P115" i="14"/>
  <c r="N14" i="10"/>
  <c r="N10" i="10"/>
  <c r="N11" i="10"/>
  <c r="O4" i="10"/>
  <c r="T87" i="14"/>
  <c r="T92" i="14" s="1"/>
  <c r="S92" i="14"/>
  <c r="T103" i="14"/>
  <c r="T108" i="14" s="1"/>
  <c r="S108" i="14"/>
  <c r="Q67" i="14"/>
  <c r="Q70" i="14" s="1"/>
  <c r="Q61" i="14"/>
  <c r="Q64" i="14" s="1"/>
  <c r="Q73" i="14"/>
  <c r="Q76" i="14" s="1"/>
  <c r="Q43" i="14"/>
  <c r="P45" i="14"/>
  <c r="O4" i="11" s="1"/>
  <c r="R37" i="14"/>
  <c r="Q39" i="14"/>
  <c r="P2" i="11" s="1"/>
  <c r="O11" i="10" l="1"/>
  <c r="O14" i="10"/>
  <c r="O10" i="10"/>
  <c r="R111" i="14"/>
  <c r="Q115" i="14"/>
  <c r="P4" i="10"/>
  <c r="R61" i="14"/>
  <c r="R64" i="14" s="1"/>
  <c r="R73" i="14"/>
  <c r="R76" i="14" s="1"/>
  <c r="R67" i="14"/>
  <c r="R70" i="14" s="1"/>
  <c r="S37" i="14"/>
  <c r="R39" i="14"/>
  <c r="Q2" i="11" s="1"/>
  <c r="R43" i="14"/>
  <c r="Q45" i="14"/>
  <c r="P4" i="11" s="1"/>
  <c r="P11" i="10" l="1"/>
  <c r="P14" i="10"/>
  <c r="P10" i="10"/>
  <c r="S111" i="14"/>
  <c r="R115" i="14"/>
  <c r="Q4" i="10"/>
  <c r="S73" i="14"/>
  <c r="S76" i="14" s="1"/>
  <c r="S67" i="14"/>
  <c r="S70" i="14" s="1"/>
  <c r="S61" i="14"/>
  <c r="S64" i="14" s="1"/>
  <c r="S43" i="14"/>
  <c r="R45" i="14"/>
  <c r="Q4" i="11" s="1"/>
  <c r="T37" i="14"/>
  <c r="T39" i="14" s="1"/>
  <c r="S2" i="11" s="1"/>
  <c r="S39" i="14"/>
  <c r="R2" i="11" s="1"/>
  <c r="AK2" i="11" l="1"/>
  <c r="AM2" i="11"/>
  <c r="AJ2" i="11"/>
  <c r="U2" i="11"/>
  <c r="AG2" i="11"/>
  <c r="AA2" i="11"/>
  <c r="Z2" i="11"/>
  <c r="AL2" i="11"/>
  <c r="AE2" i="11"/>
  <c r="AF2" i="11"/>
  <c r="AB2" i="11"/>
  <c r="T2" i="11"/>
  <c r="AD2" i="11"/>
  <c r="AH2" i="11"/>
  <c r="V2" i="11"/>
  <c r="X2" i="11"/>
  <c r="Y2" i="11"/>
  <c r="AC2" i="11"/>
  <c r="AI2" i="11"/>
  <c r="W2" i="11"/>
  <c r="T111" i="14"/>
  <c r="T115" i="14" s="1"/>
  <c r="S115" i="14"/>
  <c r="R4" i="10"/>
  <c r="Q11" i="10"/>
  <c r="Q14" i="10"/>
  <c r="Q10" i="10"/>
  <c r="T67" i="14"/>
  <c r="T70" i="14" s="1"/>
  <c r="T61" i="14"/>
  <c r="T64" i="14" s="1"/>
  <c r="T73" i="14"/>
  <c r="T76" i="14" s="1"/>
  <c r="T43" i="14"/>
  <c r="T45" i="14" s="1"/>
  <c r="S4" i="11" s="1"/>
  <c r="Z4" i="11" s="1"/>
  <c r="S45" i="14"/>
  <c r="R4" i="11" s="1"/>
  <c r="AA4" i="11" l="1"/>
  <c r="AB4" i="11"/>
  <c r="AD4" i="11"/>
  <c r="AJ4" i="11"/>
  <c r="AL4" i="11"/>
  <c r="AI4" i="11"/>
  <c r="AG4" i="11"/>
  <c r="Y4" i="11"/>
  <c r="AC4" i="11"/>
  <c r="X4" i="11"/>
  <c r="T4" i="11"/>
  <c r="AK4" i="11"/>
  <c r="AF4" i="11"/>
  <c r="AE4" i="11"/>
  <c r="W4" i="11"/>
  <c r="AH4" i="11"/>
  <c r="U4" i="11"/>
  <c r="AM4" i="11"/>
  <c r="V4" i="11"/>
  <c r="S4" i="10"/>
  <c r="R11" i="10"/>
  <c r="R10" i="10"/>
  <c r="R14" i="10"/>
  <c r="S14" i="10"/>
  <c r="S10" i="10"/>
  <c r="S11" i="10"/>
</calcChain>
</file>

<file path=xl/sharedStrings.xml><?xml version="1.0" encoding="utf-8"?>
<sst xmlns="http://schemas.openxmlformats.org/spreadsheetml/2006/main" count="923" uniqueCount="464">
  <si>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</si>
  <si>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</si>
  <si>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</si>
  <si>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</si>
  <si>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</si>
  <si>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</si>
  <si>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</si>
  <si>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</si>
  <si>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</si>
  <si>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</si>
  <si>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</si>
  <si>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</si>
  <si>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</si>
  <si>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</si>
  <si>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</si>
  <si>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</si>
  <si>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</si>
  <si>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</si>
  <si>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</si>
  <si>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</si>
  <si>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</si>
  <si>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</si>
  <si>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</si>
  <si>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</si>
  <si>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</si>
  <si>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</si>
  <si>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</si>
  <si>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</si>
  <si>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</si>
  <si>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</si>
  <si>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</si>
  <si>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</si>
  <si>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</si>
  <si>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</si>
  <si>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</si>
  <si>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</si>
  <si>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</si>
  <si>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</si>
  <si>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</si>
  <si>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</si>
  <si>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</si>
  <si>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</si>
  <si>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</si>
  <si>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</si>
  <si>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</si>
  <si>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/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</si>
  <si>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</si>
  <si>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</si>
  <si>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</si>
  <si>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</si>
  <si>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</si>
  <si>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</si>
  <si>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</si>
  <si>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</si>
  <si>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</si>
  <si>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</si>
  <si>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</si>
  <si>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</si>
  <si>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</si>
  <si>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</si>
  <si>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 xml:space="preserve">   Natural Gas 7/</t>
  </si>
  <si>
    <t xml:space="preserve">   Other 8/</t>
  </si>
  <si>
    <t>Exports</t>
  </si>
  <si>
    <t xml:space="preserve">   Petroleum and Other Liquids 9/</t>
  </si>
  <si>
    <t xml:space="preserve">   Natural Gas 10/</t>
  </si>
  <si>
    <t xml:space="preserve">   Coal</t>
  </si>
  <si>
    <t>Discrepancy 11/</t>
  </si>
  <si>
    <t>- -</t>
  </si>
  <si>
    <t>Consumption</t>
  </si>
  <si>
    <t xml:space="preserve">   Petroleum and Other Liquids 12/</t>
  </si>
  <si>
    <t xml:space="preserve">   Natural Gas</t>
  </si>
  <si>
    <t xml:space="preserve">   Coal 13/</t>
  </si>
  <si>
    <t xml:space="preserve">   Biomass 14/</t>
  </si>
  <si>
    <t xml:space="preserve">   Other 15/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</si>
  <si>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</si>
  <si>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</si>
  <si>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</si>
  <si>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Coal, Minemouth (dollars per ton) 16/</t>
  </si>
  <si>
    <t xml:space="preserve">  Coal, Minemouth (dollars per million Btu) 16/</t>
  </si>
  <si>
    <t xml:space="preserve">  Coal, Delivered (dollars per million Btu) 17/</t>
  </si>
  <si>
    <t xml:space="preserve">  Electricity (cents per kilowatthour)</t>
  </si>
  <si>
    <t>Prices (nominal dollars per unit)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</si>
  <si>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</si>
  <si>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</si>
  <si>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</si>
  <si>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</si>
  <si>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</si>
  <si>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</si>
  <si>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</si>
  <si>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</si>
  <si>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5/ Includes non-biogenic municipal waste, liquid hydrogen, methanol, and some domestic inputs to refineries.</t>
  </si>
  <si>
    <t xml:space="preserve">   6/ Includes imports of finished petroleum products, unfinished oils, alcohols, ethers, blending components, and renewable fuels such as ethanol.</t>
  </si>
  <si>
    <t xml:space="preserve">   7/ Includes imports of liquefied natural gas that are later re-exported.</t>
  </si>
  <si>
    <t xml:space="preserve">   8/ Includes coal, coal coke (net), and electricity (net).  Excludes imports of fuel used in nuclear power plants.</t>
  </si>
  <si>
    <t xml:space="preserve">   9/ Includes crude oil, petroleum products, ethanol, and biodiesel.</t>
  </si>
  <si>
    <t xml:space="preserve">   10/ Includes re-exported liquefied natural gas.</t>
  </si>
  <si>
    <t xml:space="preserve">   11/ Balancing item.  Includes unaccounted for supply, losses, gains, and net storage withdrawals.</t>
  </si>
  <si>
    <t xml:space="preserve">   12/ Estimated consumption.  Includes petroleum-derived fuels and non-petroleum-derived fuels, such as ethanol and biodiesel, and coal-based</t>
  </si>
  <si>
    <t>Refer to Table 17 for detailed renewable liquid fuels consumption.</t>
  </si>
  <si>
    <t xml:space="preserve">   13/ Excludes coal converted to coal-based synthetic liquids and natural gas.</t>
  </si>
  <si>
    <t xml:space="preserve">   14/ Includes grid-connected electricity from wood and wood waste, non-electric energy from wood, and biofuels heat and coproducts used in the</t>
  </si>
  <si>
    <t>production of liquid fuels, but excludes the energy content of the liquid fuels.</t>
  </si>
  <si>
    <t xml:space="preserve">   15/ Includes non-biogenic municipal waste, liquid hydrogen, and net electricity imports.</t>
  </si>
  <si>
    <t xml:space="preserve">   16/ Includes reported prices for both open market and captive mines.  Prices weighted by production, which differs from average minemouth prices</t>
  </si>
  <si>
    <t>published in EIA data reports where it is weighted by reported sales.</t>
  </si>
  <si>
    <t xml:space="preserve">   17/ Prices weighted by consumption; weighted average excludes export free-alongside-ship (f.a.s.) prices.</t>
  </si>
  <si>
    <t xml:space="preserve">   Btu = British thermal unit.</t>
  </si>
  <si>
    <t xml:space="preserve">   - - = Not applicable.</t>
  </si>
  <si>
    <t>are model results and may differ from official EIA data reports.</t>
  </si>
  <si>
    <t>Petroleum Supply Annual 2012, DOE/EIA-0340(2012)/1 (Washington, DC, September 2013).</t>
  </si>
  <si>
    <t>Electric Power Sector 1/</t>
  </si>
  <si>
    <t xml:space="preserve">   1/ Includes electricity-only and combined heat and power plants that have a regulatory status.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</si>
  <si>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</si>
  <si>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</si>
  <si>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</si>
  <si>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</si>
  <si>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</si>
  <si>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</si>
  <si>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</si>
  <si>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</si>
  <si>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</si>
  <si>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</si>
  <si>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</si>
  <si>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</si>
  <si>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</si>
  <si>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</si>
  <si>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</si>
  <si>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</si>
  <si>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</si>
  <si>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</si>
  <si>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</si>
  <si>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</si>
  <si>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</si>
  <si>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</si>
  <si>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</si>
  <si>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</si>
  <si>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</si>
  <si>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</si>
  <si>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</si>
  <si>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</si>
  <si>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</si>
  <si>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</si>
  <si>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</si>
  <si>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</si>
  <si>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 xml:space="preserve">   1/ Includes lease condensate.</t>
  </si>
  <si>
    <t xml:space="preserve">   3/ Includes other hydrocarbons and alcohols.</t>
  </si>
  <si>
    <t xml:space="preserve">   4/ The volumetric amount by which total output is greater than input due to the processing of crude oil into products which, in total,</t>
  </si>
  <si>
    <t>have a lower specific gravity than the crude oil processed.</t>
  </si>
  <si>
    <t xml:space="preserve">   5/ Includes pyrolysis oils, biomass-derived Fischer-Tropsch liquids, biobutanol, and renewable feedstocks used for the</t>
  </si>
  <si>
    <t>on-site production of diesel and gasoline.</t>
  </si>
  <si>
    <t xml:space="preserve">   6/ Includes domestic sources of other blending components, other hydrocarbons, and ethers.</t>
  </si>
  <si>
    <t xml:space="preserve">   8/ Includes ethane, natural gasoline, and refinery olefins.</t>
  </si>
  <si>
    <t xml:space="preserve">   9/ Includes ethanol and ethers blended into gasoline.</t>
  </si>
  <si>
    <t xml:space="preserve">   11/ Includes only kerosene type.</t>
  </si>
  <si>
    <t xml:space="preserve">   12/ Includes distillate fuel oil from petroleum and biomass feedstocks.</t>
  </si>
  <si>
    <t xml:space="preserve">   13/ Includes kerosene, aviation gasoline, petrochemical feedstocks, lubricants, waxes, asphalt, road oil, still gas,</t>
  </si>
  <si>
    <t>special naphthas, petroleum coke, crude oil product supplied, methanol, and miscellaneous petroleum products.</t>
  </si>
  <si>
    <t xml:space="preserve">   14/ Includes energy for combined heat and power plants that have a non-regulatory status, and small on-site generating systems.</t>
  </si>
  <si>
    <t xml:space="preserve">   15/ Includes consumption of energy by electricity-only and combined heat and power plants that have a regulatory status.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</si>
  <si>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</si>
  <si>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</si>
  <si>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</si>
  <si>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</si>
  <si>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</si>
  <si>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</si>
  <si>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</si>
  <si>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</si>
  <si>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</si>
  <si>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</si>
  <si>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</si>
  <si>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</si>
  <si>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</si>
  <si>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</si>
  <si>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</si>
  <si>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</si>
  <si>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</si>
  <si>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</si>
  <si>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</si>
  <si>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</si>
  <si>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</si>
  <si>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</si>
  <si>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</si>
  <si>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</si>
  <si>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</si>
  <si>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</si>
  <si>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</si>
  <si>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</si>
  <si>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</si>
  <si>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</si>
  <si>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</si>
  <si>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</si>
  <si>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</si>
  <si>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</si>
  <si>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</si>
  <si>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</si>
  <si>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</si>
  <si>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</si>
  <si>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</si>
  <si>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</si>
  <si>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</si>
  <si>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</si>
  <si>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</si>
  <si>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</si>
  <si>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</si>
  <si>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</si>
  <si>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</si>
  <si>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</si>
  <si>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</si>
  <si>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</si>
  <si>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</si>
  <si>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</si>
  <si>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</si>
  <si>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</si>
  <si>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</si>
  <si>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</si>
  <si>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</si>
  <si>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4/ Includes non-biogenic municipal waste.  The U.S. Energy Information Administration estimates that in</t>
  </si>
  <si>
    <t>petroleum-derived plastics and other non-renewable sources.  See U.S. Energy Information Administration, Methodology</t>
  </si>
  <si>
    <t>for Allocating Municipal Solid Waste to Biogenic and Non-Biogenic Energy (Washington, DC, May 2007).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</si>
  <si>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</si>
  <si>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</si>
  <si>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</si>
  <si>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</si>
  <si>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</si>
  <si>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</si>
  <si>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</si>
  <si>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</si>
  <si>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</si>
  <si>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>net imports; electricity sales; and electricity end-use prices:  U.S. Energy Information Administration (EIA),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</si>
  <si>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</si>
  <si>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</si>
  <si>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</si>
  <si>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</si>
  <si>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</si>
  <si>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</si>
  <si>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</si>
  <si>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</si>
  <si>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</si>
  <si>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</si>
  <si>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</si>
  <si>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</si>
  <si>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</si>
  <si>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</si>
  <si>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We assume years after 2018 to be like 2018, because in the BAU case, we don't assume the continuation</t>
  </si>
  <si>
    <t>of any laws set to expire, and most expiring energy tax credits (like the ITC) are on track to expire</t>
  </si>
  <si>
    <t>by end of 2017.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</si>
  <si>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</si>
  <si>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</si>
  <si>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</si>
  <si>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</si>
  <si>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</si>
  <si>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</si>
  <si>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coal ($/BTU)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</si>
  <si>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</si>
  <si>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</si>
  <si>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</si>
  <si>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</si>
  <si>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</si>
  <si>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</si>
  <si>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</si>
  <si>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wind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</si>
  <si>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</si>
  <si>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</si>
  <si>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</si>
  <si>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</si>
  <si>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</si>
  <si>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</si>
  <si>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</si>
  <si>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</si>
  <si>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</si>
  <si>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</si>
  <si>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>2013-</t>
  </si>
  <si>
    <t xml:space="preserve">   Conventional Hydroelectric Power</t>
  </si>
  <si>
    <t>Prices (2013 dollars per unit)</t>
  </si>
  <si>
    <t xml:space="preserve">  Natural Gas at Henry Hub (dollars per million Btu)</t>
  </si>
  <si>
    <t>synthetic liquids.  Petroleum coke, which is a solid, is included.  Also included are hydrocarbon gas liquids and crude oil consumed as a fuel.</t>
  </si>
  <si>
    <t xml:space="preserve">   Note:  Totals may not equal sum of components due to independent rounding.  Data for 2012 and 2013</t>
  </si>
  <si>
    <t xml:space="preserve">   Sources:  2012 natural gas supply values:  U.S. Energy Information Administration (EIA), Natural Gas Annual</t>
  </si>
  <si>
    <t>2012, DOE/EIA-0131(2012) (Washington, DC, December 2013).</t>
  </si>
  <si>
    <t>2013 natural gas supply values:  EIA, Natural Gas Monthly,</t>
  </si>
  <si>
    <t>DOE/EIA-0130(2014/07) (Washington, DC, July 2014).</t>
  </si>
  <si>
    <t>2012 and 2013 coal minemouth and delivered coal prices:  EIA,</t>
  </si>
  <si>
    <t>Annual Coal Report 2013, DOE/EIA-0584(2013) (Washington, DC, January 2015).</t>
  </si>
  <si>
    <t>2013 petroleum supply values and 2012 crude oil and lease condensate production:  EIA,</t>
  </si>
  <si>
    <t>Other 2012 petroleum supply values:  EIA, Petroleum Supply Annual 2011, DOE/EIA-0340(2011)/1 (Washington, DC, August 2012).</t>
  </si>
  <si>
    <t>2012 and 2013 crude oil spot prices and natural gas spot price at Henry Hub:  Thomson Reuters.</t>
  </si>
  <si>
    <t>Other 2012 and 2013 coal values:  EIA, Quarterly Coal Report, October-December 2013, DOE/EIA-0121(2013/4Q) (Washington, DC, March 2014).</t>
  </si>
  <si>
    <t>Other 2012 and 2013 values:  EIA, Monthly Energy Review, DOE/EIA-0035(2014/08) (Washington, DC, August 2014).</t>
  </si>
  <si>
    <t>Projections:  EIA, AEO2015 National Energy Modeling System run ref2015.d021915a.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</si>
  <si>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</si>
  <si>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</si>
  <si>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</si>
  <si>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</si>
  <si>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>(2013 cents per kilowatthour)</t>
  </si>
  <si>
    <t>2013 approximately 7 billion kilowatthours of electricity were generated from a municipal waste stream containing</t>
  </si>
  <si>
    <t xml:space="preserve">   Sources:  2012 and 2013 electric power sector generation; sales to the grid;</t>
  </si>
  <si>
    <t>Monthly Energy Review, DOE/EIA-0035(2014/08) (Washington, DC, August 2014) and supporting databases.  2012 and 2013 emissions:  U.S.</t>
  </si>
  <si>
    <t>Environmental Protection Agency, Clean Air Markets Database.  2012 and 2013 prices by service</t>
  </si>
  <si>
    <t>category:  EIA, AEO2015 National Energy Modeling System run ref2015.d021915a.  Projections:  EIA, AEO2015 National Energy Modeling</t>
  </si>
  <si>
    <t>System run ref2015.d021915a.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</si>
  <si>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</si>
  <si>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</si>
  <si>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</si>
  <si>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</si>
  <si>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</si>
  <si>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</si>
  <si>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</si>
  <si>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</si>
  <si>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Supply from Renewable Sources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</si>
  <si>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</si>
  <si>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</si>
  <si>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</si>
  <si>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</si>
  <si>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</si>
  <si>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</si>
  <si>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</si>
  <si>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</si>
  <si>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</si>
  <si>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</si>
  <si>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</si>
  <si>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</si>
  <si>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</si>
  <si>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</si>
  <si>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</si>
  <si>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 xml:space="preserve"> Petroleum Products (billion 2013 dollars)</t>
  </si>
  <si>
    <t xml:space="preserve">   2/ Strategic petroleum reserve stock additions plus unaccounted for crude oil and crude oil stock withdrawals.</t>
  </si>
  <si>
    <t xml:space="preserve">   7/ Total crude supply, net product imports, refinery processing gain, product stock withdrawal, natural gas plant liquids, supply from</t>
  </si>
  <si>
    <t>renewable sources, liquids from gas, liquids from coal, and other supply.</t>
  </si>
  <si>
    <t xml:space="preserve">   10/ E85 refers to a blend of 85 percent ethanol (renewable) and 15 percent motor gasoline (nonrenewable).  To address cold starting</t>
  </si>
  <si>
    <t>issues, the percentage of ethanol varies seasonally.  The annual average ethanol content of 74 percent is used for thie forecast.</t>
  </si>
  <si>
    <t xml:space="preserve">   16/ Represents consumption unattributed to the sectors above.</t>
  </si>
  <si>
    <t xml:space="preserve">   17/ Balancing item. Includes unaccounted for supply, losses, and gains.</t>
  </si>
  <si>
    <t xml:space="preserve">   18/ End-of-year operable capacity.</t>
  </si>
  <si>
    <t xml:space="preserve">   19/ Rate is calculated by dividing the gross annual input to atmospheric crude oil distillation units by their</t>
  </si>
  <si>
    <t xml:space="preserve">   Sources:  2012 and 2013 product supplied based on:  U.S. Energy Information Administration (EIA),</t>
  </si>
  <si>
    <t>Monthly Energy Review, DOE/EIA-0035(2014/08) (Washington, DC, August 2014).</t>
  </si>
  <si>
    <t>Other 2012 data:  EIA, Petroleum Supply Annual 2011, DOE/EIA-0340(2011)/1 (Washington, DC, August 2012).</t>
  </si>
  <si>
    <t>Other 2013 data:  EIA, Petroleum Supply Annual 2012, DOE/EIA-0340(2012)/1 (Washington, DC, September 2013).</t>
  </si>
  <si>
    <t>Annual Energy Outlook 2015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</si>
  <si>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</si>
  <si>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</si>
  <si>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</si>
  <si>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</si>
  <si>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</si>
  <si>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</si>
  <si>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</si>
  <si>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</si>
  <si>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</si>
  <si>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</si>
  <si>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</si>
  <si>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</si>
  <si>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</si>
  <si>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</si>
  <si>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</si>
  <si>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</si>
  <si>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</si>
  <si>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</si>
  <si>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</si>
  <si>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</si>
  <si>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</si>
  <si>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</si>
  <si>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</si>
  <si>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</si>
  <si>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</si>
  <si>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</si>
  <si>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</si>
  <si>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</si>
  <si>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</si>
  <si>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</si>
  <si>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</si>
  <si>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</si>
  <si>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Target Capacity Factor for Newly Built Solar PV</t>
  </si>
  <si>
    <t>See BAU Construction Cost per Unit Capacity.xlsx</t>
  </si>
  <si>
    <t>Estimated Annual Output for Solar PV (MWh/MW)</t>
  </si>
  <si>
    <t>Solar PV Lifetime (years)</t>
  </si>
  <si>
    <t>Total Lifetime Output from Newly Built Solar PV (MWh/MW)</t>
  </si>
  <si>
    <t>See BAU Generation Capacity Lifetime.xlsx</t>
  </si>
  <si>
    <t>Fraction of Solar PV Capital Costs Covered by Subsidies</t>
  </si>
  <si>
    <t>Amount Covered by Solar PV Subsidies ($/MW)</t>
  </si>
  <si>
    <t>Solar PV Subsidy per Unit Output ($/MWh)</t>
  </si>
  <si>
    <t>Solar Thermal</t>
  </si>
  <si>
    <t>Capital Costs of Solar Thermal ($/MW)</t>
  </si>
  <si>
    <t>Target Capacity Factor for Newly Built Solar Thermal</t>
  </si>
  <si>
    <t>Estimated Annual Output for Solar Thermal (MWh/MW)</t>
  </si>
  <si>
    <t>Solar Thermal Lifetime (years)</t>
  </si>
  <si>
    <t>Total Lifetime Output from Newly Built Solar Thermal (MWh/MW)</t>
  </si>
  <si>
    <t>Fraction of Solar Thermal Capital Costs Covered by Subsidies</t>
  </si>
  <si>
    <t>Amount Covered by Solar Thermal Subsidies ($/MW)</t>
  </si>
  <si>
    <t>Solar Thermal Subsidy per Unit Output ($/MWh)</t>
  </si>
  <si>
    <t>Calculations - Electricity</t>
  </si>
  <si>
    <t xml:space="preserve">Solar PV 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</si>
  <si>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</si>
  <si>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</si>
  <si>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</si>
  <si>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</si>
  <si>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</si>
  <si>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</si>
  <si>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</si>
  <si>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</si>
  <si>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</si>
  <si>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</si>
  <si>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</si>
  <si>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</si>
  <si>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</si>
  <si>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</si>
  <si>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</si>
  <si>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</si>
  <si>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</si>
  <si>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</si>
  <si>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</si>
  <si>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</si>
  <si>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</si>
  <si>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</si>
  <si>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</si>
  <si>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</si>
  <si>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</si>
  <si>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</si>
  <si>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</si>
  <si>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</si>
  <si>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</si>
  <si>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</si>
  <si>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</si>
  <si>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</si>
  <si>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</si>
  <si>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</si>
  <si>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</si>
  <si>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coal ($/MWh)</t>
  </si>
  <si>
    <t>Database of State Incentives for Renewables &amp; Efficiency (DSIRE)</t>
  </si>
  <si>
    <t>Business Energy Investment Tax Credit</t>
  </si>
  <si>
    <t>Production Tax Credit</t>
  </si>
  <si>
    <t>Renewable Electricity 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</si>
  <si>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</si>
  <si>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</si>
  <si>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</si>
  <si>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</si>
  <si>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</si>
  <si>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</si>
  <si>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</si>
  <si>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</si>
  <si>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See VEPP Various Electricity Plant Properties.xlsx</t>
  </si>
  <si>
    <t>Geothermal</t>
  </si>
  <si>
    <t>Capital Costs of Geothermal ($/MW)</t>
  </si>
  <si>
    <t>Target Capacity Factor for Newly Built Geothermal</t>
  </si>
  <si>
    <t>Estimated Annual Output for Geothermal (MWh/MW)</t>
  </si>
  <si>
    <t>Geothermal Lifetime (years)</t>
  </si>
  <si>
    <t>Total Lifetime Output from Newly Built Geothermal (MWh/MW)</t>
  </si>
  <si>
    <t>Fraction of Geothermal Capital Costs Covered by Subsidies</t>
  </si>
  <si>
    <t>Amount Covered by Geothermal Subsidies ($/MW)</t>
  </si>
  <si>
    <t>Geothermal Subsidy per Unit Output ($/MWh)</t>
  </si>
  <si>
    <t>geothermal</t>
  </si>
  <si>
    <t>&lt;expires in 2016</t>
  </si>
  <si>
    <t>&lt;extending with ramp down, expiring in 2020</t>
  </si>
  <si>
    <t>&lt;extended with ramp down and no phase out</t>
  </si>
  <si>
    <t>&lt;no expiration; can be taken in lieu of PTC (we switch when PTC expires)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</si>
  <si>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</si>
  <si>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</si>
  <si>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</si>
  <si>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</si>
  <si>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</si>
  <si>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</si>
  <si>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</si>
  <si>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We estimate 2031-2050 values via extrapolation from 2022-2030.</t>
  </si>
  <si>
    <t>(All subsidies hold relatively constant in 2022 and thereafter.  Solar PV and solar thermal are the</t>
  </si>
  <si>
    <t>ones that take the longest to reach steady levels.)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</si>
</sst>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10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/>
    <xf numFmtId="0" fontId="1" fillId="3" borderId="0" xfId="0" applyFont="1" applyFill="1"/>
    <xf numFmtId="11" fontId="0" fillId="0" borderId="0" xfId="0" applyNumberFormat="1"/>
    <xf numFmtId="0" fontId="0" fillId="0" borderId="0" xfId="0"/>
    <xf numFmtId="0" fontId="6" fillId="0" borderId="0" xfId="4" applyFont="1" applyFill="1" applyBorder="1" applyAlignment="1">
      <alignment horizontal="left"/>
    </xf>
    <xf numFmtId="0" fontId="7" fillId="0" borderId="0" xfId="2" applyFont="1"/>
    <xf numFmtId="0" fontId="0" fillId="0" borderId="0" xfId="0" applyAlignment="1" applyProtection="1">
      <alignment horizontal="left"/>
    </xf>
    <xf numFmtId="0" fontId="8" fillId="0" borderId="0" xfId="0" applyFont="1" applyAlignment="1" applyProtection="1">
      <alignment horizontal="right"/>
    </xf>
    <xf numFmtId="0" fontId="8" fillId="0" borderId="5" xfId="3" applyFont="1" applyFill="1" applyBorder="1" applyAlignment="1">
      <alignment wrapText="1"/>
    </xf>
    <xf numFmtId="0" fontId="8" fillId="0" borderId="6" xfId="6" applyFont="1" applyFill="1" applyBorder="1" applyAlignment="1">
      <alignment wrapText="1"/>
    </xf>
    <xf numFmtId="0" fontId="0" fillId="0" borderId="7" xfId="5" applyFont="1" applyFill="1" applyBorder="1" applyAlignment="1">
      <alignment wrapText="1"/>
    </xf>
    <xf numFmtId="2" fontId="0" fillId="0" borderId="2" xfId="5" applyNumberFormat="1" applyFont="1" applyFill="1" applyAlignment="1">
      <alignment horizontal="right" wrapText="1"/>
    </xf>
    <xf numFmtId="166" fontId="0" fillId="0" borderId="2" xfId="5" applyNumberFormat="1" applyFont="1" applyFill="1" applyAlignment="1">
      <alignment horizontal="right" wrapText="1"/>
    </xf>
    <xf numFmtId="2" fontId="4" fillId="0" borderId="3" xfId="6" applyNumberFormat="1" applyFill="1" applyAlignment="1">
      <alignment horizontal="right" wrapText="1"/>
    </xf>
    <xf numFmtId="166" fontId="4" fillId="0" borderId="3" xfId="6" applyNumberFormat="1" applyFill="1" applyAlignment="1">
      <alignment horizontal="right" wrapText="1"/>
    </xf>
    <xf numFmtId="166" fontId="4" fillId="0" borderId="3" xfId="6" quotePrefix="1" applyNumberFormat="1" applyFill="1" applyAlignment="1">
      <alignment horizontal="right" wrapText="1"/>
    </xf>
    <xf numFmtId="165" fontId="0" fillId="0" borderId="2" xfId="5" applyNumberFormat="1" applyFont="1" applyFill="1" applyAlignment="1">
      <alignment horizontal="right" wrapText="1"/>
    </xf>
    <xf numFmtId="0" fontId="9" fillId="0" borderId="0" xfId="0" applyFont="1"/>
    <xf numFmtId="1" fontId="0" fillId="0" borderId="2" xfId="5" applyNumberFormat="1" applyFont="1" applyFill="1" applyAlignment="1">
      <alignment horizontal="right" wrapText="1"/>
    </xf>
    <xf numFmtId="166" fontId="0" fillId="0" borderId="2" xfId="5" quotePrefix="1" applyNumberFormat="1" applyFont="1" applyFill="1" applyAlignment="1">
      <alignment horizontal="right" wrapText="1"/>
    </xf>
    <xf numFmtId="1" fontId="4" fillId="0" borderId="3" xfId="6" applyNumberFormat="1" applyFill="1" applyAlignment="1">
      <alignment horizontal="right" wrapText="1"/>
    </xf>
    <xf numFmtId="165" fontId="4" fillId="0" borderId="3" xfId="6" applyNumberFormat="1" applyFill="1" applyAlignment="1">
      <alignment horizontal="right" wrapText="1"/>
    </xf>
    <xf numFmtId="0" fontId="0" fillId="0" borderId="6" xfId="6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164" fontId="11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2" fontId="13" fillId="0" borderId="0" xfId="0" applyNumberFormat="1" applyFont="1"/>
    <xf numFmtId="0" fontId="13" fillId="2" borderId="0" xfId="0" applyFont="1" applyFill="1" applyAlignment="1">
      <alignment wrapText="1"/>
    </xf>
    <xf numFmtId="2" fontId="11" fillId="0" borderId="0" xfId="0" applyNumberFormat="1" applyFont="1"/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4" fillId="4" borderId="0" xfId="0" applyFont="1" applyFill="1"/>
    <xf numFmtId="9" fontId="15" fillId="0" borderId="0" xfId="8" applyFont="1"/>
    <xf numFmtId="0" fontId="15" fillId="0" borderId="0" xfId="0" applyFont="1"/>
    <xf numFmtId="0" fontId="12" fillId="0" borderId="0" xfId="0" applyFont="1" applyFill="1" applyAlignment="1">
      <alignment wrapText="1"/>
    </xf>
    <xf numFmtId="0" fontId="15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/>
    <xf numFmtId="0" fontId="7" fillId="0" borderId="8" xfId="7" applyFont="1" applyFill="1" applyBorder="1" applyAlignment="1">
      <alignment wrapText="1"/>
    </xf>
  </cellXfs>
  <cellStyles count="9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Percent" xfId="8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658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://programs.dsireusa.org/system/program/detail/658" TargetMode="External"/><Relationship Id="rId5" Type="http://schemas.openxmlformats.org/officeDocument/2006/relationships/hyperlink" Target="http://www.treasury.gov/open/Documents/USA%20FFSR%20progress%20report%20to%20G20%202014%20Final.pdf" TargetMode="External"/><Relationship Id="rId4" Type="http://schemas.openxmlformats.org/officeDocument/2006/relationships/hyperlink" Target="http://programs.dsireusa.org/system/program/detail/73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workbookViewId="0"/>
  </sheetViews>
  <sheetFormatPr defaultRowHeight="14.5" x14ac:dyDescent="0.35"/>
  <cols>
    <col min="2" max="2" width="83.26953125" customWidth="1"/>
  </cols>
  <sheetData>
    <row r="1" spans="1:2" x14ac:dyDescent="0.35">
      <c r="A1" s="1" t="s">
        <v>262</v>
      </c>
    </row>
    <row r="2" spans="1:2" x14ac:dyDescent="0.35">
      <c r="A2" s="1" t="s">
        <v>261</v>
      </c>
    </row>
    <row r="4" spans="1:2" x14ac:dyDescent="0.35">
      <c r="A4" s="1" t="s">
        <v>0</v>
      </c>
      <c r="B4" s="9" t="s">
        <v>165</v>
      </c>
    </row>
    <row r="5" spans="1:2" x14ac:dyDescent="0.35">
      <c r="B5" t="s">
        <v>1</v>
      </c>
    </row>
    <row r="6" spans="1:2" x14ac:dyDescent="0.35">
      <c r="B6" s="3">
        <v>2014</v>
      </c>
    </row>
    <row r="7" spans="1:2" x14ac:dyDescent="0.35">
      <c r="B7" t="s">
        <v>2</v>
      </c>
    </row>
    <row r="8" spans="1:2" x14ac:dyDescent="0.35">
      <c r="B8" s="2" t="s">
        <v>3</v>
      </c>
    </row>
    <row r="9" spans="1:2" x14ac:dyDescent="0.35">
      <c r="B9" t="s">
        <v>4</v>
      </c>
    </row>
    <row r="11" spans="1:2" s="11" customFormat="1" x14ac:dyDescent="0.35">
      <c r="B11" s="9" t="s">
        <v>391</v>
      </c>
    </row>
    <row r="12" spans="1:2" s="11" customFormat="1" x14ac:dyDescent="0.35">
      <c r="B12" s="11" t="s">
        <v>427</v>
      </c>
    </row>
    <row r="13" spans="1:2" s="11" customFormat="1" x14ac:dyDescent="0.35">
      <c r="B13" s="3">
        <v>2015</v>
      </c>
    </row>
    <row r="14" spans="1:2" s="11" customFormat="1" x14ac:dyDescent="0.35">
      <c r="B14" s="11" t="s">
        <v>428</v>
      </c>
    </row>
    <row r="15" spans="1:2" s="11" customFormat="1" x14ac:dyDescent="0.35">
      <c r="B15" s="2" t="s">
        <v>349</v>
      </c>
    </row>
    <row r="16" spans="1:2" s="11" customFormat="1" x14ac:dyDescent="0.35"/>
    <row r="17" spans="2:5" s="11" customFormat="1" x14ac:dyDescent="0.35">
      <c r="B17" s="9" t="s">
        <v>429</v>
      </c>
    </row>
    <row r="18" spans="2:5" s="11" customFormat="1" x14ac:dyDescent="0.35">
      <c r="B18" s="11" t="s">
        <v>427</v>
      </c>
    </row>
    <row r="19" spans="2:5" s="11" customFormat="1" x14ac:dyDescent="0.35">
      <c r="B19" s="3">
        <v>2015</v>
      </c>
    </row>
    <row r="20" spans="2:5" s="11" customFormat="1" x14ac:dyDescent="0.35">
      <c r="B20" s="11" t="s">
        <v>430</v>
      </c>
    </row>
    <row r="21" spans="2:5" s="11" customFormat="1" x14ac:dyDescent="0.35">
      <c r="B21" s="2" t="s">
        <v>346</v>
      </c>
    </row>
    <row r="22" spans="2:5" s="11" customFormat="1" x14ac:dyDescent="0.35"/>
    <row r="23" spans="2:5" s="11" customFormat="1" x14ac:dyDescent="0.35">
      <c r="B23" s="9" t="s">
        <v>431</v>
      </c>
    </row>
    <row r="24" spans="2:5" s="11" customFormat="1" x14ac:dyDescent="0.35">
      <c r="B24" s="11" t="s">
        <v>432</v>
      </c>
    </row>
    <row r="25" spans="2:5" s="11" customFormat="1" x14ac:dyDescent="0.35">
      <c r="B25" s="3">
        <v>2015</v>
      </c>
    </row>
    <row r="26" spans="2:5" s="11" customFormat="1" x14ac:dyDescent="0.35">
      <c r="B26" s="11" t="s">
        <v>433</v>
      </c>
    </row>
    <row r="27" spans="2:5" s="11" customFormat="1" x14ac:dyDescent="0.35">
      <c r="B27" s="2" t="s">
        <v>343</v>
      </c>
    </row>
    <row r="28" spans="2:5" s="11" customFormat="1" x14ac:dyDescent="0.35"/>
    <row r="29" spans="2:5" s="11" customFormat="1" x14ac:dyDescent="0.35">
      <c r="B29" s="9" t="s">
        <v>437</v>
      </c>
    </row>
    <row r="30" spans="2:5" s="11" customFormat="1" x14ac:dyDescent="0.35">
      <c r="B30" s="11" t="s">
        <v>434</v>
      </c>
      <c r="E30" s="7"/>
    </row>
    <row r="31" spans="2:5" s="11" customFormat="1" x14ac:dyDescent="0.35">
      <c r="B31" s="3">
        <v>2015</v>
      </c>
    </row>
    <row r="32" spans="2:5" s="11" customFormat="1" x14ac:dyDescent="0.35">
      <c r="B32" s="11" t="s">
        <v>435</v>
      </c>
    </row>
    <row r="33" spans="2:2" s="11" customFormat="1" x14ac:dyDescent="0.35">
      <c r="B33" s="2" t="s">
        <v>354</v>
      </c>
    </row>
    <row r="34" spans="2:2" s="11" customFormat="1" x14ac:dyDescent="0.35">
      <c r="B34" s="11" t="s">
        <v>436</v>
      </c>
    </row>
    <row r="35" spans="2:2" s="11" customFormat="1" x14ac:dyDescent="0.35"/>
    <row r="36" spans="2:2" x14ac:dyDescent="0.35">
      <c r="B36" s="9" t="s">
        <v>230</v>
      </c>
    </row>
    <row r="37" spans="2:2" x14ac:dyDescent="0.35">
      <c r="B37" t="s">
        <v>231</v>
      </c>
    </row>
    <row r="38" spans="2:2" x14ac:dyDescent="0.35">
      <c r="B38" s="3">
        <v>2015</v>
      </c>
    </row>
    <row r="39" spans="2:2" x14ac:dyDescent="0.35">
      <c r="B39" t="s">
        <v>338</v>
      </c>
    </row>
    <row r="41" spans="2:2" x14ac:dyDescent="0.35">
      <c r="B41" s="2" t="s">
        <v>236</v>
      </c>
    </row>
    <row r="42" spans="2:2" x14ac:dyDescent="0.35">
      <c r="B42" t="s">
        <v>232</v>
      </c>
    </row>
    <row r="44" spans="2:2" x14ac:dyDescent="0.35">
      <c r="B44" s="2" t="s">
        <v>237</v>
      </c>
    </row>
    <row r="45" spans="2:2" x14ac:dyDescent="0.35">
      <c r="B45" t="s">
        <v>233</v>
      </c>
    </row>
    <row r="47" spans="2:2" x14ac:dyDescent="0.35">
      <c r="B47" s="2" t="s">
        <v>238</v>
      </c>
    </row>
    <row r="48" spans="2:2" x14ac:dyDescent="0.35">
      <c r="B48" t="s">
        <v>234</v>
      </c>
    </row>
    <row r="50" spans="1:2" x14ac:dyDescent="0.35">
      <c r="B50" s="2" t="s">
        <v>239</v>
      </c>
    </row>
    <row r="51" spans="1:2" x14ac:dyDescent="0.35">
      <c r="B51" t="s">
        <v>235</v>
      </c>
    </row>
    <row r="53" spans="1:2" x14ac:dyDescent="0.35">
      <c r="A53" s="1" t="s">
        <v>240</v>
      </c>
    </row>
    <row r="54" spans="1:2" x14ac:dyDescent="0.35">
      <c r="A54" t="s">
        <v>241</v>
      </c>
    </row>
    <row r="55" spans="1:2" x14ac:dyDescent="0.35">
      <c r="A55" t="s">
        <v>242</v>
      </c>
    </row>
    <row r="56" spans="1:2" x14ac:dyDescent="0.35">
      <c r="A56" t="s">
        <v>243</v>
      </c>
    </row>
    <row r="57" spans="1:2" x14ac:dyDescent="0.35">
      <c r="A57" t="s">
        <v>244</v>
      </c>
    </row>
    <row r="58" spans="1:2" x14ac:dyDescent="0.35">
      <c r="A58" t="s">
        <v>245</v>
      </c>
    </row>
    <row r="60" spans="1:2" x14ac:dyDescent="0.35">
      <c r="A60" t="s">
        <v>248</v>
      </c>
    </row>
    <row r="61" spans="1:2" x14ac:dyDescent="0.35">
      <c r="A61" t="s">
        <v>249</v>
      </c>
    </row>
    <row r="62" spans="1:2" x14ac:dyDescent="0.35">
      <c r="A62" t="s">
        <v>250</v>
      </c>
    </row>
    <row r="63" spans="1:2" x14ac:dyDescent="0.35">
      <c r="A63" t="s">
        <v>251</v>
      </c>
    </row>
    <row r="65" spans="1:1" x14ac:dyDescent="0.35">
      <c r="A65" t="s">
        <v>266</v>
      </c>
    </row>
    <row r="66" spans="1:1" x14ac:dyDescent="0.35">
      <c r="A66" t="s">
        <v>267</v>
      </c>
    </row>
    <row r="67" spans="1:1" x14ac:dyDescent="0.35">
      <c r="A67" t="s">
        <v>268</v>
      </c>
    </row>
    <row r="68" spans="1:1" x14ac:dyDescent="0.35">
      <c r="A68" s="11" t="s">
        <v>270</v>
      </c>
    </row>
    <row r="69" spans="1:1" x14ac:dyDescent="0.35">
      <c r="A69" s="11">
        <v>0.97099999999999997</v>
      </c>
    </row>
    <row r="70" spans="1:1" x14ac:dyDescent="0.35">
      <c r="A70" s="11" t="s">
        <v>269</v>
      </c>
    </row>
    <row r="71" spans="1:1" s="11" customFormat="1" x14ac:dyDescent="0.35"/>
    <row r="72" spans="1:1" x14ac:dyDescent="0.35">
      <c r="A72" s="1" t="s">
        <v>460</v>
      </c>
    </row>
    <row r="73" spans="1:1" x14ac:dyDescent="0.35">
      <c r="A73" t="s">
        <v>461</v>
      </c>
    </row>
    <row r="74" spans="1:1" x14ac:dyDescent="0.35">
      <c r="A74" t="s">
        <v>462</v>
      </c>
    </row>
    <row r="75" spans="1:1" x14ac:dyDescent="0.35">
      <c r="A75" t="s">
        <v>463</v>
      </c>
    </row>
  </sheetData>
  <hyperlinks>
    <hyperlink ref="B8" r:id="rId1"/>
    <hyperlink ref="B41" r:id="rId2"/>
    <hyperlink ref="B50" r:id="rId3"/>
    <hyperlink ref="B47" r:id="rId4"/>
    <hyperlink ref="B44" r:id="rId5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/>
  </sheetViews>
  <sheetFormatPr defaultColWidth="9.1796875" defaultRowHeight="14.5" x14ac:dyDescent="0.35"/>
  <cols>
    <col min="1" max="1" width="54" style="11" bestFit="1" customWidth="1"/>
    <col min="2" max="2" width="45.81640625" style="11" customWidth="1"/>
    <col min="3" max="3" width="9" style="11" customWidth="1"/>
    <col min="4" max="4" width="17.453125" style="11" customWidth="1"/>
    <col min="5" max="5" width="21.54296875" style="11" bestFit="1" customWidth="1"/>
    <col min="6" max="6" width="9.1796875" style="11"/>
    <col min="7" max="7" width="10.1796875" style="11" bestFit="1" customWidth="1"/>
    <col min="8" max="9" width="10" style="11" bestFit="1" customWidth="1"/>
    <col min="10" max="10" width="10.1796875" style="11" bestFit="1" customWidth="1"/>
    <col min="11" max="11" width="10" style="11" bestFit="1" customWidth="1"/>
    <col min="12" max="16384" width="9.1796875" style="11"/>
  </cols>
  <sheetData>
    <row r="1" spans="1:24" s="1" customFormat="1" x14ac:dyDescent="0.35">
      <c r="A1" s="1" t="s">
        <v>21</v>
      </c>
      <c r="B1" s="1" t="s">
        <v>352</v>
      </c>
      <c r="C1" s="1" t="s">
        <v>351</v>
      </c>
      <c r="D1" s="1" t="s">
        <v>358</v>
      </c>
      <c r="E1" s="1" t="s">
        <v>166</v>
      </c>
      <c r="F1" s="49">
        <v>2013</v>
      </c>
      <c r="G1" s="49">
        <v>2014</v>
      </c>
      <c r="H1" s="49">
        <v>2015</v>
      </c>
      <c r="I1" s="49">
        <v>2016</v>
      </c>
      <c r="J1" s="49">
        <v>2017</v>
      </c>
      <c r="K1" s="49">
        <v>2018</v>
      </c>
      <c r="L1" s="49">
        <v>2019</v>
      </c>
      <c r="M1" s="49">
        <v>2020</v>
      </c>
      <c r="N1" s="49">
        <v>2021</v>
      </c>
      <c r="O1" s="49">
        <v>2022</v>
      </c>
      <c r="P1" s="49">
        <v>2023</v>
      </c>
      <c r="Q1" s="49">
        <v>2024</v>
      </c>
      <c r="R1" s="49">
        <v>2025</v>
      </c>
      <c r="S1" s="49">
        <v>2026</v>
      </c>
      <c r="T1" s="49">
        <v>2027</v>
      </c>
      <c r="U1" s="49">
        <v>2028</v>
      </c>
      <c r="V1" s="49">
        <v>2029</v>
      </c>
      <c r="W1" s="49">
        <v>2030</v>
      </c>
    </row>
    <row r="2" spans="1:24" x14ac:dyDescent="0.35">
      <c r="A2" s="7" t="s">
        <v>25</v>
      </c>
      <c r="B2" s="7" t="s">
        <v>347</v>
      </c>
      <c r="C2" s="7" t="s">
        <v>346</v>
      </c>
      <c r="D2" s="7" t="s">
        <v>359</v>
      </c>
      <c r="E2" s="7" t="s">
        <v>459</v>
      </c>
      <c r="F2" s="50">
        <v>1.0999999999999999E-2</v>
      </c>
      <c r="G2" s="50">
        <v>1.2E-2</v>
      </c>
      <c r="H2" s="50">
        <v>1.2E-2</v>
      </c>
      <c r="I2" s="50">
        <v>1.2E-2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  <c r="P2" s="50">
        <v>0</v>
      </c>
      <c r="Q2" s="50">
        <v>0</v>
      </c>
      <c r="R2" s="50">
        <v>0</v>
      </c>
      <c r="S2" s="50">
        <v>0</v>
      </c>
      <c r="T2" s="50">
        <v>0</v>
      </c>
      <c r="U2" s="50">
        <v>0</v>
      </c>
      <c r="V2" s="50">
        <v>0</v>
      </c>
      <c r="W2" s="50">
        <v>0</v>
      </c>
      <c r="X2" s="11" t="s">
        <v>450</v>
      </c>
    </row>
    <row r="3" spans="1:24" x14ac:dyDescent="0.35">
      <c r="A3" s="7" t="s">
        <v>26</v>
      </c>
      <c r="B3" s="7" t="s">
        <v>344</v>
      </c>
      <c r="C3" s="7" t="s">
        <v>343</v>
      </c>
      <c r="D3" s="7" t="s">
        <v>359</v>
      </c>
      <c r="E3" s="7" t="s">
        <v>342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  <c r="P3" s="50">
        <v>0</v>
      </c>
      <c r="Q3" s="50">
        <v>0</v>
      </c>
      <c r="R3" s="50">
        <v>0</v>
      </c>
      <c r="S3" s="50">
        <v>0</v>
      </c>
      <c r="T3" s="50">
        <v>0</v>
      </c>
      <c r="U3" s="50">
        <v>0</v>
      </c>
      <c r="V3" s="50">
        <v>0</v>
      </c>
      <c r="W3" s="50">
        <v>0</v>
      </c>
      <c r="X3" s="11" t="s">
        <v>341</v>
      </c>
    </row>
    <row r="4" spans="1:24" x14ac:dyDescent="0.35">
      <c r="A4" s="46" t="s">
        <v>26</v>
      </c>
      <c r="B4" s="7" t="s">
        <v>32</v>
      </c>
      <c r="C4" s="11" t="s">
        <v>3</v>
      </c>
      <c r="D4" s="7" t="s">
        <v>359</v>
      </c>
      <c r="E4" s="7" t="s">
        <v>411</v>
      </c>
      <c r="F4" s="50" t="s">
        <v>357</v>
      </c>
      <c r="G4" s="3">
        <v>0.4</v>
      </c>
      <c r="H4" s="3">
        <v>0.4</v>
      </c>
      <c r="I4" s="3">
        <v>0.4</v>
      </c>
      <c r="J4" s="3">
        <v>0.3</v>
      </c>
      <c r="K4" s="3">
        <v>0.3</v>
      </c>
      <c r="L4" s="50" t="s">
        <v>357</v>
      </c>
      <c r="M4" s="50" t="s">
        <v>357</v>
      </c>
      <c r="N4" s="50" t="s">
        <v>357</v>
      </c>
      <c r="O4" s="50" t="s">
        <v>357</v>
      </c>
      <c r="P4" s="50" t="s">
        <v>357</v>
      </c>
      <c r="Q4" s="50" t="s">
        <v>357</v>
      </c>
      <c r="R4" s="50" t="s">
        <v>357</v>
      </c>
      <c r="S4" s="50" t="s">
        <v>357</v>
      </c>
      <c r="T4" s="50" t="s">
        <v>357</v>
      </c>
      <c r="U4" s="50" t="s">
        <v>357</v>
      </c>
      <c r="V4" s="50" t="s">
        <v>357</v>
      </c>
      <c r="W4" s="50" t="s">
        <v>357</v>
      </c>
      <c r="X4" s="11" t="s">
        <v>355</v>
      </c>
    </row>
    <row r="5" spans="1:24" x14ac:dyDescent="0.35">
      <c r="A5" s="7" t="s">
        <v>24</v>
      </c>
      <c r="B5" s="7" t="s">
        <v>347</v>
      </c>
      <c r="C5" s="48" t="s">
        <v>346</v>
      </c>
      <c r="D5" s="7" t="s">
        <v>359</v>
      </c>
      <c r="E5" s="7" t="s">
        <v>459</v>
      </c>
      <c r="F5" s="50">
        <v>1.0999999999999999E-2</v>
      </c>
      <c r="G5" s="50">
        <v>1.2E-2</v>
      </c>
      <c r="H5" s="50">
        <v>1.2E-2</v>
      </c>
      <c r="I5" s="50">
        <v>1.2E-2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50">
        <v>0</v>
      </c>
      <c r="R5" s="50">
        <v>0</v>
      </c>
      <c r="S5" s="50">
        <v>0</v>
      </c>
      <c r="T5" s="50">
        <v>0</v>
      </c>
      <c r="U5" s="50">
        <v>0</v>
      </c>
      <c r="V5" s="50">
        <v>0</v>
      </c>
      <c r="W5" s="50">
        <v>0</v>
      </c>
      <c r="X5" s="11" t="s">
        <v>450</v>
      </c>
    </row>
    <row r="6" spans="1:24" x14ac:dyDescent="0.35">
      <c r="A6" s="7" t="s">
        <v>40</v>
      </c>
      <c r="B6" s="7" t="s">
        <v>363</v>
      </c>
      <c r="C6" s="11" t="s">
        <v>3</v>
      </c>
      <c r="D6" s="7" t="s">
        <v>359</v>
      </c>
      <c r="E6" s="7" t="s">
        <v>411</v>
      </c>
      <c r="F6" s="50" t="s">
        <v>357</v>
      </c>
      <c r="G6" s="51">
        <v>0.2</v>
      </c>
      <c r="H6" s="51">
        <v>0.2</v>
      </c>
      <c r="I6" s="51">
        <v>0.2</v>
      </c>
      <c r="J6" s="51">
        <v>0.3</v>
      </c>
      <c r="K6" s="51">
        <v>0.3</v>
      </c>
      <c r="L6" s="50" t="s">
        <v>357</v>
      </c>
      <c r="M6" s="50" t="s">
        <v>357</v>
      </c>
      <c r="N6" s="50" t="s">
        <v>357</v>
      </c>
      <c r="O6" s="50" t="s">
        <v>357</v>
      </c>
      <c r="P6" s="50" t="s">
        <v>357</v>
      </c>
      <c r="Q6" s="50" t="s">
        <v>357</v>
      </c>
      <c r="R6" s="50" t="s">
        <v>357</v>
      </c>
      <c r="S6" s="50" t="s">
        <v>357</v>
      </c>
      <c r="T6" s="50" t="s">
        <v>357</v>
      </c>
      <c r="U6" s="50" t="s">
        <v>357</v>
      </c>
      <c r="V6" s="50" t="s">
        <v>357</v>
      </c>
      <c r="W6" s="50" t="s">
        <v>357</v>
      </c>
      <c r="X6" s="11" t="s">
        <v>355</v>
      </c>
    </row>
    <row r="7" spans="1:24" x14ac:dyDescent="0.35">
      <c r="A7" s="7" t="s">
        <v>410</v>
      </c>
      <c r="B7" s="7" t="s">
        <v>350</v>
      </c>
      <c r="C7" s="48" t="s">
        <v>349</v>
      </c>
      <c r="D7" s="7" t="s">
        <v>359</v>
      </c>
      <c r="E7" s="7" t="s">
        <v>348</v>
      </c>
      <c r="F7" s="50">
        <v>0.3</v>
      </c>
      <c r="G7" s="50">
        <v>0.3</v>
      </c>
      <c r="H7" s="50">
        <v>0.3</v>
      </c>
      <c r="I7" s="50">
        <v>0.3</v>
      </c>
      <c r="J7" s="50">
        <v>0.3</v>
      </c>
      <c r="K7" s="50">
        <v>0.3</v>
      </c>
      <c r="L7" s="50">
        <v>0.3</v>
      </c>
      <c r="M7" s="50">
        <v>0.26</v>
      </c>
      <c r="N7" s="50">
        <v>0.22</v>
      </c>
      <c r="O7" s="50">
        <v>0.1</v>
      </c>
      <c r="P7" s="50">
        <v>0.1</v>
      </c>
      <c r="Q7" s="50">
        <v>0.1</v>
      </c>
      <c r="R7" s="50">
        <v>0.1</v>
      </c>
      <c r="S7" s="50">
        <v>0.1</v>
      </c>
      <c r="T7" s="50">
        <v>0.1</v>
      </c>
      <c r="U7" s="50">
        <v>0.1</v>
      </c>
      <c r="V7" s="50">
        <v>0.1</v>
      </c>
      <c r="W7" s="50">
        <v>0.1</v>
      </c>
      <c r="X7" s="11" t="s">
        <v>452</v>
      </c>
    </row>
    <row r="8" spans="1:24" x14ac:dyDescent="0.35">
      <c r="A8" s="7" t="s">
        <v>23</v>
      </c>
      <c r="B8" s="7" t="s">
        <v>347</v>
      </c>
      <c r="C8" s="7" t="s">
        <v>346</v>
      </c>
      <c r="D8" s="7" t="s">
        <v>359</v>
      </c>
      <c r="E8" s="7" t="s">
        <v>459</v>
      </c>
      <c r="F8" s="50">
        <v>2.3E-2</v>
      </c>
      <c r="G8" s="50">
        <v>2.3E-2</v>
      </c>
      <c r="H8" s="50">
        <v>2.3E-2</v>
      </c>
      <c r="I8" s="50">
        <v>2.3E-2</v>
      </c>
      <c r="J8" s="50">
        <f>I8*0.8</f>
        <v>1.84E-2</v>
      </c>
      <c r="K8" s="50">
        <f>I8*0.6</f>
        <v>1.38E-2</v>
      </c>
      <c r="L8" s="50">
        <f>I8*0.4</f>
        <v>9.1999999999999998E-3</v>
      </c>
      <c r="M8" s="50">
        <v>0</v>
      </c>
      <c r="N8" s="50">
        <v>0</v>
      </c>
      <c r="O8" s="50">
        <v>0</v>
      </c>
      <c r="P8" s="50">
        <v>0</v>
      </c>
      <c r="Q8" s="50">
        <v>0</v>
      </c>
      <c r="R8" s="50">
        <v>0</v>
      </c>
      <c r="S8" s="50">
        <v>0</v>
      </c>
      <c r="T8" s="50">
        <v>0</v>
      </c>
      <c r="U8" s="50">
        <v>0</v>
      </c>
      <c r="V8" s="50">
        <v>0</v>
      </c>
      <c r="W8" s="50">
        <v>0</v>
      </c>
      <c r="X8" s="11" t="s">
        <v>451</v>
      </c>
    </row>
    <row r="9" spans="1:24" x14ac:dyDescent="0.35">
      <c r="A9" s="7" t="s">
        <v>449</v>
      </c>
      <c r="B9" s="7" t="s">
        <v>347</v>
      </c>
      <c r="C9" s="7" t="s">
        <v>346</v>
      </c>
      <c r="D9" s="7" t="s">
        <v>359</v>
      </c>
      <c r="E9" s="7" t="s">
        <v>459</v>
      </c>
      <c r="F9" s="50">
        <f>0.023</f>
        <v>2.3E-2</v>
      </c>
      <c r="G9" s="50">
        <f>0.023</f>
        <v>2.3E-2</v>
      </c>
      <c r="H9" s="50">
        <f>0.023</f>
        <v>2.3E-2</v>
      </c>
      <c r="I9" s="50">
        <f>0.023</f>
        <v>2.3E-2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  <c r="P9" s="50">
        <v>0</v>
      </c>
      <c r="Q9" s="50">
        <v>0</v>
      </c>
      <c r="R9" s="50">
        <v>0</v>
      </c>
      <c r="S9" s="50">
        <v>0</v>
      </c>
      <c r="T9" s="50">
        <v>0</v>
      </c>
      <c r="U9" s="50">
        <v>0</v>
      </c>
      <c r="V9" s="50">
        <v>0</v>
      </c>
      <c r="W9" s="50">
        <v>0</v>
      </c>
      <c r="X9" s="11" t="s">
        <v>450</v>
      </c>
    </row>
    <row r="10" spans="1:24" x14ac:dyDescent="0.35">
      <c r="A10" s="7" t="s">
        <v>449</v>
      </c>
      <c r="B10" s="7" t="s">
        <v>350</v>
      </c>
      <c r="C10" s="48" t="s">
        <v>349</v>
      </c>
      <c r="D10" s="7" t="s">
        <v>359</v>
      </c>
      <c r="E10" s="7" t="s">
        <v>348</v>
      </c>
      <c r="F10" s="50">
        <v>0.1</v>
      </c>
      <c r="G10" s="50">
        <v>0.1</v>
      </c>
      <c r="H10" s="50">
        <v>0.1</v>
      </c>
      <c r="I10" s="50">
        <v>0.1</v>
      </c>
      <c r="J10" s="50">
        <v>0.1</v>
      </c>
      <c r="K10" s="50">
        <v>0.1</v>
      </c>
      <c r="L10" s="50">
        <v>0.1</v>
      </c>
      <c r="M10" s="50">
        <v>0.1</v>
      </c>
      <c r="N10" s="50">
        <v>0.1</v>
      </c>
      <c r="O10" s="50">
        <v>0.1</v>
      </c>
      <c r="P10" s="50">
        <v>0.1</v>
      </c>
      <c r="Q10" s="50">
        <v>0.1</v>
      </c>
      <c r="R10" s="50">
        <v>0.1</v>
      </c>
      <c r="S10" s="50">
        <v>0.1</v>
      </c>
      <c r="T10" s="50">
        <v>0.1</v>
      </c>
      <c r="U10" s="50">
        <v>0.1</v>
      </c>
      <c r="V10" s="50">
        <v>0.1</v>
      </c>
      <c r="W10" s="50">
        <v>0.1</v>
      </c>
      <c r="X10" s="11" t="s">
        <v>453</v>
      </c>
    </row>
    <row r="11" spans="1:24" x14ac:dyDescent="0.35">
      <c r="A11" s="7" t="s">
        <v>26</v>
      </c>
      <c r="B11" s="7" t="s">
        <v>366</v>
      </c>
      <c r="C11" s="48" t="s">
        <v>354</v>
      </c>
      <c r="D11" s="7" t="s">
        <v>361</v>
      </c>
      <c r="E11" s="7" t="s">
        <v>356</v>
      </c>
      <c r="F11" s="50" t="s">
        <v>357</v>
      </c>
      <c r="G11" s="50" t="s">
        <v>357</v>
      </c>
      <c r="H11" s="50">
        <v>53000000</v>
      </c>
      <c r="I11" s="50" t="s">
        <v>357</v>
      </c>
      <c r="J11" s="50" t="s">
        <v>357</v>
      </c>
      <c r="K11" s="50" t="s">
        <v>357</v>
      </c>
      <c r="L11" s="50" t="s">
        <v>357</v>
      </c>
      <c r="M11" s="50" t="s">
        <v>357</v>
      </c>
      <c r="N11" s="50" t="s">
        <v>357</v>
      </c>
      <c r="O11" s="50" t="s">
        <v>357</v>
      </c>
      <c r="P11" s="50" t="s">
        <v>357</v>
      </c>
      <c r="Q11" s="50" t="s">
        <v>357</v>
      </c>
      <c r="R11" s="50" t="s">
        <v>357</v>
      </c>
      <c r="S11" s="50" t="s">
        <v>357</v>
      </c>
      <c r="T11" s="50" t="s">
        <v>357</v>
      </c>
      <c r="U11" s="50" t="s">
        <v>357</v>
      </c>
      <c r="V11" s="50" t="s">
        <v>357</v>
      </c>
      <c r="W11" s="50" t="s">
        <v>357</v>
      </c>
      <c r="X11" s="11" t="s">
        <v>367</v>
      </c>
    </row>
    <row r="12" spans="1:24" x14ac:dyDescent="0.35">
      <c r="A12" s="7" t="s">
        <v>26</v>
      </c>
      <c r="B12" s="7" t="s">
        <v>353</v>
      </c>
      <c r="C12" s="7" t="s">
        <v>412</v>
      </c>
      <c r="D12" s="7" t="s">
        <v>361</v>
      </c>
      <c r="E12" s="7" t="s">
        <v>411</v>
      </c>
      <c r="F12" s="50" t="s">
        <v>357</v>
      </c>
      <c r="G12" s="50">
        <v>0.1</v>
      </c>
      <c r="H12" s="50">
        <v>0.1</v>
      </c>
      <c r="I12" s="50">
        <v>0.1</v>
      </c>
      <c r="J12" s="50">
        <v>0.1</v>
      </c>
      <c r="K12" s="50">
        <v>0.1</v>
      </c>
      <c r="L12" s="50" t="s">
        <v>357</v>
      </c>
      <c r="M12" s="50" t="s">
        <v>357</v>
      </c>
      <c r="N12" s="50" t="s">
        <v>357</v>
      </c>
      <c r="O12" s="50" t="s">
        <v>357</v>
      </c>
      <c r="P12" s="50" t="s">
        <v>357</v>
      </c>
      <c r="Q12" s="50" t="s">
        <v>357</v>
      </c>
      <c r="R12" s="50" t="s">
        <v>357</v>
      </c>
      <c r="S12" s="50" t="s">
        <v>357</v>
      </c>
      <c r="T12" s="50" t="s">
        <v>357</v>
      </c>
      <c r="U12" s="50" t="s">
        <v>357</v>
      </c>
      <c r="V12" s="50" t="s">
        <v>357</v>
      </c>
      <c r="W12" s="50" t="s">
        <v>357</v>
      </c>
    </row>
    <row r="13" spans="1:24" x14ac:dyDescent="0.35">
      <c r="A13" s="7" t="s">
        <v>368</v>
      </c>
      <c r="B13" s="7" t="s">
        <v>353</v>
      </c>
      <c r="C13" s="7" t="s">
        <v>412</v>
      </c>
      <c r="D13" s="7" t="s">
        <v>361</v>
      </c>
      <c r="E13" s="7" t="s">
        <v>411</v>
      </c>
      <c r="F13" s="50" t="s">
        <v>357</v>
      </c>
      <c r="G13" s="50">
        <v>1.1000000000000001</v>
      </c>
      <c r="H13" s="50">
        <v>1.1000000000000001</v>
      </c>
      <c r="I13" s="50">
        <v>1.2</v>
      </c>
      <c r="J13" s="50">
        <v>1.3</v>
      </c>
      <c r="K13" s="50">
        <v>1.3</v>
      </c>
      <c r="L13" s="50" t="s">
        <v>357</v>
      </c>
      <c r="M13" s="50" t="s">
        <v>357</v>
      </c>
      <c r="N13" s="50" t="s">
        <v>357</v>
      </c>
      <c r="O13" s="50" t="s">
        <v>357</v>
      </c>
      <c r="P13" s="50" t="s">
        <v>357</v>
      </c>
      <c r="Q13" s="50" t="s">
        <v>357</v>
      </c>
      <c r="R13" s="50" t="s">
        <v>357</v>
      </c>
      <c r="S13" s="50" t="s">
        <v>357</v>
      </c>
      <c r="T13" s="50" t="s">
        <v>357</v>
      </c>
      <c r="U13" s="50" t="s">
        <v>357</v>
      </c>
      <c r="V13" s="50" t="s">
        <v>357</v>
      </c>
      <c r="W13" s="50" t="s">
        <v>357</v>
      </c>
      <c r="X13" s="11" t="s">
        <v>355</v>
      </c>
    </row>
    <row r="14" spans="1:24" x14ac:dyDescent="0.35">
      <c r="A14" s="7" t="s">
        <v>42</v>
      </c>
      <c r="B14" s="7" t="s">
        <v>30</v>
      </c>
      <c r="C14" s="7" t="s">
        <v>354</v>
      </c>
      <c r="D14" s="7" t="s">
        <v>361</v>
      </c>
      <c r="E14" s="7" t="s">
        <v>411</v>
      </c>
      <c r="F14" s="50" t="s">
        <v>357</v>
      </c>
      <c r="G14" s="52">
        <v>1.0200000000000002</v>
      </c>
      <c r="H14" s="52">
        <v>1.5200000000000002</v>
      </c>
      <c r="I14" s="52">
        <v>1.6200000000000003</v>
      </c>
      <c r="J14" s="52">
        <v>1.6200000000000003</v>
      </c>
      <c r="K14" s="52">
        <v>1.6200000000000003</v>
      </c>
      <c r="L14" s="50" t="s">
        <v>357</v>
      </c>
      <c r="M14" s="50" t="s">
        <v>357</v>
      </c>
      <c r="N14" s="50" t="s">
        <v>357</v>
      </c>
      <c r="O14" s="50" t="s">
        <v>357</v>
      </c>
      <c r="P14" s="50" t="s">
        <v>357</v>
      </c>
      <c r="Q14" s="50" t="s">
        <v>357</v>
      </c>
      <c r="R14" s="50" t="s">
        <v>357</v>
      </c>
      <c r="S14" s="50" t="s">
        <v>357</v>
      </c>
      <c r="T14" s="50" t="s">
        <v>357</v>
      </c>
      <c r="U14" s="50" t="s">
        <v>357</v>
      </c>
      <c r="V14" s="50" t="s">
        <v>357</v>
      </c>
      <c r="W14" s="50" t="s">
        <v>357</v>
      </c>
      <c r="X14" s="11" t="s">
        <v>355</v>
      </c>
    </row>
    <row r="15" spans="1:24" x14ac:dyDescent="0.35">
      <c r="A15" s="7" t="s">
        <v>42</v>
      </c>
      <c r="B15" s="7" t="s">
        <v>31</v>
      </c>
      <c r="C15" s="7" t="s">
        <v>354</v>
      </c>
      <c r="D15" s="7" t="s">
        <v>361</v>
      </c>
      <c r="E15" s="7" t="s">
        <v>411</v>
      </c>
      <c r="F15" s="50" t="s">
        <v>357</v>
      </c>
      <c r="G15" s="52">
        <v>0.14000000000000001</v>
      </c>
      <c r="H15" s="52">
        <v>0.14000000000000001</v>
      </c>
      <c r="I15" s="52">
        <v>0.14000000000000001</v>
      </c>
      <c r="J15" s="52">
        <v>0.14000000000000001</v>
      </c>
      <c r="K15" s="52">
        <v>0.14000000000000001</v>
      </c>
      <c r="L15" s="50" t="s">
        <v>357</v>
      </c>
      <c r="M15" s="50" t="s">
        <v>357</v>
      </c>
      <c r="N15" s="50" t="s">
        <v>357</v>
      </c>
      <c r="O15" s="50" t="s">
        <v>357</v>
      </c>
      <c r="P15" s="50" t="s">
        <v>357</v>
      </c>
      <c r="Q15" s="50" t="s">
        <v>357</v>
      </c>
      <c r="R15" s="50" t="s">
        <v>357</v>
      </c>
      <c r="S15" s="50" t="s">
        <v>357</v>
      </c>
      <c r="T15" s="50" t="s">
        <v>357</v>
      </c>
      <c r="U15" s="50" t="s">
        <v>357</v>
      </c>
      <c r="V15" s="50" t="s">
        <v>357</v>
      </c>
      <c r="W15" s="50" t="s">
        <v>357</v>
      </c>
      <c r="X15" s="11" t="s">
        <v>355</v>
      </c>
    </row>
    <row r="16" spans="1:24" x14ac:dyDescent="0.35">
      <c r="A16" s="7" t="s">
        <v>42</v>
      </c>
      <c r="B16" s="7" t="s">
        <v>38</v>
      </c>
      <c r="C16" s="7" t="s">
        <v>362</v>
      </c>
      <c r="D16" s="7" t="s">
        <v>361</v>
      </c>
      <c r="E16" s="7" t="s">
        <v>411</v>
      </c>
      <c r="F16" s="50" t="s">
        <v>357</v>
      </c>
      <c r="G16" s="50">
        <v>1.1000000000000001</v>
      </c>
      <c r="H16" s="50">
        <v>1.1000000000000001</v>
      </c>
      <c r="I16" s="50">
        <v>1.2</v>
      </c>
      <c r="J16" s="50">
        <v>1.2</v>
      </c>
      <c r="K16" s="50">
        <v>1.2</v>
      </c>
      <c r="L16" s="50" t="s">
        <v>357</v>
      </c>
      <c r="M16" s="50" t="s">
        <v>357</v>
      </c>
      <c r="N16" s="50" t="s">
        <v>357</v>
      </c>
      <c r="O16" s="50" t="s">
        <v>357</v>
      </c>
      <c r="P16" s="50" t="s">
        <v>357</v>
      </c>
      <c r="Q16" s="50" t="s">
        <v>357</v>
      </c>
      <c r="R16" s="50" t="s">
        <v>357</v>
      </c>
      <c r="S16" s="50" t="s">
        <v>357</v>
      </c>
      <c r="T16" s="50" t="s">
        <v>357</v>
      </c>
      <c r="U16" s="50" t="s">
        <v>357</v>
      </c>
      <c r="V16" s="50" t="s">
        <v>357</v>
      </c>
      <c r="W16" s="50" t="s">
        <v>357</v>
      </c>
      <c r="X16" s="11" t="s">
        <v>355</v>
      </c>
    </row>
    <row r="17" spans="1:24" x14ac:dyDescent="0.35">
      <c r="A17" s="7" t="s">
        <v>368</v>
      </c>
      <c r="B17" s="7" t="s">
        <v>369</v>
      </c>
      <c r="C17" s="7" t="s">
        <v>354</v>
      </c>
      <c r="D17" s="7" t="s">
        <v>361</v>
      </c>
      <c r="E17" s="7" t="s">
        <v>356</v>
      </c>
      <c r="F17" s="50" t="s">
        <v>357</v>
      </c>
      <c r="G17" s="50" t="s">
        <v>357</v>
      </c>
      <c r="H17" s="50">
        <v>10000000</v>
      </c>
      <c r="I17" s="50" t="s">
        <v>357</v>
      </c>
      <c r="J17" s="50" t="s">
        <v>357</v>
      </c>
      <c r="K17" s="50" t="s">
        <v>357</v>
      </c>
      <c r="L17" s="50" t="s">
        <v>357</v>
      </c>
      <c r="M17" s="50" t="s">
        <v>357</v>
      </c>
      <c r="N17" s="50" t="s">
        <v>357</v>
      </c>
      <c r="O17" s="50" t="s">
        <v>357</v>
      </c>
      <c r="P17" s="50" t="s">
        <v>357</v>
      </c>
      <c r="Q17" s="50" t="s">
        <v>357</v>
      </c>
      <c r="R17" s="50" t="s">
        <v>357</v>
      </c>
      <c r="S17" s="50" t="s">
        <v>357</v>
      </c>
      <c r="T17" s="50" t="s">
        <v>357</v>
      </c>
      <c r="U17" s="50" t="s">
        <v>357</v>
      </c>
      <c r="V17" s="50" t="s">
        <v>357</v>
      </c>
      <c r="W17" s="50" t="s">
        <v>357</v>
      </c>
      <c r="X17" s="11" t="s">
        <v>367</v>
      </c>
    </row>
  </sheetData>
  <sortState ref="A2:Y14">
    <sortCondition ref="D2:D14"/>
    <sortCondition ref="A2:A14"/>
  </sortState>
  <hyperlinks>
    <hyperlink ref="C4" r:id="rId1"/>
    <hyperlink ref="C6" r:id="rId2"/>
    <hyperlink ref="C7" r:id="rId3"/>
    <hyperlink ref="C5" r:id="rId4"/>
    <hyperlink ref="C11" r:id="rId5"/>
    <hyperlink ref="C10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workbookViewId="0"/>
  </sheetViews>
  <sheetFormatPr defaultRowHeight="14.5" x14ac:dyDescent="0.35"/>
  <cols>
    <col min="1" max="1" width="60.7265625" bestFit="1" customWidth="1"/>
    <col min="2" max="2" width="41.54296875" customWidth="1"/>
    <col min="3" max="3" width="20.81640625" bestFit="1" customWidth="1"/>
    <col min="4" max="4" width="11" bestFit="1" customWidth="1"/>
    <col min="9" max="9" width="12" bestFit="1" customWidth="1"/>
  </cols>
  <sheetData>
    <row r="1" spans="1:20" s="11" customFormat="1" x14ac:dyDescent="0.35">
      <c r="A1" s="42" t="s">
        <v>389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s="11" customFormat="1" x14ac:dyDescent="0.35">
      <c r="A2" s="40" t="s">
        <v>390</v>
      </c>
      <c r="B2" s="40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</row>
    <row r="3" spans="1:20" s="11" customFormat="1" x14ac:dyDescent="0.35">
      <c r="A3" s="44" t="s">
        <v>391</v>
      </c>
      <c r="B3" s="11" t="s">
        <v>0</v>
      </c>
      <c r="C3" s="11">
        <v>2013</v>
      </c>
      <c r="D3" s="11">
        <v>2014</v>
      </c>
      <c r="E3" s="11">
        <v>2015</v>
      </c>
      <c r="F3" s="11">
        <v>2016</v>
      </c>
      <c r="G3" s="11">
        <v>2017</v>
      </c>
      <c r="H3" s="11">
        <v>2018</v>
      </c>
      <c r="I3" s="11">
        <v>2019</v>
      </c>
      <c r="J3" s="11">
        <v>2020</v>
      </c>
      <c r="K3" s="11">
        <v>2021</v>
      </c>
      <c r="L3" s="11">
        <v>2022</v>
      </c>
      <c r="M3" s="11">
        <v>2023</v>
      </c>
      <c r="N3" s="11">
        <v>2024</v>
      </c>
      <c r="O3" s="11">
        <v>2025</v>
      </c>
      <c r="P3" s="11">
        <v>2026</v>
      </c>
      <c r="Q3" s="11">
        <v>2027</v>
      </c>
      <c r="R3" s="11">
        <v>2028</v>
      </c>
      <c r="S3" s="11">
        <v>2029</v>
      </c>
      <c r="T3" s="11">
        <v>2030</v>
      </c>
    </row>
    <row r="4" spans="1:20" s="11" customFormat="1" x14ac:dyDescent="0.35">
      <c r="A4" s="11" t="s">
        <v>370</v>
      </c>
      <c r="B4" s="11" t="s">
        <v>372</v>
      </c>
      <c r="C4" s="11">
        <v>2545454.5454545454</v>
      </c>
      <c r="D4" s="11">
        <v>2302851.7873878698</v>
      </c>
      <c r="E4" s="11">
        <v>2176212.0917301266</v>
      </c>
      <c r="F4" s="11">
        <v>2049572.3960723835</v>
      </c>
      <c r="G4" s="11">
        <v>1922932.7004146401</v>
      </c>
      <c r="H4" s="11">
        <v>1796293.0047568972</v>
      </c>
      <c r="I4" s="11">
        <v>1669653.3090991541</v>
      </c>
      <c r="J4" s="11">
        <v>1543013.6134414109</v>
      </c>
      <c r="K4" s="11">
        <v>1509698.8213177943</v>
      </c>
      <c r="L4" s="11">
        <v>1476384.0291941671</v>
      </c>
      <c r="M4" s="11">
        <v>1443069.2370705507</v>
      </c>
      <c r="N4" s="11">
        <v>1409754.4449469233</v>
      </c>
      <c r="O4" s="11">
        <v>1376439.6528233069</v>
      </c>
      <c r="P4" s="11">
        <v>1343124.8606996797</v>
      </c>
      <c r="Q4" s="11">
        <v>1309810.068576063</v>
      </c>
      <c r="R4" s="11">
        <v>1276495.2764524361</v>
      </c>
      <c r="S4" s="11">
        <v>1243180.4843288192</v>
      </c>
      <c r="T4" s="11">
        <v>1209865.6922051923</v>
      </c>
    </row>
    <row r="5" spans="1:20" s="11" customFormat="1" x14ac:dyDescent="0.35">
      <c r="A5" s="11" t="s">
        <v>371</v>
      </c>
      <c r="B5" s="11" t="s">
        <v>439</v>
      </c>
      <c r="C5" s="11">
        <v>0.31</v>
      </c>
      <c r="D5" s="11">
        <v>0.31</v>
      </c>
      <c r="E5" s="11">
        <v>0.31</v>
      </c>
      <c r="F5" s="11">
        <v>0.31</v>
      </c>
      <c r="G5" s="11">
        <v>0.31</v>
      </c>
      <c r="H5" s="11">
        <v>0.31</v>
      </c>
      <c r="I5" s="11">
        <v>0.31</v>
      </c>
      <c r="J5" s="11">
        <v>0.31</v>
      </c>
      <c r="K5" s="11">
        <v>0.31</v>
      </c>
      <c r="L5" s="11">
        <v>0.31</v>
      </c>
      <c r="M5" s="11">
        <v>0.31</v>
      </c>
      <c r="N5" s="11">
        <v>0.31</v>
      </c>
      <c r="O5" s="11">
        <v>0.31</v>
      </c>
      <c r="P5" s="11">
        <v>0.31</v>
      </c>
      <c r="Q5" s="11">
        <v>0.31</v>
      </c>
      <c r="R5" s="11">
        <v>0.31</v>
      </c>
      <c r="S5" s="11">
        <v>0.31</v>
      </c>
      <c r="T5" s="11">
        <v>0.31</v>
      </c>
    </row>
    <row r="6" spans="1:20" s="11" customFormat="1" x14ac:dyDescent="0.35">
      <c r="A6" s="11" t="s">
        <v>373</v>
      </c>
      <c r="C6" s="11">
        <f t="shared" ref="C6:T6" si="0">C5*8760</f>
        <v>2715.6</v>
      </c>
      <c r="D6" s="11">
        <f t="shared" si="0"/>
        <v>2715.6</v>
      </c>
      <c r="E6" s="11">
        <f t="shared" si="0"/>
        <v>2715.6</v>
      </c>
      <c r="F6" s="11">
        <f t="shared" si="0"/>
        <v>2715.6</v>
      </c>
      <c r="G6" s="11">
        <f t="shared" si="0"/>
        <v>2715.6</v>
      </c>
      <c r="H6" s="11">
        <f t="shared" si="0"/>
        <v>2715.6</v>
      </c>
      <c r="I6" s="11">
        <f t="shared" si="0"/>
        <v>2715.6</v>
      </c>
      <c r="J6" s="11">
        <f t="shared" si="0"/>
        <v>2715.6</v>
      </c>
      <c r="K6" s="11">
        <f t="shared" si="0"/>
        <v>2715.6</v>
      </c>
      <c r="L6" s="11">
        <f t="shared" si="0"/>
        <v>2715.6</v>
      </c>
      <c r="M6" s="11">
        <f t="shared" si="0"/>
        <v>2715.6</v>
      </c>
      <c r="N6" s="11">
        <f t="shared" si="0"/>
        <v>2715.6</v>
      </c>
      <c r="O6" s="11">
        <f t="shared" si="0"/>
        <v>2715.6</v>
      </c>
      <c r="P6" s="11">
        <f t="shared" si="0"/>
        <v>2715.6</v>
      </c>
      <c r="Q6" s="11">
        <f t="shared" si="0"/>
        <v>2715.6</v>
      </c>
      <c r="R6" s="11">
        <f t="shared" si="0"/>
        <v>2715.6</v>
      </c>
      <c r="S6" s="11">
        <f t="shared" si="0"/>
        <v>2715.6</v>
      </c>
      <c r="T6" s="11">
        <f t="shared" si="0"/>
        <v>2715.6</v>
      </c>
    </row>
    <row r="7" spans="1:20" s="11" customFormat="1" x14ac:dyDescent="0.35">
      <c r="A7" s="11" t="s">
        <v>374</v>
      </c>
      <c r="B7" s="11" t="s">
        <v>376</v>
      </c>
      <c r="C7" s="11">
        <v>30</v>
      </c>
      <c r="D7" s="11">
        <v>30</v>
      </c>
      <c r="E7" s="11">
        <v>30</v>
      </c>
      <c r="F7" s="11">
        <v>30</v>
      </c>
      <c r="G7" s="11">
        <v>30</v>
      </c>
      <c r="H7" s="11">
        <v>30</v>
      </c>
      <c r="I7" s="11">
        <v>30</v>
      </c>
      <c r="J7" s="11">
        <v>30</v>
      </c>
      <c r="K7" s="11">
        <v>30</v>
      </c>
      <c r="L7" s="11">
        <v>30</v>
      </c>
      <c r="M7" s="11">
        <v>30</v>
      </c>
      <c r="N7" s="11">
        <v>30</v>
      </c>
      <c r="O7" s="11">
        <v>30</v>
      </c>
      <c r="P7" s="11">
        <v>30</v>
      </c>
      <c r="Q7" s="11">
        <v>30</v>
      </c>
      <c r="R7" s="11">
        <v>30</v>
      </c>
      <c r="S7" s="11">
        <v>30</v>
      </c>
      <c r="T7" s="11">
        <v>30</v>
      </c>
    </row>
    <row r="8" spans="1:20" s="11" customFormat="1" x14ac:dyDescent="0.35">
      <c r="A8" s="11" t="s">
        <v>375</v>
      </c>
      <c r="C8" s="11">
        <f t="shared" ref="C8:T8" si="1">C6*C7</f>
        <v>81468</v>
      </c>
      <c r="D8" s="11">
        <f t="shared" si="1"/>
        <v>81468</v>
      </c>
      <c r="E8" s="11">
        <f t="shared" si="1"/>
        <v>81468</v>
      </c>
      <c r="F8" s="11">
        <f t="shared" si="1"/>
        <v>81468</v>
      </c>
      <c r="G8" s="11">
        <f t="shared" si="1"/>
        <v>81468</v>
      </c>
      <c r="H8" s="11">
        <f t="shared" si="1"/>
        <v>81468</v>
      </c>
      <c r="I8" s="11">
        <f t="shared" si="1"/>
        <v>81468</v>
      </c>
      <c r="J8" s="11">
        <f t="shared" si="1"/>
        <v>81468</v>
      </c>
      <c r="K8" s="11">
        <f t="shared" si="1"/>
        <v>81468</v>
      </c>
      <c r="L8" s="11">
        <f t="shared" si="1"/>
        <v>81468</v>
      </c>
      <c r="M8" s="11">
        <f t="shared" si="1"/>
        <v>81468</v>
      </c>
      <c r="N8" s="11">
        <f t="shared" si="1"/>
        <v>81468</v>
      </c>
      <c r="O8" s="11">
        <f t="shared" si="1"/>
        <v>81468</v>
      </c>
      <c r="P8" s="11">
        <f t="shared" si="1"/>
        <v>81468</v>
      </c>
      <c r="Q8" s="11">
        <f t="shared" si="1"/>
        <v>81468</v>
      </c>
      <c r="R8" s="11">
        <f t="shared" si="1"/>
        <v>81468</v>
      </c>
      <c r="S8" s="11">
        <f t="shared" si="1"/>
        <v>81468</v>
      </c>
      <c r="T8" s="11">
        <f t="shared" si="1"/>
        <v>81468</v>
      </c>
    </row>
    <row r="9" spans="1:20" s="11" customFormat="1" x14ac:dyDescent="0.35">
      <c r="A9" s="11" t="s">
        <v>377</v>
      </c>
      <c r="C9" s="11">
        <f>'Subsidies Paid'!F7</f>
        <v>0.3</v>
      </c>
      <c r="D9" s="11">
        <f>'Subsidies Paid'!G7</f>
        <v>0.3</v>
      </c>
      <c r="E9" s="11">
        <f>'Subsidies Paid'!H7</f>
        <v>0.3</v>
      </c>
      <c r="F9" s="11">
        <f>'Subsidies Paid'!I7</f>
        <v>0.3</v>
      </c>
      <c r="G9" s="11">
        <f>'Subsidies Paid'!J7</f>
        <v>0.3</v>
      </c>
      <c r="H9" s="11">
        <f>'Subsidies Paid'!K7</f>
        <v>0.3</v>
      </c>
      <c r="I9" s="11">
        <f>'Subsidies Paid'!L7</f>
        <v>0.3</v>
      </c>
      <c r="J9" s="11">
        <f>'Subsidies Paid'!M7</f>
        <v>0.26</v>
      </c>
      <c r="K9" s="11">
        <f>'Subsidies Paid'!N7</f>
        <v>0.22</v>
      </c>
      <c r="L9" s="11">
        <f>'Subsidies Paid'!O7</f>
        <v>0.1</v>
      </c>
      <c r="M9" s="11">
        <f>'Subsidies Paid'!P7</f>
        <v>0.1</v>
      </c>
      <c r="N9" s="11">
        <f>'Subsidies Paid'!Q7</f>
        <v>0.1</v>
      </c>
      <c r="O9" s="11">
        <f>'Subsidies Paid'!R7</f>
        <v>0.1</v>
      </c>
      <c r="P9" s="11">
        <f>'Subsidies Paid'!S7</f>
        <v>0.1</v>
      </c>
      <c r="Q9" s="11">
        <f>'Subsidies Paid'!T7</f>
        <v>0.1</v>
      </c>
      <c r="R9" s="11">
        <f>'Subsidies Paid'!U7</f>
        <v>0.1</v>
      </c>
      <c r="S9" s="11">
        <f>'Subsidies Paid'!V7</f>
        <v>0.1</v>
      </c>
      <c r="T9" s="11">
        <f>'Subsidies Paid'!W7</f>
        <v>0.1</v>
      </c>
    </row>
    <row r="10" spans="1:20" s="11" customFormat="1" x14ac:dyDescent="0.35">
      <c r="A10" s="11" t="s">
        <v>378</v>
      </c>
      <c r="C10" s="11">
        <f t="shared" ref="C10:T10" si="2">C9*C4</f>
        <v>763636.36363636365</v>
      </c>
      <c r="D10" s="11">
        <f t="shared" si="2"/>
        <v>690855.53621636087</v>
      </c>
      <c r="E10" s="11">
        <f t="shared" si="2"/>
        <v>652863.62751903792</v>
      </c>
      <c r="F10" s="11">
        <f t="shared" si="2"/>
        <v>614871.71882171498</v>
      </c>
      <c r="G10" s="11">
        <f t="shared" si="2"/>
        <v>576879.81012439204</v>
      </c>
      <c r="H10" s="11">
        <f t="shared" si="2"/>
        <v>538887.9014270691</v>
      </c>
      <c r="I10" s="11">
        <f t="shared" si="2"/>
        <v>500895.99272974621</v>
      </c>
      <c r="J10" s="11">
        <f t="shared" si="2"/>
        <v>401183.53949476685</v>
      </c>
      <c r="K10" s="11">
        <f t="shared" si="2"/>
        <v>332133.74068991473</v>
      </c>
      <c r="L10" s="11">
        <f t="shared" si="2"/>
        <v>147638.40291941672</v>
      </c>
      <c r="M10" s="11">
        <f t="shared" si="2"/>
        <v>144306.92370705507</v>
      </c>
      <c r="N10" s="11">
        <f t="shared" si="2"/>
        <v>140975.44449469235</v>
      </c>
      <c r="O10" s="11">
        <f t="shared" si="2"/>
        <v>137643.9652823307</v>
      </c>
      <c r="P10" s="11">
        <f t="shared" si="2"/>
        <v>134312.48606996797</v>
      </c>
      <c r="Q10" s="11">
        <f t="shared" si="2"/>
        <v>130981.00685760631</v>
      </c>
      <c r="R10" s="11">
        <f t="shared" si="2"/>
        <v>127649.52764524362</v>
      </c>
      <c r="S10" s="11">
        <f t="shared" si="2"/>
        <v>124318.04843288193</v>
      </c>
      <c r="T10" s="11">
        <f t="shared" si="2"/>
        <v>120986.56922051923</v>
      </c>
    </row>
    <row r="11" spans="1:20" s="11" customFormat="1" x14ac:dyDescent="0.35">
      <c r="A11" s="11" t="s">
        <v>379</v>
      </c>
      <c r="C11" s="11">
        <f t="shared" ref="C11:T11" si="3">C10/C8</f>
        <v>9.3734517066377432</v>
      </c>
      <c r="D11" s="11">
        <f t="shared" si="3"/>
        <v>8.4800846493882371</v>
      </c>
      <c r="E11" s="11">
        <f t="shared" si="3"/>
        <v>8.0137431570559965</v>
      </c>
      <c r="F11" s="11">
        <f t="shared" si="3"/>
        <v>7.5474016647237567</v>
      </c>
      <c r="G11" s="11">
        <f t="shared" si="3"/>
        <v>7.0810601723915161</v>
      </c>
      <c r="H11" s="11">
        <f t="shared" si="3"/>
        <v>6.6147186800592763</v>
      </c>
      <c r="I11" s="11">
        <f t="shared" si="3"/>
        <v>6.1483771877270366</v>
      </c>
      <c r="J11" s="11">
        <f t="shared" si="3"/>
        <v>4.9244309360088234</v>
      </c>
      <c r="K11" s="11">
        <f t="shared" si="3"/>
        <v>4.0768613528000532</v>
      </c>
      <c r="L11" s="11">
        <f t="shared" si="3"/>
        <v>1.8122256949896489</v>
      </c>
      <c r="M11" s="11">
        <f t="shared" si="3"/>
        <v>1.7713325932520139</v>
      </c>
      <c r="N11" s="11">
        <f t="shared" si="3"/>
        <v>1.7304394915143657</v>
      </c>
      <c r="O11" s="11">
        <f t="shared" si="3"/>
        <v>1.6895463897767307</v>
      </c>
      <c r="P11" s="11">
        <f t="shared" si="3"/>
        <v>1.6486532880390825</v>
      </c>
      <c r="Q11" s="11">
        <f t="shared" si="3"/>
        <v>1.6077601863014472</v>
      </c>
      <c r="R11" s="11">
        <f t="shared" si="3"/>
        <v>1.5668670845637995</v>
      </c>
      <c r="S11" s="11">
        <f t="shared" si="3"/>
        <v>1.525973982826164</v>
      </c>
      <c r="T11" s="11">
        <f t="shared" si="3"/>
        <v>1.4850808810885161</v>
      </c>
    </row>
    <row r="12" spans="1:20" s="11" customFormat="1" x14ac:dyDescent="0.35"/>
    <row r="13" spans="1:20" s="11" customFormat="1" x14ac:dyDescent="0.35">
      <c r="A13" s="40" t="s">
        <v>380</v>
      </c>
      <c r="B13" s="40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</row>
    <row r="14" spans="1:20" s="11" customFormat="1" x14ac:dyDescent="0.35">
      <c r="A14" s="44" t="s">
        <v>391</v>
      </c>
      <c r="B14" s="11" t="s">
        <v>0</v>
      </c>
      <c r="C14" s="11">
        <v>2013</v>
      </c>
      <c r="D14" s="11">
        <v>2014</v>
      </c>
      <c r="E14" s="11">
        <v>2015</v>
      </c>
      <c r="F14" s="11">
        <v>2016</v>
      </c>
      <c r="G14" s="11">
        <v>2017</v>
      </c>
      <c r="H14" s="11">
        <v>2018</v>
      </c>
      <c r="I14" s="11">
        <v>2019</v>
      </c>
      <c r="J14" s="11">
        <v>2020</v>
      </c>
      <c r="K14" s="11">
        <v>2021</v>
      </c>
      <c r="L14" s="11">
        <v>2022</v>
      </c>
      <c r="M14" s="11">
        <v>2023</v>
      </c>
      <c r="N14" s="11">
        <v>2024</v>
      </c>
      <c r="O14" s="11">
        <v>2025</v>
      </c>
      <c r="P14" s="11">
        <v>2026</v>
      </c>
      <c r="Q14" s="11">
        <v>2027</v>
      </c>
      <c r="R14" s="11">
        <v>2028</v>
      </c>
      <c r="S14" s="11">
        <v>2029</v>
      </c>
      <c r="T14" s="11">
        <v>2030</v>
      </c>
    </row>
    <row r="15" spans="1:20" s="11" customFormat="1" x14ac:dyDescent="0.35">
      <c r="A15" s="11" t="s">
        <v>381</v>
      </c>
      <c r="B15" s="11" t="s">
        <v>372</v>
      </c>
      <c r="C15" s="11">
        <v>5067000</v>
      </c>
      <c r="D15" s="11">
        <v>5067000</v>
      </c>
      <c r="E15" s="11">
        <v>5067000</v>
      </c>
      <c r="F15" s="11">
        <v>5067000</v>
      </c>
      <c r="G15" s="11">
        <v>5067000</v>
      </c>
      <c r="H15" s="11">
        <v>5067000</v>
      </c>
      <c r="I15" s="11">
        <v>5067000</v>
      </c>
      <c r="J15" s="11">
        <v>5067000</v>
      </c>
      <c r="K15" s="11">
        <v>5019739</v>
      </c>
      <c r="L15" s="11">
        <v>4972478</v>
      </c>
      <c r="M15" s="11">
        <v>4925216</v>
      </c>
      <c r="N15" s="11">
        <v>4877955</v>
      </c>
      <c r="O15" s="11">
        <v>4830694</v>
      </c>
      <c r="P15" s="11">
        <v>4783433</v>
      </c>
      <c r="Q15" s="11">
        <v>4736171</v>
      </c>
      <c r="R15" s="11">
        <v>4688910</v>
      </c>
      <c r="S15" s="11">
        <v>4641649</v>
      </c>
      <c r="T15" s="11">
        <v>4594388</v>
      </c>
    </row>
    <row r="16" spans="1:20" s="11" customFormat="1" x14ac:dyDescent="0.35">
      <c r="A16" s="11" t="s">
        <v>382</v>
      </c>
      <c r="B16" s="11" t="s">
        <v>439</v>
      </c>
      <c r="C16" s="11">
        <v>0.68500000000000005</v>
      </c>
      <c r="D16" s="11">
        <v>0.68500000000000005</v>
      </c>
      <c r="E16" s="11">
        <v>0.68500000000000005</v>
      </c>
      <c r="F16" s="11">
        <v>0.68500000000000005</v>
      </c>
      <c r="G16" s="11">
        <v>0.68500000000000005</v>
      </c>
      <c r="H16" s="11">
        <v>0.68500000000000005</v>
      </c>
      <c r="I16" s="11">
        <v>0.68500000000000005</v>
      </c>
      <c r="J16" s="11">
        <v>0.68500000000000005</v>
      </c>
      <c r="K16" s="11">
        <v>0.68500000000000005</v>
      </c>
      <c r="L16" s="11">
        <v>0.68500000000000005</v>
      </c>
      <c r="M16" s="11">
        <v>0.68500000000000005</v>
      </c>
      <c r="N16" s="11">
        <v>0.68500000000000005</v>
      </c>
      <c r="O16" s="11">
        <v>0.68500000000000005</v>
      </c>
      <c r="P16" s="11">
        <v>0.68500000000000005</v>
      </c>
      <c r="Q16" s="11">
        <v>0.68500000000000005</v>
      </c>
      <c r="R16" s="11">
        <v>0.68500000000000005</v>
      </c>
      <c r="S16" s="11">
        <v>0.68500000000000005</v>
      </c>
      <c r="T16" s="11">
        <v>0.68500000000000005</v>
      </c>
    </row>
    <row r="17" spans="1:20" s="11" customFormat="1" x14ac:dyDescent="0.35">
      <c r="A17" s="11" t="s">
        <v>383</v>
      </c>
      <c r="C17" s="11">
        <f t="shared" ref="C17:T17" si="4">C16*8760</f>
        <v>6000.6</v>
      </c>
      <c r="D17" s="11">
        <f t="shared" si="4"/>
        <v>6000.6</v>
      </c>
      <c r="E17" s="11">
        <f t="shared" si="4"/>
        <v>6000.6</v>
      </c>
      <c r="F17" s="11">
        <f t="shared" si="4"/>
        <v>6000.6</v>
      </c>
      <c r="G17" s="11">
        <f t="shared" si="4"/>
        <v>6000.6</v>
      </c>
      <c r="H17" s="11">
        <f t="shared" si="4"/>
        <v>6000.6</v>
      </c>
      <c r="I17" s="11">
        <f t="shared" si="4"/>
        <v>6000.6</v>
      </c>
      <c r="J17" s="11">
        <f t="shared" si="4"/>
        <v>6000.6</v>
      </c>
      <c r="K17" s="11">
        <f t="shared" si="4"/>
        <v>6000.6</v>
      </c>
      <c r="L17" s="11">
        <f t="shared" si="4"/>
        <v>6000.6</v>
      </c>
      <c r="M17" s="11">
        <f t="shared" si="4"/>
        <v>6000.6</v>
      </c>
      <c r="N17" s="11">
        <f t="shared" si="4"/>
        <v>6000.6</v>
      </c>
      <c r="O17" s="11">
        <f t="shared" si="4"/>
        <v>6000.6</v>
      </c>
      <c r="P17" s="11">
        <f t="shared" si="4"/>
        <v>6000.6</v>
      </c>
      <c r="Q17" s="11">
        <f t="shared" si="4"/>
        <v>6000.6</v>
      </c>
      <c r="R17" s="11">
        <f t="shared" si="4"/>
        <v>6000.6</v>
      </c>
      <c r="S17" s="11">
        <f t="shared" si="4"/>
        <v>6000.6</v>
      </c>
      <c r="T17" s="11">
        <f t="shared" si="4"/>
        <v>6000.6</v>
      </c>
    </row>
    <row r="18" spans="1:20" s="11" customFormat="1" x14ac:dyDescent="0.35">
      <c r="A18" s="11" t="s">
        <v>384</v>
      </c>
      <c r="B18" s="11" t="s">
        <v>376</v>
      </c>
      <c r="C18" s="11">
        <v>30</v>
      </c>
      <c r="D18" s="11">
        <v>30</v>
      </c>
      <c r="E18" s="11">
        <v>30</v>
      </c>
      <c r="F18" s="11">
        <v>30</v>
      </c>
      <c r="G18" s="11">
        <v>30</v>
      </c>
      <c r="H18" s="11">
        <v>30</v>
      </c>
      <c r="I18" s="11">
        <v>30</v>
      </c>
      <c r="J18" s="11">
        <v>30</v>
      </c>
      <c r="K18" s="11">
        <v>30</v>
      </c>
      <c r="L18" s="11">
        <v>30</v>
      </c>
      <c r="M18" s="11">
        <v>30</v>
      </c>
      <c r="N18" s="11">
        <v>30</v>
      </c>
      <c r="O18" s="11">
        <v>30</v>
      </c>
      <c r="P18" s="11">
        <v>30</v>
      </c>
      <c r="Q18" s="11">
        <v>30</v>
      </c>
      <c r="R18" s="11">
        <v>30</v>
      </c>
      <c r="S18" s="11">
        <v>30</v>
      </c>
      <c r="T18" s="11">
        <v>30</v>
      </c>
    </row>
    <row r="19" spans="1:20" s="11" customFormat="1" x14ac:dyDescent="0.35">
      <c r="A19" s="11" t="s">
        <v>385</v>
      </c>
      <c r="C19" s="11">
        <f t="shared" ref="C19:T19" si="5">C17*C18</f>
        <v>180018</v>
      </c>
      <c r="D19" s="11">
        <f t="shared" si="5"/>
        <v>180018</v>
      </c>
      <c r="E19" s="11">
        <f t="shared" si="5"/>
        <v>180018</v>
      </c>
      <c r="F19" s="11">
        <f t="shared" si="5"/>
        <v>180018</v>
      </c>
      <c r="G19" s="11">
        <f t="shared" si="5"/>
        <v>180018</v>
      </c>
      <c r="H19" s="11">
        <f t="shared" si="5"/>
        <v>180018</v>
      </c>
      <c r="I19" s="11">
        <f t="shared" si="5"/>
        <v>180018</v>
      </c>
      <c r="J19" s="11">
        <f t="shared" si="5"/>
        <v>180018</v>
      </c>
      <c r="K19" s="11">
        <f t="shared" si="5"/>
        <v>180018</v>
      </c>
      <c r="L19" s="11">
        <f t="shared" si="5"/>
        <v>180018</v>
      </c>
      <c r="M19" s="11">
        <f t="shared" si="5"/>
        <v>180018</v>
      </c>
      <c r="N19" s="11">
        <f t="shared" si="5"/>
        <v>180018</v>
      </c>
      <c r="O19" s="11">
        <f t="shared" si="5"/>
        <v>180018</v>
      </c>
      <c r="P19" s="11">
        <f t="shared" si="5"/>
        <v>180018</v>
      </c>
      <c r="Q19" s="11">
        <f t="shared" si="5"/>
        <v>180018</v>
      </c>
      <c r="R19" s="11">
        <f t="shared" si="5"/>
        <v>180018</v>
      </c>
      <c r="S19" s="11">
        <f t="shared" si="5"/>
        <v>180018</v>
      </c>
      <c r="T19" s="11">
        <f t="shared" si="5"/>
        <v>180018</v>
      </c>
    </row>
    <row r="20" spans="1:20" s="11" customFormat="1" x14ac:dyDescent="0.35">
      <c r="A20" s="11" t="s">
        <v>386</v>
      </c>
      <c r="C20" s="11">
        <f>'Subsidies Paid'!F7</f>
        <v>0.3</v>
      </c>
      <c r="D20" s="11">
        <f>'Subsidies Paid'!G7</f>
        <v>0.3</v>
      </c>
      <c r="E20" s="11">
        <f>'Subsidies Paid'!H7</f>
        <v>0.3</v>
      </c>
      <c r="F20" s="11">
        <f>'Subsidies Paid'!I7</f>
        <v>0.3</v>
      </c>
      <c r="G20" s="11">
        <f>'Subsidies Paid'!J7</f>
        <v>0.3</v>
      </c>
      <c r="H20" s="11">
        <f>'Subsidies Paid'!K7</f>
        <v>0.3</v>
      </c>
      <c r="I20" s="11">
        <f>'Subsidies Paid'!L7</f>
        <v>0.3</v>
      </c>
      <c r="J20" s="11">
        <f>'Subsidies Paid'!M7</f>
        <v>0.26</v>
      </c>
      <c r="K20" s="11">
        <f>'Subsidies Paid'!N7</f>
        <v>0.22</v>
      </c>
      <c r="L20" s="11">
        <f>'Subsidies Paid'!O7</f>
        <v>0.1</v>
      </c>
      <c r="M20" s="11">
        <f>'Subsidies Paid'!P7</f>
        <v>0.1</v>
      </c>
      <c r="N20" s="11">
        <f>'Subsidies Paid'!Q7</f>
        <v>0.1</v>
      </c>
      <c r="O20" s="11">
        <f>'Subsidies Paid'!R7</f>
        <v>0.1</v>
      </c>
      <c r="P20" s="11">
        <f>'Subsidies Paid'!S7</f>
        <v>0.1</v>
      </c>
      <c r="Q20" s="11">
        <f>'Subsidies Paid'!T7</f>
        <v>0.1</v>
      </c>
      <c r="R20" s="11">
        <f>'Subsidies Paid'!U7</f>
        <v>0.1</v>
      </c>
      <c r="S20" s="11">
        <f>'Subsidies Paid'!V7</f>
        <v>0.1</v>
      </c>
      <c r="T20" s="11">
        <f>'Subsidies Paid'!W7</f>
        <v>0.1</v>
      </c>
    </row>
    <row r="21" spans="1:20" s="11" customFormat="1" x14ac:dyDescent="0.35">
      <c r="A21" s="11" t="s">
        <v>387</v>
      </c>
      <c r="C21" s="11">
        <f t="shared" ref="C21:T21" si="6">C20*C15</f>
        <v>1520100</v>
      </c>
      <c r="D21" s="11">
        <f t="shared" si="6"/>
        <v>1520100</v>
      </c>
      <c r="E21" s="11">
        <f t="shared" si="6"/>
        <v>1520100</v>
      </c>
      <c r="F21" s="11">
        <f t="shared" si="6"/>
        <v>1520100</v>
      </c>
      <c r="G21" s="11">
        <f t="shared" si="6"/>
        <v>1520100</v>
      </c>
      <c r="H21" s="11">
        <f t="shared" si="6"/>
        <v>1520100</v>
      </c>
      <c r="I21" s="11">
        <f t="shared" si="6"/>
        <v>1520100</v>
      </c>
      <c r="J21" s="11">
        <f t="shared" si="6"/>
        <v>1317420</v>
      </c>
      <c r="K21" s="11">
        <f t="shared" si="6"/>
        <v>1104342.58</v>
      </c>
      <c r="L21" s="11">
        <f t="shared" si="6"/>
        <v>497247.80000000005</v>
      </c>
      <c r="M21" s="11">
        <f t="shared" si="6"/>
        <v>492521.60000000003</v>
      </c>
      <c r="N21" s="11">
        <f t="shared" si="6"/>
        <v>487795.5</v>
      </c>
      <c r="O21" s="11">
        <f t="shared" si="6"/>
        <v>483069.4</v>
      </c>
      <c r="P21" s="11">
        <f t="shared" si="6"/>
        <v>478343.30000000005</v>
      </c>
      <c r="Q21" s="11">
        <f t="shared" si="6"/>
        <v>473617.10000000003</v>
      </c>
      <c r="R21" s="11">
        <f t="shared" si="6"/>
        <v>468891</v>
      </c>
      <c r="S21" s="11">
        <f t="shared" si="6"/>
        <v>464164.9</v>
      </c>
      <c r="T21" s="11">
        <f t="shared" si="6"/>
        <v>459438.80000000005</v>
      </c>
    </row>
    <row r="22" spans="1:20" s="11" customFormat="1" x14ac:dyDescent="0.35">
      <c r="A22" s="11" t="s">
        <v>388</v>
      </c>
      <c r="C22" s="11">
        <f t="shared" ref="C22:T22" si="7">C21/C19</f>
        <v>8.444155584441555</v>
      </c>
      <c r="D22" s="11">
        <f t="shared" si="7"/>
        <v>8.444155584441555</v>
      </c>
      <c r="E22" s="11">
        <f t="shared" si="7"/>
        <v>8.444155584441555</v>
      </c>
      <c r="F22" s="11">
        <f t="shared" si="7"/>
        <v>8.444155584441555</v>
      </c>
      <c r="G22" s="11">
        <f t="shared" si="7"/>
        <v>8.444155584441555</v>
      </c>
      <c r="H22" s="11">
        <f t="shared" si="7"/>
        <v>8.444155584441555</v>
      </c>
      <c r="I22" s="11">
        <f t="shared" si="7"/>
        <v>8.444155584441555</v>
      </c>
      <c r="J22" s="11">
        <f t="shared" si="7"/>
        <v>7.3182681731826813</v>
      </c>
      <c r="K22" s="11">
        <f t="shared" si="7"/>
        <v>6.1346230932462316</v>
      </c>
      <c r="L22" s="11">
        <f t="shared" si="7"/>
        <v>2.7622115566221157</v>
      </c>
      <c r="M22" s="11">
        <f t="shared" si="7"/>
        <v>2.7359575153595754</v>
      </c>
      <c r="N22" s="11">
        <f t="shared" si="7"/>
        <v>2.7097040295970403</v>
      </c>
      <c r="O22" s="11">
        <f t="shared" si="7"/>
        <v>2.6834505438345055</v>
      </c>
      <c r="P22" s="11">
        <f t="shared" si="7"/>
        <v>2.6571970580719708</v>
      </c>
      <c r="Q22" s="11">
        <f t="shared" si="7"/>
        <v>2.6309430168094305</v>
      </c>
      <c r="R22" s="11">
        <f t="shared" si="7"/>
        <v>2.6046895310468954</v>
      </c>
      <c r="S22" s="11">
        <f t="shared" si="7"/>
        <v>2.5784360452843607</v>
      </c>
      <c r="T22" s="11">
        <f t="shared" si="7"/>
        <v>2.5521825595218259</v>
      </c>
    </row>
    <row r="24" spans="1:20" s="11" customFormat="1" x14ac:dyDescent="0.35">
      <c r="A24" s="40" t="s">
        <v>440</v>
      </c>
      <c r="B24" s="40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</row>
    <row r="25" spans="1:20" s="11" customFormat="1" x14ac:dyDescent="0.35">
      <c r="A25" s="44" t="s">
        <v>391</v>
      </c>
      <c r="B25" s="11" t="s">
        <v>0</v>
      </c>
      <c r="C25" s="11">
        <v>2013</v>
      </c>
      <c r="D25" s="11">
        <v>2014</v>
      </c>
      <c r="E25" s="11">
        <v>2015</v>
      </c>
      <c r="F25" s="11">
        <v>2016</v>
      </c>
      <c r="G25" s="11">
        <v>2017</v>
      </c>
      <c r="H25" s="11">
        <v>2018</v>
      </c>
      <c r="I25" s="11">
        <v>2019</v>
      </c>
      <c r="J25" s="11">
        <v>2020</v>
      </c>
      <c r="K25" s="11">
        <v>2021</v>
      </c>
      <c r="L25" s="11">
        <v>2022</v>
      </c>
      <c r="M25" s="11">
        <v>2023</v>
      </c>
      <c r="N25" s="11">
        <v>2024</v>
      </c>
      <c r="O25" s="11">
        <v>2025</v>
      </c>
      <c r="P25" s="11">
        <v>2026</v>
      </c>
      <c r="Q25" s="11">
        <v>2027</v>
      </c>
      <c r="R25" s="11">
        <v>2028</v>
      </c>
      <c r="S25" s="11">
        <v>2029</v>
      </c>
      <c r="T25" s="11">
        <v>2030</v>
      </c>
    </row>
    <row r="26" spans="1:20" s="11" customFormat="1" x14ac:dyDescent="0.35">
      <c r="A26" s="11" t="s">
        <v>441</v>
      </c>
      <c r="B26" s="11" t="s">
        <v>372</v>
      </c>
      <c r="C26" s="11">
        <f>4362*1000</f>
        <v>4362000</v>
      </c>
      <c r="D26" s="11">
        <f t="shared" ref="D26:T26" si="8">4362*1000</f>
        <v>4362000</v>
      </c>
      <c r="E26" s="11">
        <f t="shared" si="8"/>
        <v>4362000</v>
      </c>
      <c r="F26" s="11">
        <f t="shared" si="8"/>
        <v>4362000</v>
      </c>
      <c r="G26" s="11">
        <f t="shared" si="8"/>
        <v>4362000</v>
      </c>
      <c r="H26" s="11">
        <f t="shared" si="8"/>
        <v>4362000</v>
      </c>
      <c r="I26" s="11">
        <f t="shared" si="8"/>
        <v>4362000</v>
      </c>
      <c r="J26" s="11">
        <f t="shared" si="8"/>
        <v>4362000</v>
      </c>
      <c r="K26" s="11">
        <f t="shared" si="8"/>
        <v>4362000</v>
      </c>
      <c r="L26" s="11">
        <f t="shared" si="8"/>
        <v>4362000</v>
      </c>
      <c r="M26" s="11">
        <f t="shared" si="8"/>
        <v>4362000</v>
      </c>
      <c r="N26" s="11">
        <f t="shared" si="8"/>
        <v>4362000</v>
      </c>
      <c r="O26" s="11">
        <f t="shared" si="8"/>
        <v>4362000</v>
      </c>
      <c r="P26" s="11">
        <f t="shared" si="8"/>
        <v>4362000</v>
      </c>
      <c r="Q26" s="11">
        <f t="shared" si="8"/>
        <v>4362000</v>
      </c>
      <c r="R26" s="11">
        <f t="shared" si="8"/>
        <v>4362000</v>
      </c>
      <c r="S26" s="11">
        <f t="shared" si="8"/>
        <v>4362000</v>
      </c>
      <c r="T26" s="11">
        <f t="shared" si="8"/>
        <v>4362000</v>
      </c>
    </row>
    <row r="27" spans="1:20" s="11" customFormat="1" x14ac:dyDescent="0.35">
      <c r="A27" s="11" t="s">
        <v>442</v>
      </c>
      <c r="B27" s="11" t="s">
        <v>439</v>
      </c>
      <c r="C27" s="11">
        <v>0.875</v>
      </c>
      <c r="D27" s="11">
        <v>0.875</v>
      </c>
      <c r="E27" s="11">
        <v>0.875</v>
      </c>
      <c r="F27" s="11">
        <v>0.875</v>
      </c>
      <c r="G27" s="11">
        <v>0.875</v>
      </c>
      <c r="H27" s="11">
        <v>0.875</v>
      </c>
      <c r="I27" s="11">
        <v>0.875</v>
      </c>
      <c r="J27" s="11">
        <v>0.875</v>
      </c>
      <c r="K27" s="11">
        <v>0.875</v>
      </c>
      <c r="L27" s="11">
        <v>0.875</v>
      </c>
      <c r="M27" s="11">
        <v>0.875</v>
      </c>
      <c r="N27" s="11">
        <v>0.875</v>
      </c>
      <c r="O27" s="11">
        <v>0.875</v>
      </c>
      <c r="P27" s="11">
        <v>0.875</v>
      </c>
      <c r="Q27" s="11">
        <v>0.875</v>
      </c>
      <c r="R27" s="11">
        <v>0.875</v>
      </c>
      <c r="S27" s="11">
        <v>0.875</v>
      </c>
      <c r="T27" s="11">
        <v>0.875</v>
      </c>
    </row>
    <row r="28" spans="1:20" s="11" customFormat="1" x14ac:dyDescent="0.35">
      <c r="A28" s="11" t="s">
        <v>443</v>
      </c>
      <c r="C28" s="11">
        <f t="shared" ref="C28:T28" si="9">C27*8760</f>
        <v>7665</v>
      </c>
      <c r="D28" s="11">
        <f t="shared" si="9"/>
        <v>7665</v>
      </c>
      <c r="E28" s="11">
        <f t="shared" si="9"/>
        <v>7665</v>
      </c>
      <c r="F28" s="11">
        <f t="shared" si="9"/>
        <v>7665</v>
      </c>
      <c r="G28" s="11">
        <f t="shared" si="9"/>
        <v>7665</v>
      </c>
      <c r="H28" s="11">
        <f t="shared" si="9"/>
        <v>7665</v>
      </c>
      <c r="I28" s="11">
        <f t="shared" si="9"/>
        <v>7665</v>
      </c>
      <c r="J28" s="11">
        <f t="shared" si="9"/>
        <v>7665</v>
      </c>
      <c r="K28" s="11">
        <f t="shared" si="9"/>
        <v>7665</v>
      </c>
      <c r="L28" s="11">
        <f t="shared" si="9"/>
        <v>7665</v>
      </c>
      <c r="M28" s="11">
        <f t="shared" si="9"/>
        <v>7665</v>
      </c>
      <c r="N28" s="11">
        <f t="shared" si="9"/>
        <v>7665</v>
      </c>
      <c r="O28" s="11">
        <f t="shared" si="9"/>
        <v>7665</v>
      </c>
      <c r="P28" s="11">
        <f t="shared" si="9"/>
        <v>7665</v>
      </c>
      <c r="Q28" s="11">
        <f t="shared" si="9"/>
        <v>7665</v>
      </c>
      <c r="R28" s="11">
        <f t="shared" si="9"/>
        <v>7665</v>
      </c>
      <c r="S28" s="11">
        <f t="shared" si="9"/>
        <v>7665</v>
      </c>
      <c r="T28" s="11">
        <f t="shared" si="9"/>
        <v>7665</v>
      </c>
    </row>
    <row r="29" spans="1:20" s="11" customFormat="1" x14ac:dyDescent="0.35">
      <c r="A29" s="11" t="s">
        <v>444</v>
      </c>
      <c r="B29" s="11" t="s">
        <v>376</v>
      </c>
      <c r="C29" s="11">
        <v>30</v>
      </c>
      <c r="D29" s="11">
        <v>30</v>
      </c>
      <c r="E29" s="11">
        <v>30</v>
      </c>
      <c r="F29" s="11">
        <v>30</v>
      </c>
      <c r="G29" s="11">
        <v>30</v>
      </c>
      <c r="H29" s="11">
        <v>30</v>
      </c>
      <c r="I29" s="11">
        <v>30</v>
      </c>
      <c r="J29" s="11">
        <v>30</v>
      </c>
      <c r="K29" s="11">
        <v>30</v>
      </c>
      <c r="L29" s="11">
        <v>30</v>
      </c>
      <c r="M29" s="11">
        <v>30</v>
      </c>
      <c r="N29" s="11">
        <v>30</v>
      </c>
      <c r="O29" s="11">
        <v>30</v>
      </c>
      <c r="P29" s="11">
        <v>30</v>
      </c>
      <c r="Q29" s="11">
        <v>30</v>
      </c>
      <c r="R29" s="11">
        <v>30</v>
      </c>
      <c r="S29" s="11">
        <v>30</v>
      </c>
      <c r="T29" s="11">
        <v>30</v>
      </c>
    </row>
    <row r="30" spans="1:20" s="11" customFormat="1" x14ac:dyDescent="0.35">
      <c r="A30" s="11" t="s">
        <v>445</v>
      </c>
      <c r="C30" s="11">
        <f t="shared" ref="C30:T30" si="10">C28*C29</f>
        <v>229950</v>
      </c>
      <c r="D30" s="11">
        <f t="shared" si="10"/>
        <v>229950</v>
      </c>
      <c r="E30" s="11">
        <f t="shared" si="10"/>
        <v>229950</v>
      </c>
      <c r="F30" s="11">
        <f t="shared" si="10"/>
        <v>229950</v>
      </c>
      <c r="G30" s="11">
        <f t="shared" si="10"/>
        <v>229950</v>
      </c>
      <c r="H30" s="11">
        <f t="shared" si="10"/>
        <v>229950</v>
      </c>
      <c r="I30" s="11">
        <f t="shared" si="10"/>
        <v>229950</v>
      </c>
      <c r="J30" s="11">
        <f t="shared" si="10"/>
        <v>229950</v>
      </c>
      <c r="K30" s="11">
        <f t="shared" si="10"/>
        <v>229950</v>
      </c>
      <c r="L30" s="11">
        <f t="shared" si="10"/>
        <v>229950</v>
      </c>
      <c r="M30" s="11">
        <f t="shared" si="10"/>
        <v>229950</v>
      </c>
      <c r="N30" s="11">
        <f t="shared" si="10"/>
        <v>229950</v>
      </c>
      <c r="O30" s="11">
        <f t="shared" si="10"/>
        <v>229950</v>
      </c>
      <c r="P30" s="11">
        <f t="shared" si="10"/>
        <v>229950</v>
      </c>
      <c r="Q30" s="11">
        <f t="shared" si="10"/>
        <v>229950</v>
      </c>
      <c r="R30" s="11">
        <f t="shared" si="10"/>
        <v>229950</v>
      </c>
      <c r="S30" s="11">
        <f t="shared" si="10"/>
        <v>229950</v>
      </c>
      <c r="T30" s="11">
        <f t="shared" si="10"/>
        <v>229950</v>
      </c>
    </row>
    <row r="31" spans="1:20" s="11" customFormat="1" x14ac:dyDescent="0.35">
      <c r="A31" s="11" t="s">
        <v>446</v>
      </c>
      <c r="C31" s="11">
        <f>'Subsidies Paid'!F10</f>
        <v>0.1</v>
      </c>
      <c r="D31" s="11">
        <f>'Subsidies Paid'!G10</f>
        <v>0.1</v>
      </c>
      <c r="E31" s="11">
        <f>'Subsidies Paid'!H10</f>
        <v>0.1</v>
      </c>
      <c r="F31" s="11">
        <f>'Subsidies Paid'!I10</f>
        <v>0.1</v>
      </c>
      <c r="G31" s="11">
        <f>'Subsidies Paid'!J10</f>
        <v>0.1</v>
      </c>
      <c r="H31" s="11">
        <f>'Subsidies Paid'!K10</f>
        <v>0.1</v>
      </c>
      <c r="I31" s="11">
        <f>'Subsidies Paid'!L10</f>
        <v>0.1</v>
      </c>
      <c r="J31" s="11">
        <f>'Subsidies Paid'!M10</f>
        <v>0.1</v>
      </c>
      <c r="K31" s="11">
        <f>'Subsidies Paid'!N10</f>
        <v>0.1</v>
      </c>
      <c r="L31" s="11">
        <f>'Subsidies Paid'!O10</f>
        <v>0.1</v>
      </c>
      <c r="M31" s="11">
        <f>'Subsidies Paid'!P10</f>
        <v>0.1</v>
      </c>
      <c r="N31" s="11">
        <f>'Subsidies Paid'!Q10</f>
        <v>0.1</v>
      </c>
      <c r="O31" s="11">
        <f>'Subsidies Paid'!R10</f>
        <v>0.1</v>
      </c>
      <c r="P31" s="11">
        <f>'Subsidies Paid'!S10</f>
        <v>0.1</v>
      </c>
      <c r="Q31" s="11">
        <f>'Subsidies Paid'!T10</f>
        <v>0.1</v>
      </c>
      <c r="R31" s="11">
        <f>'Subsidies Paid'!U10</f>
        <v>0.1</v>
      </c>
      <c r="S31" s="11">
        <f>'Subsidies Paid'!V10</f>
        <v>0.1</v>
      </c>
      <c r="T31" s="11">
        <f>'Subsidies Paid'!W10</f>
        <v>0.1</v>
      </c>
    </row>
    <row r="32" spans="1:20" s="11" customFormat="1" x14ac:dyDescent="0.35">
      <c r="A32" s="11" t="s">
        <v>447</v>
      </c>
      <c r="C32" s="11">
        <f t="shared" ref="C32:T32" si="11">C31*C26</f>
        <v>436200</v>
      </c>
      <c r="D32" s="11">
        <f t="shared" si="11"/>
        <v>436200</v>
      </c>
      <c r="E32" s="11">
        <f t="shared" si="11"/>
        <v>436200</v>
      </c>
      <c r="F32" s="11">
        <f t="shared" si="11"/>
        <v>436200</v>
      </c>
      <c r="G32" s="11">
        <f t="shared" si="11"/>
        <v>436200</v>
      </c>
      <c r="H32" s="11">
        <f t="shared" si="11"/>
        <v>436200</v>
      </c>
      <c r="I32" s="11">
        <f t="shared" si="11"/>
        <v>436200</v>
      </c>
      <c r="J32" s="11">
        <f t="shared" si="11"/>
        <v>436200</v>
      </c>
      <c r="K32" s="11">
        <f t="shared" si="11"/>
        <v>436200</v>
      </c>
      <c r="L32" s="11">
        <f t="shared" si="11"/>
        <v>436200</v>
      </c>
      <c r="M32" s="11">
        <f t="shared" si="11"/>
        <v>436200</v>
      </c>
      <c r="N32" s="11">
        <f t="shared" si="11"/>
        <v>436200</v>
      </c>
      <c r="O32" s="11">
        <f t="shared" si="11"/>
        <v>436200</v>
      </c>
      <c r="P32" s="11">
        <f t="shared" si="11"/>
        <v>436200</v>
      </c>
      <c r="Q32" s="11">
        <f t="shared" si="11"/>
        <v>436200</v>
      </c>
      <c r="R32" s="11">
        <f t="shared" si="11"/>
        <v>436200</v>
      </c>
      <c r="S32" s="11">
        <f t="shared" si="11"/>
        <v>436200</v>
      </c>
      <c r="T32" s="11">
        <f t="shared" si="11"/>
        <v>436200</v>
      </c>
    </row>
    <row r="33" spans="1:20" s="11" customFormat="1" x14ac:dyDescent="0.35">
      <c r="A33" s="11" t="s">
        <v>448</v>
      </c>
      <c r="C33" s="11">
        <f t="shared" ref="C33:T33" si="12">C32/C30</f>
        <v>1.8969341161121982</v>
      </c>
      <c r="D33" s="11">
        <f t="shared" si="12"/>
        <v>1.8969341161121982</v>
      </c>
      <c r="E33" s="11">
        <f t="shared" si="12"/>
        <v>1.8969341161121982</v>
      </c>
      <c r="F33" s="11">
        <f t="shared" si="12"/>
        <v>1.8969341161121982</v>
      </c>
      <c r="G33" s="11">
        <f t="shared" si="12"/>
        <v>1.8969341161121982</v>
      </c>
      <c r="H33" s="11">
        <f t="shared" si="12"/>
        <v>1.8969341161121982</v>
      </c>
      <c r="I33" s="11">
        <f t="shared" si="12"/>
        <v>1.8969341161121982</v>
      </c>
      <c r="J33" s="11">
        <f t="shared" si="12"/>
        <v>1.8969341161121982</v>
      </c>
      <c r="K33" s="11">
        <f t="shared" si="12"/>
        <v>1.8969341161121982</v>
      </c>
      <c r="L33" s="11">
        <f t="shared" si="12"/>
        <v>1.8969341161121982</v>
      </c>
      <c r="M33" s="11">
        <f t="shared" si="12"/>
        <v>1.8969341161121982</v>
      </c>
      <c r="N33" s="11">
        <f t="shared" si="12"/>
        <v>1.8969341161121982</v>
      </c>
      <c r="O33" s="11">
        <f t="shared" si="12"/>
        <v>1.8969341161121982</v>
      </c>
      <c r="P33" s="11">
        <f t="shared" si="12"/>
        <v>1.8969341161121982</v>
      </c>
      <c r="Q33" s="11">
        <f t="shared" si="12"/>
        <v>1.8969341161121982</v>
      </c>
      <c r="R33" s="11">
        <f t="shared" si="12"/>
        <v>1.8969341161121982</v>
      </c>
      <c r="S33" s="11">
        <f t="shared" si="12"/>
        <v>1.8969341161121982</v>
      </c>
      <c r="T33" s="11">
        <f t="shared" si="12"/>
        <v>1.8969341161121982</v>
      </c>
    </row>
    <row r="34" spans="1:20" s="11" customFormat="1" x14ac:dyDescent="0.35"/>
    <row r="35" spans="1:20" x14ac:dyDescent="0.35">
      <c r="A35" s="43" t="s">
        <v>345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</row>
    <row r="36" spans="1:20" x14ac:dyDescent="0.35">
      <c r="A36" s="45" t="s">
        <v>32</v>
      </c>
      <c r="B36" t="s">
        <v>0</v>
      </c>
      <c r="C36" s="11">
        <v>2013</v>
      </c>
      <c r="D36" s="11">
        <v>2014</v>
      </c>
      <c r="E36" s="11">
        <v>2015</v>
      </c>
      <c r="F36" s="11">
        <v>2016</v>
      </c>
      <c r="G36" s="11">
        <v>2017</v>
      </c>
      <c r="H36" s="11">
        <v>2018</v>
      </c>
      <c r="I36" s="11">
        <v>2019</v>
      </c>
      <c r="J36" s="11">
        <v>2020</v>
      </c>
      <c r="K36" s="11">
        <v>2021</v>
      </c>
      <c r="L36" s="11">
        <v>2022</v>
      </c>
      <c r="M36" s="11">
        <v>2023</v>
      </c>
      <c r="N36" s="11">
        <v>2024</v>
      </c>
      <c r="O36" s="11">
        <v>2025</v>
      </c>
      <c r="P36" s="11">
        <v>2026</v>
      </c>
      <c r="Q36" s="11">
        <v>2027</v>
      </c>
      <c r="R36" s="11">
        <v>2028</v>
      </c>
      <c r="S36" s="11">
        <v>2029</v>
      </c>
      <c r="T36" s="11">
        <v>2030</v>
      </c>
    </row>
    <row r="37" spans="1:20" x14ac:dyDescent="0.35">
      <c r="A37" t="s">
        <v>392</v>
      </c>
      <c r="B37" s="11" t="s">
        <v>438</v>
      </c>
      <c r="C37" s="10">
        <f>D37</f>
        <v>400000000</v>
      </c>
      <c r="D37" s="10">
        <f>'Subsidies Paid'!G4*10^9</f>
        <v>400000000</v>
      </c>
      <c r="E37" s="10">
        <f>'Subsidies Paid'!H4*10^9</f>
        <v>400000000</v>
      </c>
      <c r="F37" s="10">
        <f>'Subsidies Paid'!I4*10^9</f>
        <v>400000000</v>
      </c>
      <c r="G37" s="10">
        <f>'Subsidies Paid'!J4*10^9</f>
        <v>300000000</v>
      </c>
      <c r="H37" s="10">
        <f>'Subsidies Paid'!K4*10^9</f>
        <v>300000000</v>
      </c>
      <c r="I37" s="10">
        <f>H37</f>
        <v>300000000</v>
      </c>
      <c r="J37" s="10">
        <f t="shared" ref="J37:T37" si="13">I37</f>
        <v>300000000</v>
      </c>
      <c r="K37" s="10">
        <f t="shared" si="13"/>
        <v>300000000</v>
      </c>
      <c r="L37" s="10">
        <f t="shared" si="13"/>
        <v>300000000</v>
      </c>
      <c r="M37" s="10">
        <f t="shared" si="13"/>
        <v>300000000</v>
      </c>
      <c r="N37" s="10">
        <f t="shared" si="13"/>
        <v>300000000</v>
      </c>
      <c r="O37" s="10">
        <f t="shared" si="13"/>
        <v>300000000</v>
      </c>
      <c r="P37" s="10">
        <f t="shared" si="13"/>
        <v>300000000</v>
      </c>
      <c r="Q37" s="10">
        <f t="shared" si="13"/>
        <v>300000000</v>
      </c>
      <c r="R37" s="10">
        <f t="shared" si="13"/>
        <v>300000000</v>
      </c>
      <c r="S37" s="10">
        <f t="shared" si="13"/>
        <v>300000000</v>
      </c>
      <c r="T37" s="10">
        <f t="shared" si="13"/>
        <v>300000000</v>
      </c>
    </row>
    <row r="38" spans="1:20" x14ac:dyDescent="0.35">
      <c r="A38" t="s">
        <v>393</v>
      </c>
      <c r="B38" t="s">
        <v>395</v>
      </c>
      <c r="C38" s="10">
        <f>'AEO Table 8'!C10*10^6</f>
        <v>1550120972</v>
      </c>
      <c r="D38" s="10">
        <f>'AEO Table 8'!D10*10^6</f>
        <v>1579078125</v>
      </c>
      <c r="E38" s="10">
        <f>'AEO Table 8'!E10*10^6</f>
        <v>1556056396</v>
      </c>
      <c r="F38" s="10">
        <f>'AEO Table 8'!F10*10^6</f>
        <v>1526359131</v>
      </c>
      <c r="G38" s="10">
        <f>'AEO Table 8'!G10*10^6</f>
        <v>1557772949</v>
      </c>
      <c r="H38" s="10">
        <f>'AEO Table 8'!H10*10^6</f>
        <v>1575846436</v>
      </c>
      <c r="I38" s="10">
        <f>'AEO Table 8'!I10*10^6</f>
        <v>1635940674</v>
      </c>
      <c r="J38" s="10">
        <f>'AEO Table 8'!J10*10^6</f>
        <v>1670051514</v>
      </c>
      <c r="K38" s="10">
        <f>'AEO Table 8'!K10*10^6</f>
        <v>1674781738</v>
      </c>
      <c r="L38" s="10">
        <f>'AEO Table 8'!L10*10^6</f>
        <v>1681044067</v>
      </c>
      <c r="M38" s="10">
        <f>'AEO Table 8'!M10*10^6</f>
        <v>1687119385</v>
      </c>
      <c r="N38" s="10">
        <f>'AEO Table 8'!N10*10^6</f>
        <v>1692316650</v>
      </c>
      <c r="O38" s="10">
        <f>'AEO Table 8'!O10*10^6</f>
        <v>1684609863</v>
      </c>
      <c r="P38" s="10">
        <f>'AEO Table 8'!P10*10^6</f>
        <v>1683456421</v>
      </c>
      <c r="Q38" s="10">
        <f>'AEO Table 8'!Q10*10^6</f>
        <v>1681382080</v>
      </c>
      <c r="R38" s="10">
        <f>'AEO Table 8'!R10*10^6</f>
        <v>1678661133</v>
      </c>
      <c r="S38" s="10">
        <f>'AEO Table 8'!S10*10^6</f>
        <v>1675736450</v>
      </c>
      <c r="T38" s="10">
        <f>'AEO Table 8'!T10*10^6</f>
        <v>1673964355</v>
      </c>
    </row>
    <row r="39" spans="1:20" x14ac:dyDescent="0.35">
      <c r="A39" t="s">
        <v>396</v>
      </c>
      <c r="C39">
        <f>C37/C38</f>
        <v>0.25804437668107366</v>
      </c>
      <c r="D39" s="11">
        <f t="shared" ref="D39:T39" si="14">D37/D38</f>
        <v>0.25331235590386003</v>
      </c>
      <c r="E39" s="11">
        <f t="shared" si="14"/>
        <v>0.25706009179888362</v>
      </c>
      <c r="F39" s="11">
        <f t="shared" si="14"/>
        <v>0.26206152397302362</v>
      </c>
      <c r="G39" s="11">
        <f t="shared" si="14"/>
        <v>0.19258262264252479</v>
      </c>
      <c r="H39" s="11">
        <f t="shared" si="14"/>
        <v>0.19037387980614121</v>
      </c>
      <c r="I39" s="11">
        <f t="shared" si="14"/>
        <v>0.18338073303506605</v>
      </c>
      <c r="J39" s="11">
        <f t="shared" si="14"/>
        <v>0.17963517740926405</v>
      </c>
      <c r="K39" s="11">
        <f t="shared" si="14"/>
        <v>0.17912781898270258</v>
      </c>
      <c r="L39" s="11">
        <f t="shared" si="14"/>
        <v>0.17846052098763929</v>
      </c>
      <c r="M39" s="11">
        <f t="shared" si="14"/>
        <v>0.17781788453577635</v>
      </c>
      <c r="N39" s="11">
        <f t="shared" si="14"/>
        <v>0.17727178894091716</v>
      </c>
      <c r="O39" s="11">
        <f t="shared" si="14"/>
        <v>0.17808277547761217</v>
      </c>
      <c r="P39" s="11">
        <f t="shared" si="14"/>
        <v>0.17820479120082908</v>
      </c>
      <c r="Q39" s="11">
        <f t="shared" si="14"/>
        <v>0.17842464456383406</v>
      </c>
      <c r="R39" s="11">
        <f t="shared" si="14"/>
        <v>0.17871385361967512</v>
      </c>
      <c r="S39" s="11">
        <f t="shared" si="14"/>
        <v>0.17902576505989351</v>
      </c>
      <c r="T39" s="11">
        <f t="shared" si="14"/>
        <v>0.179215285620583</v>
      </c>
    </row>
    <row r="41" spans="1:20" x14ac:dyDescent="0.35">
      <c r="A41" s="40" t="s">
        <v>397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</row>
    <row r="42" spans="1:20" x14ac:dyDescent="0.35">
      <c r="A42" s="45" t="s">
        <v>363</v>
      </c>
      <c r="B42" s="11" t="s">
        <v>0</v>
      </c>
      <c r="C42" s="11">
        <v>2013</v>
      </c>
      <c r="D42" s="11">
        <v>2014</v>
      </c>
      <c r="E42" s="11">
        <v>2015</v>
      </c>
      <c r="F42" s="11">
        <v>2016</v>
      </c>
      <c r="G42" s="11">
        <v>2017</v>
      </c>
      <c r="H42" s="11">
        <v>2018</v>
      </c>
      <c r="I42" s="11">
        <v>2019</v>
      </c>
      <c r="J42" s="11">
        <v>2020</v>
      </c>
      <c r="K42" s="11">
        <v>2021</v>
      </c>
      <c r="L42" s="11">
        <v>2022</v>
      </c>
      <c r="M42" s="11">
        <v>2023</v>
      </c>
      <c r="N42" s="11">
        <v>2024</v>
      </c>
      <c r="O42" s="11">
        <v>2025</v>
      </c>
      <c r="P42" s="11">
        <v>2026</v>
      </c>
      <c r="Q42" s="11">
        <v>2027</v>
      </c>
      <c r="R42" s="11">
        <v>2028</v>
      </c>
      <c r="S42" s="11">
        <v>2029</v>
      </c>
      <c r="T42" s="11">
        <v>2030</v>
      </c>
    </row>
    <row r="43" spans="1:20" x14ac:dyDescent="0.35">
      <c r="A43" t="s">
        <v>400</v>
      </c>
      <c r="B43" s="11" t="s">
        <v>438</v>
      </c>
      <c r="C43" s="10">
        <f>D43</f>
        <v>200000000</v>
      </c>
      <c r="D43" s="10">
        <f>'Subsidies Paid'!G6*10^9</f>
        <v>200000000</v>
      </c>
      <c r="E43" s="10">
        <f>'Subsidies Paid'!H6*10^9</f>
        <v>200000000</v>
      </c>
      <c r="F43" s="10">
        <f>'Subsidies Paid'!I6*10^9</f>
        <v>200000000</v>
      </c>
      <c r="G43" s="10">
        <f>'Subsidies Paid'!J6*10^9</f>
        <v>300000000</v>
      </c>
      <c r="H43" s="10">
        <f>'Subsidies Paid'!K6*10^9</f>
        <v>300000000</v>
      </c>
      <c r="I43" s="10">
        <f>H43</f>
        <v>300000000</v>
      </c>
      <c r="J43" s="10">
        <f t="shared" ref="J43:T43" si="15">I43</f>
        <v>300000000</v>
      </c>
      <c r="K43" s="10">
        <f t="shared" si="15"/>
        <v>300000000</v>
      </c>
      <c r="L43" s="10">
        <f t="shared" si="15"/>
        <v>300000000</v>
      </c>
      <c r="M43" s="10">
        <f t="shared" si="15"/>
        <v>300000000</v>
      </c>
      <c r="N43" s="10">
        <f t="shared" si="15"/>
        <v>300000000</v>
      </c>
      <c r="O43" s="10">
        <f t="shared" si="15"/>
        <v>300000000</v>
      </c>
      <c r="P43" s="10">
        <f t="shared" si="15"/>
        <v>300000000</v>
      </c>
      <c r="Q43" s="10">
        <f t="shared" si="15"/>
        <v>300000000</v>
      </c>
      <c r="R43" s="10">
        <f t="shared" si="15"/>
        <v>300000000</v>
      </c>
      <c r="S43" s="10">
        <f t="shared" si="15"/>
        <v>300000000</v>
      </c>
      <c r="T43" s="10">
        <f t="shared" si="15"/>
        <v>300000000</v>
      </c>
    </row>
    <row r="44" spans="1:20" x14ac:dyDescent="0.35">
      <c r="A44" t="s">
        <v>401</v>
      </c>
      <c r="B44" t="s">
        <v>395</v>
      </c>
      <c r="C44" s="10">
        <f>'AEO Table 8'!B13*10^6</f>
        <v>769332031</v>
      </c>
      <c r="D44" s="10">
        <f>'AEO Table 8'!C13*10^6</f>
        <v>789015991</v>
      </c>
      <c r="E44" s="10">
        <f>'AEO Table 8'!D13*10^6</f>
        <v>783621216</v>
      </c>
      <c r="F44" s="10">
        <f>'AEO Table 8'!E13*10^6</f>
        <v>774240479</v>
      </c>
      <c r="G44" s="10">
        <f>'AEO Table 8'!F13*10^6</f>
        <v>781443298</v>
      </c>
      <c r="H44" s="10">
        <f>'AEO Table 8'!G13*10^6</f>
        <v>794850830</v>
      </c>
      <c r="I44" s="10">
        <f>'AEO Table 8'!H13*10^6</f>
        <v>797800293</v>
      </c>
      <c r="J44" s="10">
        <f>'AEO Table 8'!I13*10^6</f>
        <v>800844482</v>
      </c>
      <c r="K44" s="10">
        <f>'AEO Table 8'!J13*10^6</f>
        <v>803694641</v>
      </c>
      <c r="L44" s="10">
        <f>'AEO Table 8'!K13*10^6</f>
        <v>806556641</v>
      </c>
      <c r="M44" s="10">
        <f>'AEO Table 8'!L13*10^6</f>
        <v>807548706</v>
      </c>
      <c r="N44" s="10">
        <f>'AEO Table 8'!M13*10^6</f>
        <v>807548706</v>
      </c>
      <c r="O44" s="10">
        <f>'AEO Table 8'!N13*10^6</f>
        <v>807548706</v>
      </c>
      <c r="P44" s="10">
        <f>'AEO Table 8'!O13*10^6</f>
        <v>807549194</v>
      </c>
      <c r="Q44" s="10">
        <f>'AEO Table 8'!P13*10^6</f>
        <v>807548706</v>
      </c>
      <c r="R44" s="10">
        <f>'AEO Table 8'!Q13*10^6</f>
        <v>807548706</v>
      </c>
      <c r="S44" s="10">
        <f>'AEO Table 8'!R13*10^6</f>
        <v>807549194</v>
      </c>
      <c r="T44" s="10">
        <f>'AEO Table 8'!S13*10^6</f>
        <v>807548706</v>
      </c>
    </row>
    <row r="45" spans="1:20" x14ac:dyDescent="0.35">
      <c r="A45" t="s">
        <v>398</v>
      </c>
      <c r="C45">
        <f>C43/C44</f>
        <v>0.25996577802699078</v>
      </c>
      <c r="D45" s="11">
        <f t="shared" ref="D45:T45" si="16">D43/D44</f>
        <v>0.25348028719483834</v>
      </c>
      <c r="E45" s="11">
        <f t="shared" si="16"/>
        <v>0.25522535112168276</v>
      </c>
      <c r="F45" s="11">
        <f t="shared" si="16"/>
        <v>0.25831767444956855</v>
      </c>
      <c r="G45" s="11">
        <f t="shared" si="16"/>
        <v>0.38390501366869489</v>
      </c>
      <c r="H45" s="11">
        <f t="shared" si="16"/>
        <v>0.37742930959762599</v>
      </c>
      <c r="I45" s="11">
        <f t="shared" si="16"/>
        <v>0.3760339556556167</v>
      </c>
      <c r="J45" s="11">
        <f t="shared" si="16"/>
        <v>0.37460456648310902</v>
      </c>
      <c r="K45" s="11">
        <f t="shared" si="16"/>
        <v>0.37327609852757498</v>
      </c>
      <c r="L45" s="11">
        <f t="shared" si="16"/>
        <v>0.37195155894823262</v>
      </c>
      <c r="M45" s="11">
        <f t="shared" si="16"/>
        <v>0.37149462041240644</v>
      </c>
      <c r="N45" s="11">
        <f t="shared" si="16"/>
        <v>0.37149462041240644</v>
      </c>
      <c r="O45" s="11">
        <f t="shared" si="16"/>
        <v>0.37149462041240644</v>
      </c>
      <c r="P45" s="11">
        <f t="shared" si="16"/>
        <v>0.3714943959191172</v>
      </c>
      <c r="Q45" s="11">
        <f t="shared" si="16"/>
        <v>0.37149462041240644</v>
      </c>
      <c r="R45" s="11">
        <f t="shared" si="16"/>
        <v>0.37149462041240644</v>
      </c>
      <c r="S45" s="11">
        <f t="shared" si="16"/>
        <v>0.3714943959191172</v>
      </c>
      <c r="T45" s="11">
        <f t="shared" si="16"/>
        <v>0.37149462041240644</v>
      </c>
    </row>
    <row r="47" spans="1:20" x14ac:dyDescent="0.35">
      <c r="A47" s="42" t="s">
        <v>399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35">
      <c r="A48" s="40" t="s">
        <v>345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</row>
    <row r="49" spans="1:20" x14ac:dyDescent="0.35">
      <c r="A49" s="45" t="s">
        <v>353</v>
      </c>
      <c r="B49" s="11" t="s">
        <v>0</v>
      </c>
      <c r="C49" s="11">
        <v>2013</v>
      </c>
      <c r="D49" s="11">
        <v>2014</v>
      </c>
      <c r="E49" s="11">
        <v>2015</v>
      </c>
      <c r="F49" s="11">
        <v>2016</v>
      </c>
      <c r="G49" s="11">
        <v>2017</v>
      </c>
      <c r="H49" s="11">
        <v>2018</v>
      </c>
      <c r="I49" s="11">
        <v>2019</v>
      </c>
      <c r="J49" s="11">
        <v>2020</v>
      </c>
      <c r="K49" s="11">
        <v>2021</v>
      </c>
      <c r="L49" s="11">
        <v>2022</v>
      </c>
      <c r="M49" s="11">
        <v>2023</v>
      </c>
      <c r="N49" s="11">
        <v>2024</v>
      </c>
      <c r="O49" s="11">
        <v>2025</v>
      </c>
      <c r="P49" s="11">
        <v>2026</v>
      </c>
      <c r="Q49" s="11">
        <v>2027</v>
      </c>
      <c r="R49" s="11">
        <v>2028</v>
      </c>
      <c r="S49" s="11">
        <v>2029</v>
      </c>
      <c r="T49" s="11">
        <v>2030</v>
      </c>
    </row>
    <row r="50" spans="1:20" x14ac:dyDescent="0.35">
      <c r="A50" t="s">
        <v>404</v>
      </c>
      <c r="B50" s="11" t="s">
        <v>438</v>
      </c>
      <c r="C50" s="10">
        <f>D50</f>
        <v>100000000</v>
      </c>
      <c r="D50" s="10">
        <f>'Subsidies Paid'!G12*10^9</f>
        <v>100000000</v>
      </c>
      <c r="E50" s="10">
        <f>'Subsidies Paid'!H12*10^9</f>
        <v>100000000</v>
      </c>
      <c r="F50" s="10">
        <f>'Subsidies Paid'!I12*10^9</f>
        <v>100000000</v>
      </c>
      <c r="G50" s="10">
        <f>'Subsidies Paid'!J12*10^9</f>
        <v>100000000</v>
      </c>
      <c r="H50" s="10">
        <f>'Subsidies Paid'!K12*10^9</f>
        <v>100000000</v>
      </c>
      <c r="I50" s="10">
        <f>H50</f>
        <v>100000000</v>
      </c>
      <c r="J50" s="10">
        <f t="shared" ref="J50:T50" si="17">I50</f>
        <v>100000000</v>
      </c>
      <c r="K50" s="10">
        <f t="shared" si="17"/>
        <v>100000000</v>
      </c>
      <c r="L50" s="10">
        <f t="shared" si="17"/>
        <v>100000000</v>
      </c>
      <c r="M50" s="10">
        <f t="shared" si="17"/>
        <v>100000000</v>
      </c>
      <c r="N50" s="10">
        <f t="shared" si="17"/>
        <v>100000000</v>
      </c>
      <c r="O50" s="10">
        <f t="shared" si="17"/>
        <v>100000000</v>
      </c>
      <c r="P50" s="10">
        <f t="shared" si="17"/>
        <v>100000000</v>
      </c>
      <c r="Q50" s="10">
        <f t="shared" si="17"/>
        <v>100000000</v>
      </c>
      <c r="R50" s="10">
        <f t="shared" si="17"/>
        <v>100000000</v>
      </c>
      <c r="S50" s="10">
        <f t="shared" si="17"/>
        <v>100000000</v>
      </c>
      <c r="T50" s="10">
        <f t="shared" si="17"/>
        <v>100000000</v>
      </c>
    </row>
    <row r="51" spans="1:20" x14ac:dyDescent="0.35">
      <c r="A51" t="s">
        <v>405</v>
      </c>
      <c r="B51" t="s">
        <v>394</v>
      </c>
      <c r="C51" s="10">
        <f>'AEO Table 1'!C10*10^15</f>
        <v>1.9989697E+16</v>
      </c>
      <c r="D51" s="10">
        <f>'AEO Table 1'!D10*10^15</f>
        <v>2.0336021E+16</v>
      </c>
      <c r="E51" s="10">
        <f>'AEO Table 1'!E10*10^15</f>
        <v>2.0104797E+16</v>
      </c>
      <c r="F51" s="10">
        <f>'AEO Table 1'!F10*10^15</f>
        <v>1.9937832E+16</v>
      </c>
      <c r="G51" s="10">
        <f>'AEO Table 1'!G10*10^15</f>
        <v>2.0246349E+16</v>
      </c>
      <c r="H51" s="10">
        <f>'AEO Table 1'!H10*10^15</f>
        <v>2.0501751E+16</v>
      </c>
      <c r="I51" s="10">
        <f>'AEO Table 1'!I10*10^15</f>
        <v>2.1204866E+16</v>
      </c>
      <c r="J51" s="10">
        <f>'AEO Table 1'!J10*10^15</f>
        <v>2.1682186E+16</v>
      </c>
      <c r="K51" s="10">
        <f>'AEO Table 1'!K10*10^15</f>
        <v>2.176181E+16</v>
      </c>
      <c r="L51" s="10">
        <f>'AEO Table 1'!L10*10^15</f>
        <v>2.1908701E+16</v>
      </c>
      <c r="M51" s="10">
        <f>'AEO Table 1'!M10*10^15</f>
        <v>2.2057026E+16</v>
      </c>
      <c r="N51" s="10">
        <f>'AEO Table 1'!N10*10^15</f>
        <v>2.2211649E+16</v>
      </c>
      <c r="O51" s="10">
        <f>'AEO Table 1'!O10*10^15</f>
        <v>2.2240236E+16</v>
      </c>
      <c r="P51" s="10">
        <f>'AEO Table 1'!P10*10^15</f>
        <v>2.2308542E+16</v>
      </c>
      <c r="Q51" s="10">
        <f>'AEO Table 1'!Q10*10^15</f>
        <v>2.2373283E+16</v>
      </c>
      <c r="R51" s="10">
        <f>'AEO Table 1'!R10*10^15</f>
        <v>2.2369717E+16</v>
      </c>
      <c r="S51" s="10">
        <f>'AEO Table 1'!S10*10^15</f>
        <v>2.2470322E+16</v>
      </c>
      <c r="T51" s="10">
        <f>'AEO Table 1'!T10*10^15</f>
        <v>2.2546925E+16</v>
      </c>
    </row>
    <row r="52" spans="1:20" x14ac:dyDescent="0.35">
      <c r="A52" t="s">
        <v>422</v>
      </c>
      <c r="C52">
        <f>C50/C51</f>
        <v>5.0025770775815163E-9</v>
      </c>
      <c r="D52" s="11">
        <f t="shared" ref="D52:T52" si="18">D50/D51</f>
        <v>4.917382805613743E-9</v>
      </c>
      <c r="E52" s="11">
        <f t="shared" si="18"/>
        <v>4.9739373145622908E-9</v>
      </c>
      <c r="F52" s="11">
        <f t="shared" si="18"/>
        <v>5.0155904613901854E-9</v>
      </c>
      <c r="G52" s="11">
        <f t="shared" si="18"/>
        <v>4.9391621175748773E-9</v>
      </c>
      <c r="H52" s="11">
        <f t="shared" si="18"/>
        <v>4.8776321593214157E-9</v>
      </c>
      <c r="I52" s="11">
        <f t="shared" si="18"/>
        <v>4.715898699855024E-9</v>
      </c>
      <c r="J52" s="11">
        <f t="shared" si="18"/>
        <v>4.6120810881338257E-9</v>
      </c>
      <c r="K52" s="11">
        <f t="shared" si="18"/>
        <v>4.5952060053828243E-9</v>
      </c>
      <c r="L52" s="11">
        <f t="shared" si="18"/>
        <v>4.5643965838047634E-9</v>
      </c>
      <c r="M52" s="11">
        <f t="shared" si="18"/>
        <v>4.5337027757051196E-9</v>
      </c>
      <c r="N52" s="11">
        <f t="shared" si="18"/>
        <v>4.5021420966988985E-9</v>
      </c>
      <c r="O52" s="11">
        <f t="shared" si="18"/>
        <v>4.4963551645764908E-9</v>
      </c>
      <c r="P52" s="11">
        <f t="shared" si="18"/>
        <v>4.4825878804630085E-9</v>
      </c>
      <c r="Q52" s="11">
        <f t="shared" si="18"/>
        <v>4.4696167299184477E-9</v>
      </c>
      <c r="R52" s="11">
        <f t="shared" si="18"/>
        <v>4.4703292401955733E-9</v>
      </c>
      <c r="S52" s="11">
        <f t="shared" si="18"/>
        <v>4.450314508176607E-9</v>
      </c>
      <c r="T52" s="11">
        <f t="shared" si="18"/>
        <v>4.4351945997070553E-9</v>
      </c>
    </row>
    <row r="54" spans="1:20" x14ac:dyDescent="0.35">
      <c r="A54" s="45" t="s">
        <v>366</v>
      </c>
    </row>
    <row r="55" spans="1:20" x14ac:dyDescent="0.35">
      <c r="A55" t="s">
        <v>404</v>
      </c>
      <c r="B55" s="11" t="s">
        <v>438</v>
      </c>
      <c r="C55" s="10">
        <f>$E$55</f>
        <v>53000000</v>
      </c>
      <c r="D55" s="10">
        <f>$E$55</f>
        <v>53000000</v>
      </c>
      <c r="E55" s="10">
        <f>'Subsidies Paid'!H11</f>
        <v>53000000</v>
      </c>
      <c r="F55" s="10">
        <f t="shared" ref="F55:T55" si="19">$E$55</f>
        <v>53000000</v>
      </c>
      <c r="G55" s="10">
        <f t="shared" si="19"/>
        <v>53000000</v>
      </c>
      <c r="H55" s="10">
        <f t="shared" si="19"/>
        <v>53000000</v>
      </c>
      <c r="I55" s="10">
        <f t="shared" si="19"/>
        <v>53000000</v>
      </c>
      <c r="J55" s="10">
        <f t="shared" si="19"/>
        <v>53000000</v>
      </c>
      <c r="K55" s="10">
        <f t="shared" si="19"/>
        <v>53000000</v>
      </c>
      <c r="L55" s="10">
        <f t="shared" si="19"/>
        <v>53000000</v>
      </c>
      <c r="M55" s="10">
        <f t="shared" si="19"/>
        <v>53000000</v>
      </c>
      <c r="N55" s="10">
        <f t="shared" si="19"/>
        <v>53000000</v>
      </c>
      <c r="O55" s="10">
        <f t="shared" si="19"/>
        <v>53000000</v>
      </c>
      <c r="P55" s="10">
        <f t="shared" si="19"/>
        <v>53000000</v>
      </c>
      <c r="Q55" s="10">
        <f t="shared" si="19"/>
        <v>53000000</v>
      </c>
      <c r="R55" s="10">
        <f t="shared" si="19"/>
        <v>53000000</v>
      </c>
      <c r="S55" s="10">
        <f t="shared" si="19"/>
        <v>53000000</v>
      </c>
      <c r="T55" s="10">
        <f t="shared" si="19"/>
        <v>53000000</v>
      </c>
    </row>
    <row r="56" spans="1:20" x14ac:dyDescent="0.35">
      <c r="A56" t="s">
        <v>405</v>
      </c>
      <c r="B56" t="s">
        <v>394</v>
      </c>
      <c r="C56" s="10">
        <f>'AEO Table 1'!C10*10^15</f>
        <v>1.9989697E+16</v>
      </c>
      <c r="D56" s="10">
        <f>'AEO Table 1'!D10*10^15</f>
        <v>2.0336021E+16</v>
      </c>
      <c r="E56" s="10">
        <f>'AEO Table 1'!E10*10^15</f>
        <v>2.0104797E+16</v>
      </c>
      <c r="F56" s="10">
        <f>'AEO Table 1'!F10*10^15</f>
        <v>1.9937832E+16</v>
      </c>
      <c r="G56" s="10">
        <f>'AEO Table 1'!G10*10^15</f>
        <v>2.0246349E+16</v>
      </c>
      <c r="H56" s="10">
        <f>'AEO Table 1'!H10*10^15</f>
        <v>2.0501751E+16</v>
      </c>
      <c r="I56" s="10">
        <f>'AEO Table 1'!I10*10^15</f>
        <v>2.1204866E+16</v>
      </c>
      <c r="J56" s="10">
        <f>'AEO Table 1'!J10*10^15</f>
        <v>2.1682186E+16</v>
      </c>
      <c r="K56" s="10">
        <f>'AEO Table 1'!K10*10^15</f>
        <v>2.176181E+16</v>
      </c>
      <c r="L56" s="10">
        <f>'AEO Table 1'!L10*10^15</f>
        <v>2.1908701E+16</v>
      </c>
      <c r="M56" s="10">
        <f>'AEO Table 1'!M10*10^15</f>
        <v>2.2057026E+16</v>
      </c>
      <c r="N56" s="10">
        <f>'AEO Table 1'!N10*10^15</f>
        <v>2.2211649E+16</v>
      </c>
      <c r="O56" s="10">
        <f>'AEO Table 1'!O10*10^15</f>
        <v>2.2240236E+16</v>
      </c>
      <c r="P56" s="10">
        <f>'AEO Table 1'!P10*10^15</f>
        <v>2.2308542E+16</v>
      </c>
      <c r="Q56" s="10">
        <f>'AEO Table 1'!Q10*10^15</f>
        <v>2.2373283E+16</v>
      </c>
      <c r="R56" s="10">
        <f>'AEO Table 1'!R10*10^15</f>
        <v>2.2369717E+16</v>
      </c>
      <c r="S56" s="10">
        <f>'AEO Table 1'!S10*10^15</f>
        <v>2.2470322E+16</v>
      </c>
      <c r="T56" s="10">
        <f>'AEO Table 1'!T10*10^15</f>
        <v>2.2546925E+16</v>
      </c>
    </row>
    <row r="57" spans="1:20" x14ac:dyDescent="0.35">
      <c r="A57" s="11" t="s">
        <v>422</v>
      </c>
      <c r="C57">
        <f>C55/C56</f>
        <v>2.6513658511182035E-9</v>
      </c>
      <c r="D57" s="11">
        <f t="shared" ref="D57:T57" si="20">D55/D56</f>
        <v>2.6062128869752839E-9</v>
      </c>
      <c r="E57" s="11">
        <f t="shared" si="20"/>
        <v>2.636186776718014E-9</v>
      </c>
      <c r="F57" s="11">
        <f t="shared" si="20"/>
        <v>2.6582629445367984E-9</v>
      </c>
      <c r="G57" s="11">
        <f t="shared" si="20"/>
        <v>2.6177559223146849E-9</v>
      </c>
      <c r="H57" s="11">
        <f t="shared" si="20"/>
        <v>2.5851450444403503E-9</v>
      </c>
      <c r="I57" s="11">
        <f t="shared" si="20"/>
        <v>2.4994263109231627E-9</v>
      </c>
      <c r="J57" s="11">
        <f t="shared" si="20"/>
        <v>2.4444029767109276E-9</v>
      </c>
      <c r="K57" s="11">
        <f t="shared" si="20"/>
        <v>2.435459182852897E-9</v>
      </c>
      <c r="L57" s="11">
        <f t="shared" si="20"/>
        <v>2.4191301894165245E-9</v>
      </c>
      <c r="M57" s="11">
        <f t="shared" si="20"/>
        <v>2.4028624711237134E-9</v>
      </c>
      <c r="N57" s="11">
        <f t="shared" si="20"/>
        <v>2.3861353112504165E-9</v>
      </c>
      <c r="O57" s="11">
        <f t="shared" si="20"/>
        <v>2.3830682372255404E-9</v>
      </c>
      <c r="P57" s="11">
        <f t="shared" si="20"/>
        <v>2.3757715766453942E-9</v>
      </c>
      <c r="Q57" s="11">
        <f t="shared" si="20"/>
        <v>2.3688968668567772E-9</v>
      </c>
      <c r="R57" s="11">
        <f t="shared" si="20"/>
        <v>2.3692744973036541E-9</v>
      </c>
      <c r="S57" s="11">
        <f t="shared" si="20"/>
        <v>2.3586666893336018E-9</v>
      </c>
      <c r="T57" s="11">
        <f t="shared" si="20"/>
        <v>2.3506531378447394E-9</v>
      </c>
    </row>
    <row r="59" spans="1:20" x14ac:dyDescent="0.35">
      <c r="A59" s="40" t="s">
        <v>406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</row>
    <row r="60" spans="1:20" x14ac:dyDescent="0.35">
      <c r="A60" s="47" t="s">
        <v>30</v>
      </c>
      <c r="B60" s="11" t="s">
        <v>0</v>
      </c>
      <c r="C60" s="11">
        <v>2013</v>
      </c>
      <c r="D60" s="11">
        <v>2014</v>
      </c>
      <c r="E60" s="11">
        <v>2015</v>
      </c>
      <c r="F60" s="11">
        <v>2016</v>
      </c>
      <c r="G60" s="11">
        <v>2017</v>
      </c>
      <c r="H60" s="11">
        <v>2018</v>
      </c>
      <c r="I60" s="11">
        <v>2019</v>
      </c>
      <c r="J60" s="11">
        <v>2020</v>
      </c>
      <c r="K60" s="11">
        <v>2021</v>
      </c>
      <c r="L60" s="11">
        <v>2022</v>
      </c>
      <c r="M60" s="11">
        <v>2023</v>
      </c>
      <c r="N60" s="11">
        <v>2024</v>
      </c>
      <c r="O60" s="11">
        <v>2025</v>
      </c>
      <c r="P60" s="11">
        <v>2026</v>
      </c>
      <c r="Q60" s="11">
        <v>2027</v>
      </c>
      <c r="R60" s="11">
        <v>2028</v>
      </c>
      <c r="S60" s="11">
        <v>2029</v>
      </c>
      <c r="T60" s="11">
        <v>2030</v>
      </c>
    </row>
    <row r="61" spans="1:20" x14ac:dyDescent="0.35">
      <c r="A61" s="11" t="s">
        <v>413</v>
      </c>
      <c r="B61" s="11" t="s">
        <v>438</v>
      </c>
      <c r="C61" s="10">
        <f>D61</f>
        <v>1020000000.0000002</v>
      </c>
      <c r="D61" s="10">
        <f>'Subsidies Paid'!G14*10^9</f>
        <v>1020000000.0000002</v>
      </c>
      <c r="E61" s="10">
        <f>'Subsidies Paid'!H14*10^9</f>
        <v>1520000000.0000002</v>
      </c>
      <c r="F61" s="10">
        <f>'Subsidies Paid'!I14*10^9</f>
        <v>1620000000.0000002</v>
      </c>
      <c r="G61" s="10">
        <f>'Subsidies Paid'!J14*10^9</f>
        <v>1620000000.0000002</v>
      </c>
      <c r="H61" s="10">
        <f>'Subsidies Paid'!K14*10^9</f>
        <v>1620000000.0000002</v>
      </c>
      <c r="I61" s="10">
        <f>H61</f>
        <v>1620000000.0000002</v>
      </c>
      <c r="J61" s="10">
        <f t="shared" ref="J61:T61" si="21">I61</f>
        <v>1620000000.0000002</v>
      </c>
      <c r="K61" s="10">
        <f t="shared" si="21"/>
        <v>1620000000.0000002</v>
      </c>
      <c r="L61" s="10">
        <f t="shared" si="21"/>
        <v>1620000000.0000002</v>
      </c>
      <c r="M61" s="10">
        <f t="shared" si="21"/>
        <v>1620000000.0000002</v>
      </c>
      <c r="N61" s="10">
        <f t="shared" si="21"/>
        <v>1620000000.0000002</v>
      </c>
      <c r="O61" s="10">
        <f t="shared" si="21"/>
        <v>1620000000.0000002</v>
      </c>
      <c r="P61" s="10">
        <f t="shared" si="21"/>
        <v>1620000000.0000002</v>
      </c>
      <c r="Q61" s="10">
        <f t="shared" si="21"/>
        <v>1620000000.0000002</v>
      </c>
      <c r="R61" s="10">
        <f t="shared" si="21"/>
        <v>1620000000.0000002</v>
      </c>
      <c r="S61" s="10">
        <f t="shared" si="21"/>
        <v>1620000000.0000002</v>
      </c>
      <c r="T61" s="10">
        <f t="shared" si="21"/>
        <v>1620000000.0000002</v>
      </c>
    </row>
    <row r="62" spans="1:20" x14ac:dyDescent="0.35">
      <c r="A62" s="11" t="s">
        <v>407</v>
      </c>
      <c r="B62" s="11" t="s">
        <v>394</v>
      </c>
      <c r="C62" s="10">
        <f>'AEO Table 1'!C9*10^15</f>
        <v>2.505995E+16</v>
      </c>
      <c r="D62" s="10">
        <f>'AEO Table 1'!C9*10^15</f>
        <v>2.505995E+16</v>
      </c>
      <c r="E62" s="10">
        <f>'AEO Table 1'!D9*10^15</f>
        <v>2.6263432E+16</v>
      </c>
      <c r="F62" s="10">
        <f>'AEO Table 1'!E9*10^15</f>
        <v>2.7145498E+16</v>
      </c>
      <c r="G62" s="10">
        <f>'AEO Table 1'!F9*10^15</f>
        <v>2.8035099E+16</v>
      </c>
      <c r="H62" s="10">
        <f>'AEO Table 1'!G9*10^15</f>
        <v>2.7912767E+16</v>
      </c>
      <c r="I62" s="10">
        <f>'AEO Table 1'!H9*10^15</f>
        <v>2.8423069E+16</v>
      </c>
      <c r="J62" s="10">
        <f>'AEO Table 1'!I9*10^15</f>
        <v>2.903677E+16</v>
      </c>
      <c r="K62" s="10">
        <f>'AEO Table 1'!J9*10^15</f>
        <v>2.9599121E+16</v>
      </c>
      <c r="L62" s="10">
        <f>'AEO Table 1'!K9*10^15</f>
        <v>2.9955769E+16</v>
      </c>
      <c r="M62" s="10">
        <f>'AEO Table 1'!L9*10^15</f>
        <v>3.0328369E+16</v>
      </c>
      <c r="N62" s="10">
        <f>'AEO Table 1'!M9*10^15</f>
        <v>3.0657877E+16</v>
      </c>
      <c r="O62" s="10">
        <f>'AEO Table 1'!N9*10^15</f>
        <v>3.0986225E+16</v>
      </c>
      <c r="P62" s="10">
        <f>'AEO Table 1'!O9*10^15</f>
        <v>3.1331726E+16</v>
      </c>
      <c r="Q62" s="10">
        <f>'AEO Table 1'!P9*10^15</f>
        <v>3.1615868E+16</v>
      </c>
      <c r="R62" s="10">
        <f>'AEO Table 1'!Q9*10^15</f>
        <v>3.2219986E+16</v>
      </c>
      <c r="S62" s="10">
        <f>'AEO Table 1'!R9*10^15</f>
        <v>3.2798133999999996E+16</v>
      </c>
      <c r="T62" s="10">
        <f>'AEO Table 1'!S9*10^15</f>
        <v>3.3372585E+16</v>
      </c>
    </row>
    <row r="63" spans="1:20" s="11" customFormat="1" x14ac:dyDescent="0.35">
      <c r="A63" s="11" t="s">
        <v>414</v>
      </c>
      <c r="B63" s="11" t="s">
        <v>394</v>
      </c>
      <c r="C63" s="10">
        <f>SUM('AEO Table 1'!C7:C8)*10^15</f>
        <v>1.9167309E+16</v>
      </c>
      <c r="D63" s="10">
        <f>SUM('AEO Table 1'!D7:D8)*10^15</f>
        <v>2.2080319E+16</v>
      </c>
      <c r="E63" s="10">
        <f>SUM('AEO Table 1'!E7:E8)*10^15</f>
        <v>2.3842145000000004E+16</v>
      </c>
      <c r="F63" s="10">
        <f>SUM('AEO Table 1'!F7:F8)*10^15</f>
        <v>2.4729397000000004E+16</v>
      </c>
      <c r="G63" s="10">
        <f>SUM('AEO Table 1'!G7:G8)*10^15</f>
        <v>2.6070140000000004E+16</v>
      </c>
      <c r="H63" s="10">
        <f>SUM('AEO Table 1'!H7:H8)*10^15</f>
        <v>2.6965401E+16</v>
      </c>
      <c r="I63" s="10">
        <f>SUM('AEO Table 1'!I7:I8)*10^15</f>
        <v>2.7529122E+16</v>
      </c>
      <c r="J63" s="10">
        <f>SUM('AEO Table 1'!J7:J8)*10^15</f>
        <v>2.7658845999999996E+16</v>
      </c>
      <c r="K63" s="10">
        <f>SUM('AEO Table 1'!K7:K8)*10^15</f>
        <v>2.7541616E+16</v>
      </c>
      <c r="L63" s="10">
        <f>SUM('AEO Table 1'!L7:L8)*10^15</f>
        <v>2.7456848E+16</v>
      </c>
      <c r="M63" s="10">
        <f>SUM('AEO Table 1'!M7:M8)*10^15</f>
        <v>2.7320103000000004E+16</v>
      </c>
      <c r="N63" s="10">
        <f>SUM('AEO Table 1'!N7:N8)*10^15</f>
        <v>2.7359383E+16</v>
      </c>
      <c r="O63" s="10">
        <f>SUM('AEO Table 1'!O7:O8)*10^15</f>
        <v>2.7183423E+16</v>
      </c>
      <c r="P63" s="10">
        <f>SUM('AEO Table 1'!P7:P8)*10^15</f>
        <v>2.6846455000000004E+16</v>
      </c>
      <c r="Q63" s="10">
        <f>SUM('AEO Table 1'!Q7:Q8)*10^15</f>
        <v>2.6836139E+16</v>
      </c>
      <c r="R63" s="10">
        <f>SUM('AEO Table 1'!R7:R8)*10^15</f>
        <v>2.6956626999999996E+16</v>
      </c>
      <c r="S63" s="10">
        <f>SUM('AEO Table 1'!S7:S8)*10^15</f>
        <v>2.6864027999999996E+16</v>
      </c>
      <c r="T63" s="10">
        <f>SUM('AEO Table 1'!T7:T8)*10^15</f>
        <v>2.6790613E+16</v>
      </c>
    </row>
    <row r="64" spans="1:20" x14ac:dyDescent="0.35">
      <c r="A64" s="11" t="s">
        <v>421</v>
      </c>
      <c r="C64" s="10">
        <f t="shared" ref="C64:T64" si="22">C61*(C62/SUM(C62:C63))/C62</f>
        <v>2.3062699861187426E-8</v>
      </c>
      <c r="D64" s="10">
        <f t="shared" si="22"/>
        <v>2.1637551537943075E-8</v>
      </c>
      <c r="E64" s="10">
        <f t="shared" si="22"/>
        <v>3.0335944439877421E-8</v>
      </c>
      <c r="F64" s="10">
        <f t="shared" si="22"/>
        <v>3.1228978873113867E-8</v>
      </c>
      <c r="G64" s="10">
        <f t="shared" si="22"/>
        <v>2.994164761013255E-8</v>
      </c>
      <c r="H64" s="10">
        <f t="shared" si="22"/>
        <v>2.9519935869579328E-8</v>
      </c>
      <c r="I64" s="10">
        <f t="shared" si="22"/>
        <v>2.8953289782700375E-8</v>
      </c>
      <c r="J64" s="10">
        <f t="shared" si="22"/>
        <v>2.857363786293459E-8</v>
      </c>
      <c r="K64" s="10">
        <f t="shared" si="22"/>
        <v>2.8351051894902935E-8</v>
      </c>
      <c r="L64" s="10">
        <f t="shared" si="22"/>
        <v>2.8216794228348804E-8</v>
      </c>
      <c r="M64" s="10">
        <f t="shared" si="22"/>
        <v>2.810135193175632E-8</v>
      </c>
      <c r="N64" s="10">
        <f t="shared" si="22"/>
        <v>2.7922725064920337E-8</v>
      </c>
      <c r="O64" s="10">
        <f t="shared" si="22"/>
        <v>2.7849575434941606E-8</v>
      </c>
      <c r="P64" s="10">
        <f t="shared" si="22"/>
        <v>2.7845490734748142E-8</v>
      </c>
      <c r="Q64" s="10">
        <f t="shared" si="22"/>
        <v>2.7715044925660125E-8</v>
      </c>
      <c r="R64" s="10">
        <f t="shared" si="22"/>
        <v>2.7375679645605948E-8</v>
      </c>
      <c r="S64" s="10">
        <f t="shared" si="22"/>
        <v>2.7152887956021446E-8</v>
      </c>
      <c r="T64" s="10">
        <f t="shared" si="22"/>
        <v>2.6926760110059308E-8</v>
      </c>
    </row>
    <row r="66" spans="1:20" x14ac:dyDescent="0.35">
      <c r="A66" s="47" t="s">
        <v>31</v>
      </c>
    </row>
    <row r="67" spans="1:20" x14ac:dyDescent="0.35">
      <c r="A67" s="11" t="s">
        <v>413</v>
      </c>
      <c r="B67" s="11" t="s">
        <v>438</v>
      </c>
      <c r="C67" s="10">
        <f>D67</f>
        <v>140000000</v>
      </c>
      <c r="D67" s="10">
        <f>'Subsidies Paid'!G15*10^9</f>
        <v>140000000</v>
      </c>
      <c r="E67" s="10">
        <f>'Subsidies Paid'!H15*10^9</f>
        <v>140000000</v>
      </c>
      <c r="F67" s="10">
        <f>'Subsidies Paid'!I15*10^9</f>
        <v>140000000</v>
      </c>
      <c r="G67" s="10">
        <f>'Subsidies Paid'!J15*10^9</f>
        <v>140000000</v>
      </c>
      <c r="H67" s="10">
        <f>'Subsidies Paid'!K15*10^9</f>
        <v>140000000</v>
      </c>
      <c r="I67" s="10">
        <f>H67</f>
        <v>140000000</v>
      </c>
      <c r="J67" s="10">
        <f t="shared" ref="J67:T67" si="23">I67</f>
        <v>140000000</v>
      </c>
      <c r="K67" s="10">
        <f t="shared" si="23"/>
        <v>140000000</v>
      </c>
      <c r="L67" s="10">
        <f t="shared" si="23"/>
        <v>140000000</v>
      </c>
      <c r="M67" s="10">
        <f t="shared" si="23"/>
        <v>140000000</v>
      </c>
      <c r="N67" s="10">
        <f t="shared" si="23"/>
        <v>140000000</v>
      </c>
      <c r="O67" s="10">
        <f t="shared" si="23"/>
        <v>140000000</v>
      </c>
      <c r="P67" s="10">
        <f t="shared" si="23"/>
        <v>140000000</v>
      </c>
      <c r="Q67" s="10">
        <f t="shared" si="23"/>
        <v>140000000</v>
      </c>
      <c r="R67" s="10">
        <f t="shared" si="23"/>
        <v>140000000</v>
      </c>
      <c r="S67" s="10">
        <f t="shared" si="23"/>
        <v>140000000</v>
      </c>
      <c r="T67" s="10">
        <f t="shared" si="23"/>
        <v>140000000</v>
      </c>
    </row>
    <row r="68" spans="1:20" x14ac:dyDescent="0.35">
      <c r="A68" s="11" t="s">
        <v>407</v>
      </c>
      <c r="B68" s="11" t="s">
        <v>394</v>
      </c>
      <c r="C68" s="10">
        <f>'AEO Table 1'!C9*10^15</f>
        <v>2.505995E+16</v>
      </c>
      <c r="D68" s="10">
        <f>'AEO Table 1'!D9*10^15</f>
        <v>2.6263432E+16</v>
      </c>
      <c r="E68" s="10">
        <f>'AEO Table 1'!E9*10^15</f>
        <v>2.7145498E+16</v>
      </c>
      <c r="F68" s="10">
        <f>'AEO Table 1'!F9*10^15</f>
        <v>2.8035099E+16</v>
      </c>
      <c r="G68" s="10">
        <f>'AEO Table 1'!G9*10^15</f>
        <v>2.7912767E+16</v>
      </c>
      <c r="H68" s="10">
        <f>'AEO Table 1'!H9*10^15</f>
        <v>2.8423069E+16</v>
      </c>
      <c r="I68" s="10">
        <f>'AEO Table 1'!I9*10^15</f>
        <v>2.903677E+16</v>
      </c>
      <c r="J68" s="10">
        <f>'AEO Table 1'!J9*10^15</f>
        <v>2.9599121E+16</v>
      </c>
      <c r="K68" s="10">
        <f>'AEO Table 1'!K9*10^15</f>
        <v>2.9955769E+16</v>
      </c>
      <c r="L68" s="10">
        <f>'AEO Table 1'!L9*10^15</f>
        <v>3.0328369E+16</v>
      </c>
      <c r="M68" s="10">
        <f>'AEO Table 1'!M9*10^15</f>
        <v>3.0657877E+16</v>
      </c>
      <c r="N68" s="10">
        <f>'AEO Table 1'!N9*10^15</f>
        <v>3.0986225E+16</v>
      </c>
      <c r="O68" s="10">
        <f>'AEO Table 1'!O9*10^15</f>
        <v>3.1331726E+16</v>
      </c>
      <c r="P68" s="10">
        <f>'AEO Table 1'!P9*10^15</f>
        <v>3.1615868E+16</v>
      </c>
      <c r="Q68" s="10">
        <f>'AEO Table 1'!Q9*10^15</f>
        <v>3.2219986E+16</v>
      </c>
      <c r="R68" s="10">
        <f>'AEO Table 1'!R9*10^15</f>
        <v>3.2798133999999996E+16</v>
      </c>
      <c r="S68" s="10">
        <f>'AEO Table 1'!S9*10^15</f>
        <v>3.3372585E+16</v>
      </c>
      <c r="T68" s="10">
        <f>'AEO Table 1'!T9*10^15</f>
        <v>3.3905524999999996E+16</v>
      </c>
    </row>
    <row r="69" spans="1:20" x14ac:dyDescent="0.35">
      <c r="A69" s="11" t="s">
        <v>414</v>
      </c>
      <c r="B69" s="11" t="s">
        <v>394</v>
      </c>
      <c r="C69" s="10">
        <f>SUM('AEO Table 1'!C7:C8)*10^15</f>
        <v>1.9167309E+16</v>
      </c>
      <c r="D69" s="10">
        <f>SUM('AEO Table 1'!D7:D8)*10^15</f>
        <v>2.2080319E+16</v>
      </c>
      <c r="E69" s="10">
        <f>SUM('AEO Table 1'!E7:E8)*10^15</f>
        <v>2.3842145000000004E+16</v>
      </c>
      <c r="F69" s="10">
        <f>SUM('AEO Table 1'!F7:F8)*10^15</f>
        <v>2.4729397000000004E+16</v>
      </c>
      <c r="G69" s="10">
        <f>SUM('AEO Table 1'!G7:G8)*10^15</f>
        <v>2.6070140000000004E+16</v>
      </c>
      <c r="H69" s="10">
        <f>SUM('AEO Table 1'!H7:H8)*10^15</f>
        <v>2.6965401E+16</v>
      </c>
      <c r="I69" s="10">
        <f>SUM('AEO Table 1'!I7:I8)*10^15</f>
        <v>2.7529122E+16</v>
      </c>
      <c r="J69" s="10">
        <f>SUM('AEO Table 1'!J7:J8)*10^15</f>
        <v>2.7658845999999996E+16</v>
      </c>
      <c r="K69" s="10">
        <f>SUM('AEO Table 1'!K7:K8)*10^15</f>
        <v>2.7541616E+16</v>
      </c>
      <c r="L69" s="10">
        <f>SUM('AEO Table 1'!L7:L8)*10^15</f>
        <v>2.7456848E+16</v>
      </c>
      <c r="M69" s="10">
        <f>SUM('AEO Table 1'!M7:M8)*10^15</f>
        <v>2.7320103000000004E+16</v>
      </c>
      <c r="N69" s="10">
        <f>SUM('AEO Table 1'!N7:N8)*10^15</f>
        <v>2.7359383E+16</v>
      </c>
      <c r="O69" s="10">
        <f>SUM('AEO Table 1'!O7:O8)*10^15</f>
        <v>2.7183423E+16</v>
      </c>
      <c r="P69" s="10">
        <f>SUM('AEO Table 1'!P7:P8)*10^15</f>
        <v>2.6846455000000004E+16</v>
      </c>
      <c r="Q69" s="10">
        <f>SUM('AEO Table 1'!Q7:Q8)*10^15</f>
        <v>2.6836139E+16</v>
      </c>
      <c r="R69" s="10">
        <f>SUM('AEO Table 1'!R7:R8)*10^15</f>
        <v>2.6956626999999996E+16</v>
      </c>
      <c r="S69" s="10">
        <f>SUM('AEO Table 1'!S7:S8)*10^15</f>
        <v>2.6864027999999996E+16</v>
      </c>
      <c r="T69" s="10">
        <f>SUM('AEO Table 1'!T7:T8)*10^15</f>
        <v>2.6790613E+16</v>
      </c>
    </row>
    <row r="70" spans="1:20" x14ac:dyDescent="0.35">
      <c r="A70" s="11" t="s">
        <v>421</v>
      </c>
      <c r="B70" s="11"/>
      <c r="C70" s="10">
        <f t="shared" ref="C70:T70" si="24">C67*(C68/SUM(C68:C69))/C68</f>
        <v>3.1654686083982736E-9</v>
      </c>
      <c r="D70" s="10">
        <f t="shared" si="24"/>
        <v>2.8959275419071221E-9</v>
      </c>
      <c r="E70" s="10">
        <f t="shared" si="24"/>
        <v>2.745763321516941E-9</v>
      </c>
      <c r="F70" s="10">
        <f t="shared" si="24"/>
        <v>2.6532992942830344E-9</v>
      </c>
      <c r="G70" s="10">
        <f t="shared" si="24"/>
        <v>2.5934135040189669E-9</v>
      </c>
      <c r="H70" s="10">
        <f t="shared" si="24"/>
        <v>2.5276018637091799E-9</v>
      </c>
      <c r="I70" s="10">
        <f t="shared" si="24"/>
        <v>2.4749896987393038E-9</v>
      </c>
      <c r="J70" s="10">
        <f t="shared" si="24"/>
        <v>2.4450745867382962E-9</v>
      </c>
      <c r="K70" s="10">
        <f t="shared" si="24"/>
        <v>2.4348933434103131E-9</v>
      </c>
      <c r="L70" s="10">
        <f t="shared" si="24"/>
        <v>2.4227649781085013E-9</v>
      </c>
      <c r="M70" s="10">
        <f t="shared" si="24"/>
        <v>2.4147098605367075E-9</v>
      </c>
      <c r="N70" s="10">
        <f t="shared" si="24"/>
        <v>2.39949509138717E-9</v>
      </c>
      <c r="O70" s="10">
        <f t="shared" si="24"/>
        <v>2.3925428268156678E-9</v>
      </c>
      <c r="P70" s="10">
        <f t="shared" si="24"/>
        <v>2.3947047057982969E-9</v>
      </c>
      <c r="Q70" s="10">
        <f t="shared" si="24"/>
        <v>2.3706262474891468E-9</v>
      </c>
      <c r="R70" s="10">
        <f t="shared" si="24"/>
        <v>2.3429095465715278E-9</v>
      </c>
      <c r="S70" s="10">
        <f t="shared" si="24"/>
        <v>2.3241678611644385E-9</v>
      </c>
      <c r="T70" s="10">
        <f t="shared" si="24"/>
        <v>2.3065717953916606E-9</v>
      </c>
    </row>
    <row r="71" spans="1:20" s="11" customFormat="1" x14ac:dyDescent="0.35"/>
    <row r="72" spans="1:20" x14ac:dyDescent="0.35">
      <c r="A72" s="47" t="s">
        <v>38</v>
      </c>
    </row>
    <row r="73" spans="1:20" x14ac:dyDescent="0.35">
      <c r="A73" s="11" t="s">
        <v>413</v>
      </c>
      <c r="B73" s="11" t="s">
        <v>438</v>
      </c>
      <c r="C73" s="10">
        <f>D73</f>
        <v>1100000000</v>
      </c>
      <c r="D73" s="10">
        <f>'Subsidies Paid'!G16*10^9</f>
        <v>1100000000</v>
      </c>
      <c r="E73" s="10">
        <f>'Subsidies Paid'!H16*10^9</f>
        <v>1100000000</v>
      </c>
      <c r="F73" s="10">
        <f>'Subsidies Paid'!I16*10^9</f>
        <v>1200000000</v>
      </c>
      <c r="G73" s="10">
        <f>'Subsidies Paid'!J16*10^9</f>
        <v>1200000000</v>
      </c>
      <c r="H73" s="10">
        <f>'Subsidies Paid'!K16*10^9</f>
        <v>1200000000</v>
      </c>
      <c r="I73" s="10">
        <f>H73</f>
        <v>1200000000</v>
      </c>
      <c r="J73" s="10">
        <f t="shared" ref="J73:T73" si="25">I73</f>
        <v>1200000000</v>
      </c>
      <c r="K73" s="10">
        <f t="shared" si="25"/>
        <v>1200000000</v>
      </c>
      <c r="L73" s="10">
        <f t="shared" si="25"/>
        <v>1200000000</v>
      </c>
      <c r="M73" s="10">
        <f t="shared" si="25"/>
        <v>1200000000</v>
      </c>
      <c r="N73" s="10">
        <f t="shared" si="25"/>
        <v>1200000000</v>
      </c>
      <c r="O73" s="10">
        <f t="shared" si="25"/>
        <v>1200000000</v>
      </c>
      <c r="P73" s="10">
        <f t="shared" si="25"/>
        <v>1200000000</v>
      </c>
      <c r="Q73" s="10">
        <f t="shared" si="25"/>
        <v>1200000000</v>
      </c>
      <c r="R73" s="10">
        <f t="shared" si="25"/>
        <v>1200000000</v>
      </c>
      <c r="S73" s="10">
        <f t="shared" si="25"/>
        <v>1200000000</v>
      </c>
      <c r="T73" s="10">
        <f t="shared" si="25"/>
        <v>1200000000</v>
      </c>
    </row>
    <row r="74" spans="1:20" x14ac:dyDescent="0.35">
      <c r="A74" s="11" t="s">
        <v>407</v>
      </c>
      <c r="B74" s="11" t="s">
        <v>394</v>
      </c>
      <c r="C74" s="10">
        <f>'AEO Table 1'!C9*10^15</f>
        <v>2.505995E+16</v>
      </c>
      <c r="D74" s="10">
        <f>'AEO Table 1'!D9*10^15</f>
        <v>2.6263432E+16</v>
      </c>
      <c r="E74" s="10">
        <f>'AEO Table 1'!E9*10^15</f>
        <v>2.7145498E+16</v>
      </c>
      <c r="F74" s="10">
        <f>'AEO Table 1'!F9*10^15</f>
        <v>2.8035099E+16</v>
      </c>
      <c r="G74" s="10">
        <f>'AEO Table 1'!G9*10^15</f>
        <v>2.7912767E+16</v>
      </c>
      <c r="H74" s="10">
        <f>'AEO Table 1'!H9*10^15</f>
        <v>2.8423069E+16</v>
      </c>
      <c r="I74" s="10">
        <f>'AEO Table 1'!I9*10^15</f>
        <v>2.903677E+16</v>
      </c>
      <c r="J74" s="10">
        <f>'AEO Table 1'!J9*10^15</f>
        <v>2.9599121E+16</v>
      </c>
      <c r="K74" s="10">
        <f>'AEO Table 1'!K9*10^15</f>
        <v>2.9955769E+16</v>
      </c>
      <c r="L74" s="10">
        <f>'AEO Table 1'!L9*10^15</f>
        <v>3.0328369E+16</v>
      </c>
      <c r="M74" s="10">
        <f>'AEO Table 1'!M9*10^15</f>
        <v>3.0657877E+16</v>
      </c>
      <c r="N74" s="10">
        <f>'AEO Table 1'!N9*10^15</f>
        <v>3.0986225E+16</v>
      </c>
      <c r="O74" s="10">
        <f>'AEO Table 1'!O9*10^15</f>
        <v>3.1331726E+16</v>
      </c>
      <c r="P74" s="10">
        <f>'AEO Table 1'!P9*10^15</f>
        <v>3.1615868E+16</v>
      </c>
      <c r="Q74" s="10">
        <f>'AEO Table 1'!Q9*10^15</f>
        <v>3.2219986E+16</v>
      </c>
      <c r="R74" s="10">
        <f>'AEO Table 1'!R9*10^15</f>
        <v>3.2798133999999996E+16</v>
      </c>
      <c r="S74" s="10">
        <f>'AEO Table 1'!S9*10^15</f>
        <v>3.3372585E+16</v>
      </c>
      <c r="T74" s="10">
        <f>'AEO Table 1'!T9*10^15</f>
        <v>3.3905524999999996E+16</v>
      </c>
    </row>
    <row r="75" spans="1:20" x14ac:dyDescent="0.35">
      <c r="A75" s="11" t="s">
        <v>414</v>
      </c>
      <c r="B75" s="11" t="s">
        <v>394</v>
      </c>
      <c r="C75" s="10">
        <f>SUM('AEO Table 1'!C7:C8)*10^15</f>
        <v>1.9167309E+16</v>
      </c>
      <c r="D75" s="10">
        <f>SUM('AEO Table 1'!D7:D8)*10^15</f>
        <v>2.2080319E+16</v>
      </c>
      <c r="E75" s="10">
        <f>SUM('AEO Table 1'!E7:E8)*10^15</f>
        <v>2.3842145000000004E+16</v>
      </c>
      <c r="F75" s="10">
        <f>SUM('AEO Table 1'!F7:F8)*10^15</f>
        <v>2.4729397000000004E+16</v>
      </c>
      <c r="G75" s="10">
        <f>SUM('AEO Table 1'!G7:G8)*10^15</f>
        <v>2.6070140000000004E+16</v>
      </c>
      <c r="H75" s="10">
        <f>SUM('AEO Table 1'!H7:H8)*10^15</f>
        <v>2.6965401E+16</v>
      </c>
      <c r="I75" s="10">
        <f>SUM('AEO Table 1'!I7:I8)*10^15</f>
        <v>2.7529122E+16</v>
      </c>
      <c r="J75" s="10">
        <f>SUM('AEO Table 1'!J7:J8)*10^15</f>
        <v>2.7658845999999996E+16</v>
      </c>
      <c r="K75" s="10">
        <f>SUM('AEO Table 1'!K7:K8)*10^15</f>
        <v>2.7541616E+16</v>
      </c>
      <c r="L75" s="10">
        <f>SUM('AEO Table 1'!L7:L8)*10^15</f>
        <v>2.7456848E+16</v>
      </c>
      <c r="M75" s="10">
        <f>SUM('AEO Table 1'!M7:M8)*10^15</f>
        <v>2.7320103000000004E+16</v>
      </c>
      <c r="N75" s="10">
        <f>SUM('AEO Table 1'!N7:N8)*10^15</f>
        <v>2.7359383E+16</v>
      </c>
      <c r="O75" s="10">
        <f>SUM('AEO Table 1'!O7:O8)*10^15</f>
        <v>2.7183423E+16</v>
      </c>
      <c r="P75" s="10">
        <f>SUM('AEO Table 1'!P7:P8)*10^15</f>
        <v>2.6846455000000004E+16</v>
      </c>
      <c r="Q75" s="10">
        <f>SUM('AEO Table 1'!Q7:Q8)*10^15</f>
        <v>2.6836139E+16</v>
      </c>
      <c r="R75" s="10">
        <f>SUM('AEO Table 1'!R7:R8)*10^15</f>
        <v>2.6956626999999996E+16</v>
      </c>
      <c r="S75" s="10">
        <f>SUM('AEO Table 1'!S7:S8)*10^15</f>
        <v>2.6864027999999996E+16</v>
      </c>
      <c r="T75" s="10">
        <f>SUM('AEO Table 1'!T7:T8)*10^15</f>
        <v>2.6790613E+16</v>
      </c>
    </row>
    <row r="76" spans="1:20" x14ac:dyDescent="0.35">
      <c r="A76" s="11" t="s">
        <v>421</v>
      </c>
      <c r="B76" s="11"/>
      <c r="C76" s="10">
        <f t="shared" ref="C76:T76" si="26">C73*(C74/SUM(C74:C75))/C74</f>
        <v>2.4871539065986435E-8</v>
      </c>
      <c r="D76" s="10">
        <f t="shared" si="26"/>
        <v>2.2753716400698817E-8</v>
      </c>
      <c r="E76" s="10">
        <f t="shared" si="26"/>
        <v>2.1573854669061678E-8</v>
      </c>
      <c r="F76" s="10">
        <f t="shared" si="26"/>
        <v>2.2742565379568865E-8</v>
      </c>
      <c r="G76" s="10">
        <f t="shared" si="26"/>
        <v>2.2229258605876857E-8</v>
      </c>
      <c r="H76" s="10">
        <f t="shared" si="26"/>
        <v>2.1665158831792968E-8</v>
      </c>
      <c r="I76" s="10">
        <f t="shared" si="26"/>
        <v>2.1214197417765458E-8</v>
      </c>
      <c r="J76" s="10">
        <f t="shared" si="26"/>
        <v>2.0957782172042538E-8</v>
      </c>
      <c r="K76" s="10">
        <f t="shared" si="26"/>
        <v>2.0870514372088398E-8</v>
      </c>
      <c r="L76" s="10">
        <f t="shared" si="26"/>
        <v>2.0766556955215725E-8</v>
      </c>
      <c r="M76" s="10">
        <f t="shared" si="26"/>
        <v>2.0697513090314631E-8</v>
      </c>
      <c r="N76" s="10">
        <f t="shared" si="26"/>
        <v>2.05671007833186E-8</v>
      </c>
      <c r="O76" s="10">
        <f t="shared" si="26"/>
        <v>2.0507509944134299E-8</v>
      </c>
      <c r="P76" s="10">
        <f t="shared" si="26"/>
        <v>2.0526040335413974E-8</v>
      </c>
      <c r="Q76" s="10">
        <f t="shared" si="26"/>
        <v>2.0319653549906976E-8</v>
      </c>
      <c r="R76" s="10">
        <f t="shared" si="26"/>
        <v>2.0082081827755953E-8</v>
      </c>
      <c r="S76" s="10">
        <f t="shared" si="26"/>
        <v>1.9921438809980901E-8</v>
      </c>
      <c r="T76" s="10">
        <f t="shared" si="26"/>
        <v>1.9770615389071378E-8</v>
      </c>
    </row>
    <row r="77" spans="1:20" s="11" customFormat="1" x14ac:dyDescent="0.35"/>
    <row r="78" spans="1:20" x14ac:dyDescent="0.35">
      <c r="A78" s="40" t="s">
        <v>408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</row>
    <row r="79" spans="1:20" x14ac:dyDescent="0.35">
      <c r="A79" s="47" t="s">
        <v>353</v>
      </c>
      <c r="C79" s="11">
        <v>2013</v>
      </c>
      <c r="D79" s="11">
        <v>2014</v>
      </c>
      <c r="E79" s="11">
        <v>2015</v>
      </c>
      <c r="F79" s="11">
        <v>2016</v>
      </c>
      <c r="G79" s="11">
        <v>2017</v>
      </c>
      <c r="H79" s="11">
        <v>2018</v>
      </c>
      <c r="I79" s="11">
        <v>2019</v>
      </c>
      <c r="J79" s="11">
        <v>2020</v>
      </c>
      <c r="K79" s="11">
        <v>2021</v>
      </c>
      <c r="L79" s="11">
        <v>2022</v>
      </c>
      <c r="M79" s="11">
        <v>2023</v>
      </c>
      <c r="N79" s="11">
        <v>2024</v>
      </c>
      <c r="O79" s="11">
        <v>2025</v>
      </c>
      <c r="P79" s="11">
        <v>2026</v>
      </c>
      <c r="Q79" s="11">
        <v>2027</v>
      </c>
      <c r="R79" s="11">
        <v>2028</v>
      </c>
      <c r="S79" s="11">
        <v>2029</v>
      </c>
      <c r="T79" s="11">
        <v>2030</v>
      </c>
    </row>
    <row r="80" spans="1:20" x14ac:dyDescent="0.35">
      <c r="A80" s="11" t="s">
        <v>409</v>
      </c>
      <c r="B80" s="11" t="s">
        <v>438</v>
      </c>
      <c r="C80">
        <f>D80</f>
        <v>1100000000</v>
      </c>
      <c r="D80">
        <f>'Subsidies Paid'!G13*10^9</f>
        <v>1100000000</v>
      </c>
      <c r="E80" s="11">
        <f>'Subsidies Paid'!H13*10^9</f>
        <v>1100000000</v>
      </c>
      <c r="F80" s="11">
        <f>'Subsidies Paid'!I13*10^9</f>
        <v>1200000000</v>
      </c>
      <c r="G80" s="11">
        <f>'Subsidies Paid'!J13*10^9</f>
        <v>1300000000</v>
      </c>
      <c r="H80" s="11">
        <f>'Subsidies Paid'!K13*10^9</f>
        <v>1300000000</v>
      </c>
      <c r="I80">
        <f>H80</f>
        <v>1300000000</v>
      </c>
      <c r="J80" s="11">
        <f t="shared" ref="J80:T80" si="27">I80</f>
        <v>1300000000</v>
      </c>
      <c r="K80" s="11">
        <f t="shared" si="27"/>
        <v>1300000000</v>
      </c>
      <c r="L80" s="11">
        <f t="shared" si="27"/>
        <v>1300000000</v>
      </c>
      <c r="M80" s="11">
        <f t="shared" si="27"/>
        <v>1300000000</v>
      </c>
      <c r="N80" s="11">
        <f t="shared" si="27"/>
        <v>1300000000</v>
      </c>
      <c r="O80" s="11">
        <f t="shared" si="27"/>
        <v>1300000000</v>
      </c>
      <c r="P80" s="11">
        <f t="shared" si="27"/>
        <v>1300000000</v>
      </c>
      <c r="Q80" s="11">
        <f t="shared" si="27"/>
        <v>1300000000</v>
      </c>
      <c r="R80" s="11">
        <f t="shared" si="27"/>
        <v>1300000000</v>
      </c>
      <c r="S80" s="11">
        <f t="shared" si="27"/>
        <v>1300000000</v>
      </c>
      <c r="T80" s="11">
        <f t="shared" si="27"/>
        <v>1300000000</v>
      </c>
    </row>
    <row r="81" spans="1:20" x14ac:dyDescent="0.35">
      <c r="A81" s="11" t="s">
        <v>416</v>
      </c>
      <c r="B81" t="s">
        <v>418</v>
      </c>
      <c r="C81" s="5">
        <f>'AEO Table 11'!C7</f>
        <v>7.4390000000000001</v>
      </c>
      <c r="D81" s="5">
        <f>'AEO Table 11'!D7</f>
        <v>8.6319999999999997</v>
      </c>
      <c r="E81" s="5">
        <f>'AEO Table 11'!E7</f>
        <v>9.3255130000000008</v>
      </c>
      <c r="F81" s="5">
        <f>'AEO Table 11'!F7</f>
        <v>9.5519639999999999</v>
      </c>
      <c r="G81" s="5">
        <f>'AEO Table 11'!G7</f>
        <v>10.002431</v>
      </c>
      <c r="H81" s="5">
        <f>'AEO Table 11'!H7</f>
        <v>10.372097999999999</v>
      </c>
      <c r="I81" s="5">
        <f>'AEO Table 11'!I7</f>
        <v>10.579166000000001</v>
      </c>
      <c r="J81" s="5">
        <f>'AEO Table 11'!J7</f>
        <v>10.602861000000001</v>
      </c>
      <c r="K81" s="5">
        <f>'AEO Table 11'!K7</f>
        <v>10.513101000000001</v>
      </c>
      <c r="L81" s="5">
        <f>'AEO Table 11'!L7</f>
        <v>10.443853000000001</v>
      </c>
      <c r="M81" s="5">
        <f>'AEO Table 11'!M7</f>
        <v>10.369358999999999</v>
      </c>
      <c r="N81" s="5">
        <f>'AEO Table 11'!N7</f>
        <v>10.371547</v>
      </c>
      <c r="O81" s="5">
        <f>'AEO Table 11'!O7</f>
        <v>10.278995999999999</v>
      </c>
      <c r="P81" s="5">
        <f>'AEO Table 11'!P7</f>
        <v>10.113864</v>
      </c>
      <c r="Q81" s="5">
        <f>'AEO Table 11'!Q7</f>
        <v>10.08745</v>
      </c>
      <c r="R81" s="5">
        <f>'AEO Table 11'!R7</f>
        <v>10.137347</v>
      </c>
      <c r="S81" s="5">
        <f>'AEO Table 11'!S7</f>
        <v>10.083646</v>
      </c>
      <c r="T81" s="5">
        <f>'AEO Table 11'!T7</f>
        <v>10.041026</v>
      </c>
    </row>
    <row r="82" spans="1:20" x14ac:dyDescent="0.35">
      <c r="A82" t="s">
        <v>419</v>
      </c>
      <c r="B82" s="11" t="s">
        <v>417</v>
      </c>
      <c r="C82">
        <f>5.751*10^6</f>
        <v>5751000</v>
      </c>
      <c r="D82" s="11">
        <f t="shared" ref="D82:T82" si="28">5.751*10^6</f>
        <v>5751000</v>
      </c>
      <c r="E82" s="11">
        <f t="shared" si="28"/>
        <v>5751000</v>
      </c>
      <c r="F82" s="11">
        <f t="shared" si="28"/>
        <v>5751000</v>
      </c>
      <c r="G82" s="11">
        <f t="shared" si="28"/>
        <v>5751000</v>
      </c>
      <c r="H82" s="11">
        <f t="shared" si="28"/>
        <v>5751000</v>
      </c>
      <c r="I82" s="11">
        <f t="shared" si="28"/>
        <v>5751000</v>
      </c>
      <c r="J82" s="11">
        <f t="shared" si="28"/>
        <v>5751000</v>
      </c>
      <c r="K82" s="11">
        <f t="shared" si="28"/>
        <v>5751000</v>
      </c>
      <c r="L82" s="11">
        <f t="shared" si="28"/>
        <v>5751000</v>
      </c>
      <c r="M82" s="11">
        <f t="shared" si="28"/>
        <v>5751000</v>
      </c>
      <c r="N82" s="11">
        <f t="shared" si="28"/>
        <v>5751000</v>
      </c>
      <c r="O82" s="11">
        <f t="shared" si="28"/>
        <v>5751000</v>
      </c>
      <c r="P82" s="11">
        <f t="shared" si="28"/>
        <v>5751000</v>
      </c>
      <c r="Q82" s="11">
        <f t="shared" si="28"/>
        <v>5751000</v>
      </c>
      <c r="R82" s="11">
        <f t="shared" si="28"/>
        <v>5751000</v>
      </c>
      <c r="S82" s="11">
        <f t="shared" si="28"/>
        <v>5751000</v>
      </c>
      <c r="T82" s="11">
        <f t="shared" si="28"/>
        <v>5751000</v>
      </c>
    </row>
    <row r="83" spans="1:20" x14ac:dyDescent="0.35">
      <c r="A83" t="s">
        <v>420</v>
      </c>
      <c r="B83" t="s">
        <v>418</v>
      </c>
      <c r="C83" s="41">
        <f>('AEO Table 11'!B7-'AEO Table 11'!B12)/'AEO Table 11'!B14</f>
        <v>0.42881895302459655</v>
      </c>
      <c r="D83" s="41">
        <f>('AEO Table 11'!C7-'AEO Table 11'!C12)/'AEO Table 11'!C14</f>
        <v>0.47745098039215683</v>
      </c>
      <c r="E83" s="41">
        <f>('AEO Table 11'!D7-'AEO Table 11'!D12)/'AEO Table 11'!D14</f>
        <v>0.52407501267105927</v>
      </c>
      <c r="F83" s="41">
        <f>('AEO Table 11'!E7-'AEO Table 11'!E12)/'AEO Table 11'!E14</f>
        <v>0.55922461866502005</v>
      </c>
      <c r="G83" s="41">
        <f>('AEO Table 11'!F7-'AEO Table 11'!F12)/'AEO Table 11'!F14</f>
        <v>0.56775213626111221</v>
      </c>
      <c r="H83" s="41">
        <f>('AEO Table 11'!G7-'AEO Table 11'!G12)/'AEO Table 11'!G14</f>
        <v>0.5971889391796944</v>
      </c>
      <c r="I83" s="41">
        <f>('AEO Table 11'!H7-'AEO Table 11'!H12)/'AEO Table 11'!H14</f>
        <v>0.61408147837001259</v>
      </c>
      <c r="J83" s="41">
        <f>('AEO Table 11'!I7-'AEO Table 11'!I12)/'AEO Table 11'!I14</f>
        <v>0.62271376794027145</v>
      </c>
      <c r="K83" s="41">
        <f>('AEO Table 11'!J7-'AEO Table 11'!J12)/'AEO Table 11'!J14</f>
        <v>0.6188610861203776</v>
      </c>
      <c r="L83" s="41">
        <f>('AEO Table 11'!K7-'AEO Table 11'!K12)/'AEO Table 11'!K14</f>
        <v>0.60896479692004857</v>
      </c>
      <c r="M83" s="41">
        <f>('AEO Table 11'!L7-'AEO Table 11'!L12)/'AEO Table 11'!L14</f>
        <v>0.60275398946632619</v>
      </c>
      <c r="N83" s="41">
        <f>('AEO Table 11'!M7-'AEO Table 11'!M12)/'AEO Table 11'!M14</f>
        <v>0.59586086822030571</v>
      </c>
      <c r="O83" s="41">
        <f>('AEO Table 11'!N7-'AEO Table 11'!N12)/'AEO Table 11'!N14</f>
        <v>0.59509689925558718</v>
      </c>
      <c r="P83" s="41">
        <f>('AEO Table 11'!O7-'AEO Table 11'!O12)/'AEO Table 11'!O14</f>
        <v>0.58958240635021264</v>
      </c>
      <c r="Q83" s="41">
        <f>('AEO Table 11'!P7-'AEO Table 11'!P12)/'AEO Table 11'!P14</f>
        <v>0.57916585241929175</v>
      </c>
      <c r="R83" s="41">
        <f>('AEO Table 11'!Q7-'AEO Table 11'!Q12)/'AEO Table 11'!Q14</f>
        <v>0.57709241881137796</v>
      </c>
      <c r="S83" s="41">
        <f>('AEO Table 11'!R7-'AEO Table 11'!R12)/'AEO Table 11'!R14</f>
        <v>0.57923248009071437</v>
      </c>
      <c r="T83" s="41">
        <f>('AEO Table 11'!S7-'AEO Table 11'!S12)/'AEO Table 11'!S14</f>
        <v>0.57490319201804529</v>
      </c>
    </row>
    <row r="84" spans="1:20" x14ac:dyDescent="0.35">
      <c r="A84" s="11" t="s">
        <v>423</v>
      </c>
      <c r="C84">
        <f>C80/(C81*C82*10^6*365)*C83</f>
        <v>3.0207575285468587E-8</v>
      </c>
      <c r="D84" s="11">
        <f t="shared" ref="D84:T84" si="29">D80/(D81*D82*10^6*365)*D83</f>
        <v>2.8985033782362791E-8</v>
      </c>
      <c r="E84" s="11">
        <f t="shared" si="29"/>
        <v>2.9449449083447306E-8</v>
      </c>
      <c r="F84" s="11">
        <f t="shared" si="29"/>
        <v>3.3468682686377616E-8</v>
      </c>
      <c r="G84" s="11">
        <f t="shared" si="29"/>
        <v>3.5152833172067987E-8</v>
      </c>
      <c r="H84" s="11">
        <f t="shared" si="29"/>
        <v>3.5657612746844173E-8</v>
      </c>
      <c r="I84" s="11">
        <f t="shared" si="29"/>
        <v>3.5948575613516234E-8</v>
      </c>
      <c r="J84" s="11">
        <f t="shared" si="29"/>
        <v>3.6372447036992553E-8</v>
      </c>
      <c r="K84" s="11">
        <f t="shared" si="29"/>
        <v>3.6456037198479832E-8</v>
      </c>
      <c r="L84" s="11">
        <f t="shared" si="29"/>
        <v>3.6110920364830404E-8</v>
      </c>
      <c r="M84" s="11">
        <f t="shared" si="29"/>
        <v>3.5999403379976204E-8</v>
      </c>
      <c r="N84" s="11">
        <f t="shared" si="29"/>
        <v>3.558020496575602E-8</v>
      </c>
      <c r="O84" s="11">
        <f t="shared" si="29"/>
        <v>3.5854536329400039E-8</v>
      </c>
      <c r="P84" s="11">
        <f t="shared" si="29"/>
        <v>3.6102271353161479E-8</v>
      </c>
      <c r="Q84" s="11">
        <f t="shared" si="29"/>
        <v>3.5557291583669932E-8</v>
      </c>
      <c r="R84" s="11">
        <f t="shared" si="29"/>
        <v>3.5255605405735258E-8</v>
      </c>
      <c r="S84" s="11">
        <f t="shared" si="29"/>
        <v>3.5574797456841857E-8</v>
      </c>
      <c r="T84" s="11">
        <f t="shared" si="29"/>
        <v>3.5458776691070718E-8</v>
      </c>
    </row>
    <row r="86" spans="1:20" x14ac:dyDescent="0.35">
      <c r="A86" s="47" t="s">
        <v>30</v>
      </c>
    </row>
    <row r="87" spans="1:20" x14ac:dyDescent="0.35">
      <c r="A87" s="11" t="s">
        <v>424</v>
      </c>
      <c r="B87" s="11" t="s">
        <v>438</v>
      </c>
      <c r="C87" s="11">
        <f>D87</f>
        <v>1020000000.0000002</v>
      </c>
      <c r="D87">
        <f>'Subsidies Paid'!G14*10^9</f>
        <v>1020000000.0000002</v>
      </c>
      <c r="E87" s="11">
        <f>'Subsidies Paid'!H14*10^9</f>
        <v>1520000000.0000002</v>
      </c>
      <c r="F87" s="11">
        <f>'Subsidies Paid'!I14*10^9</f>
        <v>1620000000.0000002</v>
      </c>
      <c r="G87" s="11">
        <f>'Subsidies Paid'!J14*10^9</f>
        <v>1620000000.0000002</v>
      </c>
      <c r="H87" s="11">
        <f>'Subsidies Paid'!K14*10^9</f>
        <v>1620000000.0000002</v>
      </c>
      <c r="I87" s="11">
        <f>H87</f>
        <v>1620000000.0000002</v>
      </c>
      <c r="J87" s="11">
        <f t="shared" ref="J87:T87" si="30">I87</f>
        <v>1620000000.0000002</v>
      </c>
      <c r="K87" s="11">
        <f t="shared" si="30"/>
        <v>1620000000.0000002</v>
      </c>
      <c r="L87" s="11">
        <f t="shared" si="30"/>
        <v>1620000000.0000002</v>
      </c>
      <c r="M87" s="11">
        <f t="shared" si="30"/>
        <v>1620000000.0000002</v>
      </c>
      <c r="N87" s="11">
        <f t="shared" si="30"/>
        <v>1620000000.0000002</v>
      </c>
      <c r="O87" s="11">
        <f t="shared" si="30"/>
        <v>1620000000.0000002</v>
      </c>
      <c r="P87" s="11">
        <f t="shared" si="30"/>
        <v>1620000000.0000002</v>
      </c>
      <c r="Q87" s="11">
        <f t="shared" si="30"/>
        <v>1620000000.0000002</v>
      </c>
      <c r="R87" s="11">
        <f t="shared" si="30"/>
        <v>1620000000.0000002</v>
      </c>
      <c r="S87" s="11">
        <f t="shared" si="30"/>
        <v>1620000000.0000002</v>
      </c>
      <c r="T87" s="11">
        <f t="shared" si="30"/>
        <v>1620000000.0000002</v>
      </c>
    </row>
    <row r="88" spans="1:20" s="11" customFormat="1" x14ac:dyDescent="0.35">
      <c r="A88" s="11" t="s">
        <v>425</v>
      </c>
      <c r="B88" s="11" t="s">
        <v>418</v>
      </c>
      <c r="C88" s="41">
        <f>'AEO Table 1'!C7/SUM('AEO Table 1'!C7:C9)</f>
        <v>0.35304984647590298</v>
      </c>
      <c r="D88" s="41">
        <f>'AEO Table 1'!D7/SUM('AEO Table 1'!D7:D9)</f>
        <v>0.37363157856741402</v>
      </c>
      <c r="E88" s="41">
        <f>'AEO Table 1'!E7/SUM('AEO Table 1'!E7:E9)</f>
        <v>0.38215251487502566</v>
      </c>
      <c r="F88" s="41">
        <f>'AEO Table 1'!F7/SUM('AEO Table 1'!F7:F9)</f>
        <v>0.37827034299730639</v>
      </c>
      <c r="G88" s="41">
        <f>'AEO Table 1'!G7/SUM('AEO Table 1'!G7:G9)</f>
        <v>0.38717933437708352</v>
      </c>
      <c r="H88" s="41">
        <f>'AEO Table 1'!H7/SUM('AEO Table 1'!H7:H9)</f>
        <v>0.39150604809990236</v>
      </c>
      <c r="I88" s="41">
        <f>'AEO Table 1'!I7/SUM('AEO Table 1'!I7:I9)</f>
        <v>0.39115550409776967</v>
      </c>
      <c r="J88" s="41">
        <f>'AEO Table 1'!J7/SUM('AEO Table 1'!J7:J9)</f>
        <v>0.38729226973776421</v>
      </c>
      <c r="K88" s="41">
        <f>'AEO Table 1'!K7/SUM('AEO Table 1'!K7:K9)</f>
        <v>0.38249170810115973</v>
      </c>
      <c r="L88" s="41">
        <f>'AEO Table 1'!L7/SUM('AEO Table 1'!L7:L9)</f>
        <v>0.3781270043513032</v>
      </c>
      <c r="M88" s="41">
        <f>'AEO Table 1'!M7/SUM('AEO Table 1'!M7:M9)</f>
        <v>0.37435046891940699</v>
      </c>
      <c r="N88" s="41">
        <f>'AEO Table 1'!N7/SUM('AEO Table 1'!N7:N9)</f>
        <v>0.37224659652188391</v>
      </c>
      <c r="O88" s="41">
        <f>'AEO Table 1'!O7/SUM('AEO Table 1'!O7:O9)</f>
        <v>0.3678931929234257</v>
      </c>
      <c r="P88" s="41">
        <f>'AEO Table 1'!P7/SUM('AEO Table 1'!P7:P9)</f>
        <v>0.36250271820365404</v>
      </c>
      <c r="Q88" s="41">
        <f>'AEO Table 1'!Q7/SUM('AEO Table 1'!Q7:Q9)</f>
        <v>0.3581236154590231</v>
      </c>
      <c r="R88" s="41">
        <f>'AEO Table 1'!R7/SUM('AEO Table 1'!R7:R9)</f>
        <v>0.35594360422594612</v>
      </c>
      <c r="S88" s="41">
        <f>'AEO Table 1'!S7/SUM('AEO Table 1'!S7:S9)</f>
        <v>0.35138652301051521</v>
      </c>
      <c r="T88" s="41">
        <f>'AEO Table 1'!T7/SUM('AEO Table 1'!T7:T9)</f>
        <v>0.34741419627060954</v>
      </c>
    </row>
    <row r="89" spans="1:20" x14ac:dyDescent="0.35">
      <c r="A89" s="11" t="s">
        <v>416</v>
      </c>
      <c r="B89" s="11" t="s">
        <v>418</v>
      </c>
      <c r="C89" s="5">
        <f>'AEO Table 11'!C7</f>
        <v>7.4390000000000001</v>
      </c>
      <c r="D89" s="5">
        <f>'AEO Table 11'!D7</f>
        <v>8.6319999999999997</v>
      </c>
      <c r="E89" s="5">
        <f>'AEO Table 11'!E7</f>
        <v>9.3255130000000008</v>
      </c>
      <c r="F89" s="5">
        <f>'AEO Table 11'!F7</f>
        <v>9.5519639999999999</v>
      </c>
      <c r="G89" s="5">
        <f>'AEO Table 11'!G7</f>
        <v>10.002431</v>
      </c>
      <c r="H89" s="5">
        <f>'AEO Table 11'!H7</f>
        <v>10.372097999999999</v>
      </c>
      <c r="I89" s="5">
        <f>'AEO Table 11'!I7</f>
        <v>10.579166000000001</v>
      </c>
      <c r="J89" s="5">
        <f>'AEO Table 11'!J7</f>
        <v>10.602861000000001</v>
      </c>
      <c r="K89" s="5">
        <f>'AEO Table 11'!K7</f>
        <v>10.513101000000001</v>
      </c>
      <c r="L89" s="5">
        <f>'AEO Table 11'!L7</f>
        <v>10.443853000000001</v>
      </c>
      <c r="M89" s="5">
        <f>'AEO Table 11'!M7</f>
        <v>10.369358999999999</v>
      </c>
      <c r="N89" s="5">
        <f>'AEO Table 11'!N7</f>
        <v>10.371547</v>
      </c>
      <c r="O89" s="5">
        <f>'AEO Table 11'!O7</f>
        <v>10.278995999999999</v>
      </c>
      <c r="P89" s="5">
        <f>'AEO Table 11'!P7</f>
        <v>10.113864</v>
      </c>
      <c r="Q89" s="5">
        <f>'AEO Table 11'!Q7</f>
        <v>10.08745</v>
      </c>
      <c r="R89" s="5">
        <f>'AEO Table 11'!R7</f>
        <v>10.137347</v>
      </c>
      <c r="S89" s="5">
        <f>'AEO Table 11'!S7</f>
        <v>10.083646</v>
      </c>
      <c r="T89" s="5">
        <f>'AEO Table 11'!T7</f>
        <v>10.041026</v>
      </c>
    </row>
    <row r="90" spans="1:20" x14ac:dyDescent="0.35">
      <c r="A90" s="11" t="s">
        <v>419</v>
      </c>
      <c r="B90" s="11" t="s">
        <v>417</v>
      </c>
      <c r="C90" s="11">
        <f>5.751*10^6</f>
        <v>5751000</v>
      </c>
      <c r="D90" s="11">
        <f t="shared" ref="D90:T90" si="31">5.751*10^6</f>
        <v>5751000</v>
      </c>
      <c r="E90" s="11">
        <f t="shared" si="31"/>
        <v>5751000</v>
      </c>
      <c r="F90" s="11">
        <f t="shared" si="31"/>
        <v>5751000</v>
      </c>
      <c r="G90" s="11">
        <f t="shared" si="31"/>
        <v>5751000</v>
      </c>
      <c r="H90" s="11">
        <f t="shared" si="31"/>
        <v>5751000</v>
      </c>
      <c r="I90" s="11">
        <f t="shared" si="31"/>
        <v>5751000</v>
      </c>
      <c r="J90" s="11">
        <f t="shared" si="31"/>
        <v>5751000</v>
      </c>
      <c r="K90" s="11">
        <f t="shared" si="31"/>
        <v>5751000</v>
      </c>
      <c r="L90" s="11">
        <f t="shared" si="31"/>
        <v>5751000</v>
      </c>
      <c r="M90" s="11">
        <f t="shared" si="31"/>
        <v>5751000</v>
      </c>
      <c r="N90" s="11">
        <f t="shared" si="31"/>
        <v>5751000</v>
      </c>
      <c r="O90" s="11">
        <f t="shared" si="31"/>
        <v>5751000</v>
      </c>
      <c r="P90" s="11">
        <f t="shared" si="31"/>
        <v>5751000</v>
      </c>
      <c r="Q90" s="11">
        <f t="shared" si="31"/>
        <v>5751000</v>
      </c>
      <c r="R90" s="11">
        <f t="shared" si="31"/>
        <v>5751000</v>
      </c>
      <c r="S90" s="11">
        <f t="shared" si="31"/>
        <v>5751000</v>
      </c>
      <c r="T90" s="11">
        <f t="shared" si="31"/>
        <v>5751000</v>
      </c>
    </row>
    <row r="91" spans="1:20" x14ac:dyDescent="0.35">
      <c r="A91" s="11" t="s">
        <v>420</v>
      </c>
      <c r="B91" s="11" t="s">
        <v>418</v>
      </c>
      <c r="C91" s="41">
        <f>('AEO Table 11'!B7-'AEO Table 11'!B12)/'AEO Table 11'!B14</f>
        <v>0.42881895302459655</v>
      </c>
      <c r="D91" s="41">
        <f>('AEO Table 11'!C7-'AEO Table 11'!C12)/'AEO Table 11'!C14</f>
        <v>0.47745098039215683</v>
      </c>
      <c r="E91" s="41">
        <f>('AEO Table 11'!D7-'AEO Table 11'!D12)/'AEO Table 11'!D14</f>
        <v>0.52407501267105927</v>
      </c>
      <c r="F91" s="41">
        <f>('AEO Table 11'!E7-'AEO Table 11'!E12)/'AEO Table 11'!E14</f>
        <v>0.55922461866502005</v>
      </c>
      <c r="G91" s="41">
        <f>('AEO Table 11'!F7-'AEO Table 11'!F12)/'AEO Table 11'!F14</f>
        <v>0.56775213626111221</v>
      </c>
      <c r="H91" s="41">
        <f>('AEO Table 11'!G7-'AEO Table 11'!G12)/'AEO Table 11'!G14</f>
        <v>0.5971889391796944</v>
      </c>
      <c r="I91" s="41">
        <f>('AEO Table 11'!H7-'AEO Table 11'!H12)/'AEO Table 11'!H14</f>
        <v>0.61408147837001259</v>
      </c>
      <c r="J91" s="41">
        <f>('AEO Table 11'!I7-'AEO Table 11'!I12)/'AEO Table 11'!I14</f>
        <v>0.62271376794027145</v>
      </c>
      <c r="K91" s="41">
        <f>('AEO Table 11'!J7-'AEO Table 11'!J12)/'AEO Table 11'!J14</f>
        <v>0.6188610861203776</v>
      </c>
      <c r="L91" s="41">
        <f>('AEO Table 11'!K7-'AEO Table 11'!K12)/'AEO Table 11'!K14</f>
        <v>0.60896479692004857</v>
      </c>
      <c r="M91" s="41">
        <f>('AEO Table 11'!L7-'AEO Table 11'!L12)/'AEO Table 11'!L14</f>
        <v>0.60275398946632619</v>
      </c>
      <c r="N91" s="41">
        <f>('AEO Table 11'!M7-'AEO Table 11'!M12)/'AEO Table 11'!M14</f>
        <v>0.59586086822030571</v>
      </c>
      <c r="O91" s="41">
        <f>('AEO Table 11'!N7-'AEO Table 11'!N12)/'AEO Table 11'!N14</f>
        <v>0.59509689925558718</v>
      </c>
      <c r="P91" s="41">
        <f>('AEO Table 11'!O7-'AEO Table 11'!O12)/'AEO Table 11'!O14</f>
        <v>0.58958240635021264</v>
      </c>
      <c r="Q91" s="41">
        <f>('AEO Table 11'!P7-'AEO Table 11'!P12)/'AEO Table 11'!P14</f>
        <v>0.57916585241929175</v>
      </c>
      <c r="R91" s="41">
        <f>('AEO Table 11'!Q7-'AEO Table 11'!Q12)/'AEO Table 11'!Q14</f>
        <v>0.57709241881137796</v>
      </c>
      <c r="S91" s="41">
        <f>('AEO Table 11'!R7-'AEO Table 11'!R12)/'AEO Table 11'!R14</f>
        <v>0.57923248009071437</v>
      </c>
      <c r="T91" s="41">
        <f>('AEO Table 11'!S7-'AEO Table 11'!S12)/'AEO Table 11'!S14</f>
        <v>0.57490319201804529</v>
      </c>
    </row>
    <row r="92" spans="1:20" x14ac:dyDescent="0.35">
      <c r="A92" s="11" t="s">
        <v>423</v>
      </c>
      <c r="B92" s="11"/>
      <c r="C92">
        <f>(C87*C88)/(C89*10^6*C90*365)*C91</f>
        <v>9.8891594666207704E-9</v>
      </c>
      <c r="D92" s="11">
        <f t="shared" ref="D92:T92" si="32">(D87*D88)/(D89*10^6*D90*365)*D91</f>
        <v>1.0042107641338832E-8</v>
      </c>
      <c r="E92" s="11">
        <f t="shared" si="32"/>
        <v>1.5551231967239624E-8</v>
      </c>
      <c r="F92" s="11">
        <f t="shared" si="32"/>
        <v>1.7091283607249499E-8</v>
      </c>
      <c r="G92" s="11">
        <f t="shared" si="32"/>
        <v>1.6960715299560389E-8</v>
      </c>
      <c r="H92" s="11">
        <f t="shared" si="32"/>
        <v>1.739652084841057E-8</v>
      </c>
      <c r="I92" s="11">
        <f t="shared" si="32"/>
        <v>1.752277139187447E-8</v>
      </c>
      <c r="J92" s="11">
        <f t="shared" si="32"/>
        <v>1.7554279585826931E-8</v>
      </c>
      <c r="K92" s="11">
        <f t="shared" si="32"/>
        <v>1.7376533646620363E-8</v>
      </c>
      <c r="L92" s="11">
        <f t="shared" si="32"/>
        <v>1.7015625315317925E-8</v>
      </c>
      <c r="M92" s="11">
        <f t="shared" si="32"/>
        <v>1.6793659637310023E-8</v>
      </c>
      <c r="N92" s="11">
        <f t="shared" si="32"/>
        <v>1.6504821944097706E-8</v>
      </c>
      <c r="O92" s="11">
        <f t="shared" si="32"/>
        <v>1.6437566583568734E-8</v>
      </c>
      <c r="P92" s="11">
        <f t="shared" si="32"/>
        <v>1.6308629098563118E-8</v>
      </c>
      <c r="Q92" s="11">
        <f t="shared" si="32"/>
        <v>1.5868405711505234E-8</v>
      </c>
      <c r="R92" s="11">
        <f t="shared" si="32"/>
        <v>1.5637993659078433E-8</v>
      </c>
      <c r="S92" s="11">
        <f t="shared" si="32"/>
        <v>1.5577551618433867E-8</v>
      </c>
      <c r="T92" s="11">
        <f t="shared" si="32"/>
        <v>1.53512226891424E-8</v>
      </c>
    </row>
    <row r="94" spans="1:20" x14ac:dyDescent="0.35">
      <c r="A94" s="47" t="s">
        <v>31</v>
      </c>
    </row>
    <row r="95" spans="1:20" x14ac:dyDescent="0.35">
      <c r="A95" s="11" t="s">
        <v>424</v>
      </c>
      <c r="B95" s="11" t="s">
        <v>438</v>
      </c>
      <c r="C95">
        <f>D95</f>
        <v>140000000</v>
      </c>
      <c r="D95">
        <f>'Subsidies Paid'!G15*10^9</f>
        <v>140000000</v>
      </c>
      <c r="E95" s="11">
        <f>'Subsidies Paid'!H15*10^9</f>
        <v>140000000</v>
      </c>
      <c r="F95" s="11">
        <f>'Subsidies Paid'!I15*10^9</f>
        <v>140000000</v>
      </c>
      <c r="G95" s="11">
        <f>'Subsidies Paid'!J15*10^9</f>
        <v>140000000</v>
      </c>
      <c r="H95" s="11">
        <f>'Subsidies Paid'!K15*10^9</f>
        <v>140000000</v>
      </c>
      <c r="I95">
        <f>H95</f>
        <v>140000000</v>
      </c>
      <c r="J95" s="11">
        <f t="shared" ref="J95:T95" si="33">I95</f>
        <v>140000000</v>
      </c>
      <c r="K95" s="11">
        <f t="shared" si="33"/>
        <v>140000000</v>
      </c>
      <c r="L95" s="11">
        <f t="shared" si="33"/>
        <v>140000000</v>
      </c>
      <c r="M95" s="11">
        <f t="shared" si="33"/>
        <v>140000000</v>
      </c>
      <c r="N95" s="11">
        <f t="shared" si="33"/>
        <v>140000000</v>
      </c>
      <c r="O95" s="11">
        <f t="shared" si="33"/>
        <v>140000000</v>
      </c>
      <c r="P95" s="11">
        <f t="shared" si="33"/>
        <v>140000000</v>
      </c>
      <c r="Q95" s="11">
        <f t="shared" si="33"/>
        <v>140000000</v>
      </c>
      <c r="R95" s="11">
        <f t="shared" si="33"/>
        <v>140000000</v>
      </c>
      <c r="S95" s="11">
        <f t="shared" si="33"/>
        <v>140000000</v>
      </c>
      <c r="T95" s="11">
        <f t="shared" si="33"/>
        <v>140000000</v>
      </c>
    </row>
    <row r="96" spans="1:20" x14ac:dyDescent="0.35">
      <c r="A96" s="11" t="s">
        <v>425</v>
      </c>
      <c r="B96" s="11" t="s">
        <v>418</v>
      </c>
      <c r="C96" s="41">
        <f>'AEO Table 1'!C7/SUM('AEO Table 1'!C7:C9)</f>
        <v>0.35304984647590298</v>
      </c>
      <c r="D96" s="41">
        <f>'AEO Table 1'!D7/SUM('AEO Table 1'!D7:D9)</f>
        <v>0.37363157856741402</v>
      </c>
      <c r="E96" s="41">
        <f>'AEO Table 1'!E7/SUM('AEO Table 1'!E7:E9)</f>
        <v>0.38215251487502566</v>
      </c>
      <c r="F96" s="41">
        <f>'AEO Table 1'!F7/SUM('AEO Table 1'!F7:F9)</f>
        <v>0.37827034299730639</v>
      </c>
      <c r="G96" s="41">
        <f>'AEO Table 1'!G7/SUM('AEO Table 1'!G7:G9)</f>
        <v>0.38717933437708352</v>
      </c>
      <c r="H96" s="41">
        <f>'AEO Table 1'!H7/SUM('AEO Table 1'!H7:H9)</f>
        <v>0.39150604809990236</v>
      </c>
      <c r="I96" s="41">
        <f>'AEO Table 1'!I7/SUM('AEO Table 1'!I7:I9)</f>
        <v>0.39115550409776967</v>
      </c>
      <c r="J96" s="41">
        <f>'AEO Table 1'!J7/SUM('AEO Table 1'!J7:J9)</f>
        <v>0.38729226973776421</v>
      </c>
      <c r="K96" s="41">
        <f>'AEO Table 1'!K7/SUM('AEO Table 1'!K7:K9)</f>
        <v>0.38249170810115973</v>
      </c>
      <c r="L96" s="41">
        <f>'AEO Table 1'!L7/SUM('AEO Table 1'!L7:L9)</f>
        <v>0.3781270043513032</v>
      </c>
      <c r="M96" s="41">
        <f>'AEO Table 1'!M7/SUM('AEO Table 1'!M7:M9)</f>
        <v>0.37435046891940699</v>
      </c>
      <c r="N96" s="41">
        <f>'AEO Table 1'!N7/SUM('AEO Table 1'!N7:N9)</f>
        <v>0.37224659652188391</v>
      </c>
      <c r="O96" s="41">
        <f>'AEO Table 1'!O7/SUM('AEO Table 1'!O7:O9)</f>
        <v>0.3678931929234257</v>
      </c>
      <c r="P96" s="41">
        <f>'AEO Table 1'!P7/SUM('AEO Table 1'!P7:P9)</f>
        <v>0.36250271820365404</v>
      </c>
      <c r="Q96" s="41">
        <f>'AEO Table 1'!Q7/SUM('AEO Table 1'!Q7:Q9)</f>
        <v>0.3581236154590231</v>
      </c>
      <c r="R96" s="41">
        <f>'AEO Table 1'!R7/SUM('AEO Table 1'!R7:R9)</f>
        <v>0.35594360422594612</v>
      </c>
      <c r="S96" s="41">
        <f>'AEO Table 1'!S7/SUM('AEO Table 1'!S7:S9)</f>
        <v>0.35138652301051521</v>
      </c>
      <c r="T96" s="41">
        <f>'AEO Table 1'!T7/SUM('AEO Table 1'!T7:T9)</f>
        <v>0.34741419627060954</v>
      </c>
    </row>
    <row r="97" spans="1:20" x14ac:dyDescent="0.35">
      <c r="A97" s="11" t="s">
        <v>416</v>
      </c>
      <c r="B97" s="11" t="s">
        <v>418</v>
      </c>
      <c r="C97" s="5">
        <f>'AEO Table 11'!C7</f>
        <v>7.4390000000000001</v>
      </c>
      <c r="D97" s="5">
        <f>'AEO Table 11'!D7</f>
        <v>8.6319999999999997</v>
      </c>
      <c r="E97" s="5">
        <f>'AEO Table 11'!E7</f>
        <v>9.3255130000000008</v>
      </c>
      <c r="F97" s="5">
        <f>'AEO Table 11'!F7</f>
        <v>9.5519639999999999</v>
      </c>
      <c r="G97" s="5">
        <f>'AEO Table 11'!G7</f>
        <v>10.002431</v>
      </c>
      <c r="H97" s="5">
        <f>'AEO Table 11'!H7</f>
        <v>10.372097999999999</v>
      </c>
      <c r="I97" s="5">
        <f>'AEO Table 11'!I7</f>
        <v>10.579166000000001</v>
      </c>
      <c r="J97" s="5">
        <f>'AEO Table 11'!J7</f>
        <v>10.602861000000001</v>
      </c>
      <c r="K97" s="5">
        <f>'AEO Table 11'!K7</f>
        <v>10.513101000000001</v>
      </c>
      <c r="L97" s="5">
        <f>'AEO Table 11'!L7</f>
        <v>10.443853000000001</v>
      </c>
      <c r="M97" s="5">
        <f>'AEO Table 11'!M7</f>
        <v>10.369358999999999</v>
      </c>
      <c r="N97" s="5">
        <f>'AEO Table 11'!N7</f>
        <v>10.371547</v>
      </c>
      <c r="O97" s="5">
        <f>'AEO Table 11'!O7</f>
        <v>10.278995999999999</v>
      </c>
      <c r="P97" s="5">
        <f>'AEO Table 11'!P7</f>
        <v>10.113864</v>
      </c>
      <c r="Q97" s="5">
        <f>'AEO Table 11'!Q7</f>
        <v>10.08745</v>
      </c>
      <c r="R97" s="5">
        <f>'AEO Table 11'!R7</f>
        <v>10.137347</v>
      </c>
      <c r="S97" s="5">
        <f>'AEO Table 11'!S7</f>
        <v>10.083646</v>
      </c>
      <c r="T97" s="5">
        <f>'AEO Table 11'!T7</f>
        <v>10.041026</v>
      </c>
    </row>
    <row r="98" spans="1:20" x14ac:dyDescent="0.35">
      <c r="A98" s="11" t="s">
        <v>419</v>
      </c>
      <c r="B98" s="11" t="s">
        <v>417</v>
      </c>
      <c r="C98" s="11">
        <f>5.751*10^6</f>
        <v>5751000</v>
      </c>
      <c r="D98" s="11">
        <f t="shared" ref="D98:T98" si="34">5.751*10^6</f>
        <v>5751000</v>
      </c>
      <c r="E98" s="11">
        <f t="shared" si="34"/>
        <v>5751000</v>
      </c>
      <c r="F98" s="11">
        <f t="shared" si="34"/>
        <v>5751000</v>
      </c>
      <c r="G98" s="11">
        <f t="shared" si="34"/>
        <v>5751000</v>
      </c>
      <c r="H98" s="11">
        <f t="shared" si="34"/>
        <v>5751000</v>
      </c>
      <c r="I98" s="11">
        <f t="shared" si="34"/>
        <v>5751000</v>
      </c>
      <c r="J98" s="11">
        <f t="shared" si="34"/>
        <v>5751000</v>
      </c>
      <c r="K98" s="11">
        <f t="shared" si="34"/>
        <v>5751000</v>
      </c>
      <c r="L98" s="11">
        <f t="shared" si="34"/>
        <v>5751000</v>
      </c>
      <c r="M98" s="11">
        <f t="shared" si="34"/>
        <v>5751000</v>
      </c>
      <c r="N98" s="11">
        <f t="shared" si="34"/>
        <v>5751000</v>
      </c>
      <c r="O98" s="11">
        <f t="shared" si="34"/>
        <v>5751000</v>
      </c>
      <c r="P98" s="11">
        <f t="shared" si="34"/>
        <v>5751000</v>
      </c>
      <c r="Q98" s="11">
        <f t="shared" si="34"/>
        <v>5751000</v>
      </c>
      <c r="R98" s="11">
        <f t="shared" si="34"/>
        <v>5751000</v>
      </c>
      <c r="S98" s="11">
        <f t="shared" si="34"/>
        <v>5751000</v>
      </c>
      <c r="T98" s="11">
        <f t="shared" si="34"/>
        <v>5751000</v>
      </c>
    </row>
    <row r="99" spans="1:20" x14ac:dyDescent="0.35">
      <c r="A99" s="11" t="s">
        <v>420</v>
      </c>
      <c r="B99" s="11" t="s">
        <v>418</v>
      </c>
      <c r="C99" s="41">
        <f>('AEO Table 11'!B7-'AEO Table 11'!B12)/'AEO Table 11'!B14</f>
        <v>0.42881895302459655</v>
      </c>
      <c r="D99" s="41">
        <f>('AEO Table 11'!C7-'AEO Table 11'!C12)/'AEO Table 11'!C14</f>
        <v>0.47745098039215683</v>
      </c>
      <c r="E99" s="41">
        <f>('AEO Table 11'!D7-'AEO Table 11'!D12)/'AEO Table 11'!D14</f>
        <v>0.52407501267105927</v>
      </c>
      <c r="F99" s="41">
        <f>('AEO Table 11'!E7-'AEO Table 11'!E12)/'AEO Table 11'!E14</f>
        <v>0.55922461866502005</v>
      </c>
      <c r="G99" s="41">
        <f>('AEO Table 11'!F7-'AEO Table 11'!F12)/'AEO Table 11'!F14</f>
        <v>0.56775213626111221</v>
      </c>
      <c r="H99" s="41">
        <f>('AEO Table 11'!G7-'AEO Table 11'!G12)/'AEO Table 11'!G14</f>
        <v>0.5971889391796944</v>
      </c>
      <c r="I99" s="41">
        <f>('AEO Table 11'!H7-'AEO Table 11'!H12)/'AEO Table 11'!H14</f>
        <v>0.61408147837001259</v>
      </c>
      <c r="J99" s="41">
        <f>('AEO Table 11'!I7-'AEO Table 11'!I12)/'AEO Table 11'!I14</f>
        <v>0.62271376794027145</v>
      </c>
      <c r="K99" s="41">
        <f>('AEO Table 11'!J7-'AEO Table 11'!J12)/'AEO Table 11'!J14</f>
        <v>0.6188610861203776</v>
      </c>
      <c r="L99" s="41">
        <f>('AEO Table 11'!K7-'AEO Table 11'!K12)/'AEO Table 11'!K14</f>
        <v>0.60896479692004857</v>
      </c>
      <c r="M99" s="41">
        <f>('AEO Table 11'!L7-'AEO Table 11'!L12)/'AEO Table 11'!L14</f>
        <v>0.60275398946632619</v>
      </c>
      <c r="N99" s="41">
        <f>('AEO Table 11'!M7-'AEO Table 11'!M12)/'AEO Table 11'!M14</f>
        <v>0.59586086822030571</v>
      </c>
      <c r="O99" s="41">
        <f>('AEO Table 11'!N7-'AEO Table 11'!N12)/'AEO Table 11'!N14</f>
        <v>0.59509689925558718</v>
      </c>
      <c r="P99" s="41">
        <f>('AEO Table 11'!O7-'AEO Table 11'!O12)/'AEO Table 11'!O14</f>
        <v>0.58958240635021264</v>
      </c>
      <c r="Q99" s="41">
        <f>('AEO Table 11'!P7-'AEO Table 11'!P12)/'AEO Table 11'!P14</f>
        <v>0.57916585241929175</v>
      </c>
      <c r="R99" s="41">
        <f>('AEO Table 11'!Q7-'AEO Table 11'!Q12)/'AEO Table 11'!Q14</f>
        <v>0.57709241881137796</v>
      </c>
      <c r="S99" s="41">
        <f>('AEO Table 11'!R7-'AEO Table 11'!R12)/'AEO Table 11'!R14</f>
        <v>0.57923248009071437</v>
      </c>
      <c r="T99" s="41">
        <f>('AEO Table 11'!S7-'AEO Table 11'!S12)/'AEO Table 11'!S14</f>
        <v>0.57490319201804529</v>
      </c>
    </row>
    <row r="100" spans="1:20" x14ac:dyDescent="0.35">
      <c r="A100" s="11" t="s">
        <v>423</v>
      </c>
      <c r="B100" s="11"/>
      <c r="C100" s="11">
        <f>(C95*C96)/(C97*10^6*C98*365)*C99</f>
        <v>1.3573356130655957E-9</v>
      </c>
      <c r="D100" s="11">
        <f t="shared" ref="D100:T100" si="35">(D95*D96)/(D97*10^6*D98*365)*D99</f>
        <v>1.3783284997916041E-9</v>
      </c>
      <c r="E100" s="11">
        <f t="shared" si="35"/>
        <v>1.4323503127720705E-9</v>
      </c>
      <c r="F100" s="11">
        <f t="shared" si="35"/>
        <v>1.4770245092684747E-9</v>
      </c>
      <c r="G100" s="11">
        <f t="shared" si="35"/>
        <v>1.4657408283570705E-9</v>
      </c>
      <c r="H100" s="11">
        <f t="shared" si="35"/>
        <v>1.5034030362823948E-9</v>
      </c>
      <c r="I100" s="11">
        <f t="shared" si="35"/>
        <v>1.5143135770755713E-9</v>
      </c>
      <c r="J100" s="11">
        <f t="shared" si="35"/>
        <v>1.5170365074171421E-9</v>
      </c>
      <c r="K100" s="11">
        <f t="shared" si="35"/>
        <v>1.5016757472387965E-9</v>
      </c>
      <c r="L100" s="11">
        <f t="shared" si="35"/>
        <v>1.4704861383608084E-9</v>
      </c>
      <c r="M100" s="11">
        <f t="shared" si="35"/>
        <v>1.4513039192737053E-9</v>
      </c>
      <c r="N100" s="11">
        <f t="shared" si="35"/>
        <v>1.4263426371442458E-9</v>
      </c>
      <c r="O100" s="11">
        <f t="shared" si="35"/>
        <v>1.4205304454935943E-9</v>
      </c>
      <c r="P100" s="11">
        <f t="shared" si="35"/>
        <v>1.409387699875825E-9</v>
      </c>
      <c r="Q100" s="11">
        <f t="shared" si="35"/>
        <v>1.371343703463415E-9</v>
      </c>
      <c r="R100" s="11">
        <f t="shared" si="35"/>
        <v>1.3514315507845554E-9</v>
      </c>
      <c r="S100" s="11">
        <f t="shared" si="35"/>
        <v>1.3462081645560129E-9</v>
      </c>
      <c r="T100" s="11">
        <f t="shared" si="35"/>
        <v>1.3266488743703307E-9</v>
      </c>
    </row>
    <row r="102" spans="1:20" x14ac:dyDescent="0.35">
      <c r="A102" s="47" t="s">
        <v>38</v>
      </c>
    </row>
    <row r="103" spans="1:20" x14ac:dyDescent="0.35">
      <c r="A103" s="11" t="s">
        <v>424</v>
      </c>
      <c r="B103" s="11" t="s">
        <v>438</v>
      </c>
      <c r="C103" s="11">
        <f>D103</f>
        <v>1100000000</v>
      </c>
      <c r="D103">
        <f>'Subsidies Paid'!G16*10^9</f>
        <v>1100000000</v>
      </c>
      <c r="E103" s="11">
        <f>'Subsidies Paid'!H16*10^9</f>
        <v>1100000000</v>
      </c>
      <c r="F103" s="11">
        <f>'Subsidies Paid'!I16*10^9</f>
        <v>1200000000</v>
      </c>
      <c r="G103" s="11">
        <f>'Subsidies Paid'!J16*10^9</f>
        <v>1200000000</v>
      </c>
      <c r="H103" s="11">
        <f>'Subsidies Paid'!K16*10^9</f>
        <v>1200000000</v>
      </c>
      <c r="I103" s="11">
        <f>H103</f>
        <v>1200000000</v>
      </c>
      <c r="J103" s="11">
        <f t="shared" ref="J103:T103" si="36">I103</f>
        <v>1200000000</v>
      </c>
      <c r="K103" s="11">
        <f t="shared" si="36"/>
        <v>1200000000</v>
      </c>
      <c r="L103" s="11">
        <f t="shared" si="36"/>
        <v>1200000000</v>
      </c>
      <c r="M103" s="11">
        <f t="shared" si="36"/>
        <v>1200000000</v>
      </c>
      <c r="N103" s="11">
        <f t="shared" si="36"/>
        <v>1200000000</v>
      </c>
      <c r="O103" s="11">
        <f t="shared" si="36"/>
        <v>1200000000</v>
      </c>
      <c r="P103" s="11">
        <f t="shared" si="36"/>
        <v>1200000000</v>
      </c>
      <c r="Q103" s="11">
        <f t="shared" si="36"/>
        <v>1200000000</v>
      </c>
      <c r="R103" s="11">
        <f t="shared" si="36"/>
        <v>1200000000</v>
      </c>
      <c r="S103" s="11">
        <f t="shared" si="36"/>
        <v>1200000000</v>
      </c>
      <c r="T103" s="11">
        <f t="shared" si="36"/>
        <v>1200000000</v>
      </c>
    </row>
    <row r="104" spans="1:20" x14ac:dyDescent="0.35">
      <c r="A104" s="11" t="s">
        <v>425</v>
      </c>
      <c r="B104" s="11" t="s">
        <v>418</v>
      </c>
      <c r="C104" s="11">
        <f>'AEO Table 1'!C7/SUM('AEO Table 1'!C7:C9)</f>
        <v>0.35304984647590298</v>
      </c>
      <c r="D104" s="11">
        <f>'AEO Table 1'!D7/SUM('AEO Table 1'!D7:D9)</f>
        <v>0.37363157856741402</v>
      </c>
      <c r="E104" s="11">
        <f>'AEO Table 1'!E7/SUM('AEO Table 1'!E7:E9)</f>
        <v>0.38215251487502566</v>
      </c>
      <c r="F104" s="11">
        <f>'AEO Table 1'!F7/SUM('AEO Table 1'!F7:F9)</f>
        <v>0.37827034299730639</v>
      </c>
      <c r="G104" s="11">
        <f>'AEO Table 1'!G7/SUM('AEO Table 1'!G7:G9)</f>
        <v>0.38717933437708352</v>
      </c>
      <c r="H104" s="11">
        <f>'AEO Table 1'!H7/SUM('AEO Table 1'!H7:H9)</f>
        <v>0.39150604809990236</v>
      </c>
      <c r="I104" s="11">
        <f>'AEO Table 1'!I7/SUM('AEO Table 1'!I7:I9)</f>
        <v>0.39115550409776967</v>
      </c>
      <c r="J104" s="11">
        <f>'AEO Table 1'!J7/SUM('AEO Table 1'!J7:J9)</f>
        <v>0.38729226973776421</v>
      </c>
      <c r="K104" s="11">
        <f>'AEO Table 1'!K7/SUM('AEO Table 1'!K7:K9)</f>
        <v>0.38249170810115973</v>
      </c>
      <c r="L104" s="11">
        <f>'AEO Table 1'!L7/SUM('AEO Table 1'!L7:L9)</f>
        <v>0.3781270043513032</v>
      </c>
      <c r="M104" s="11">
        <f>'AEO Table 1'!M7/SUM('AEO Table 1'!M7:M9)</f>
        <v>0.37435046891940699</v>
      </c>
      <c r="N104" s="11">
        <f>'AEO Table 1'!N7/SUM('AEO Table 1'!N7:N9)</f>
        <v>0.37224659652188391</v>
      </c>
      <c r="O104" s="11">
        <f>'AEO Table 1'!O7/SUM('AEO Table 1'!O7:O9)</f>
        <v>0.3678931929234257</v>
      </c>
      <c r="P104" s="11">
        <f>'AEO Table 1'!P7/SUM('AEO Table 1'!P7:P9)</f>
        <v>0.36250271820365404</v>
      </c>
      <c r="Q104" s="11">
        <f>'AEO Table 1'!Q7/SUM('AEO Table 1'!Q7:Q9)</f>
        <v>0.3581236154590231</v>
      </c>
      <c r="R104" s="11">
        <f>'AEO Table 1'!R7/SUM('AEO Table 1'!R7:R9)</f>
        <v>0.35594360422594612</v>
      </c>
      <c r="S104" s="11">
        <f>'AEO Table 1'!S7/SUM('AEO Table 1'!S7:S9)</f>
        <v>0.35138652301051521</v>
      </c>
      <c r="T104" s="11">
        <f>'AEO Table 1'!T7/SUM('AEO Table 1'!T7:T9)</f>
        <v>0.34741419627060954</v>
      </c>
    </row>
    <row r="105" spans="1:20" x14ac:dyDescent="0.35">
      <c r="A105" s="11" t="s">
        <v>416</v>
      </c>
      <c r="B105" s="11" t="s">
        <v>418</v>
      </c>
      <c r="C105" s="5">
        <f>'AEO Table 11'!C7</f>
        <v>7.4390000000000001</v>
      </c>
      <c r="D105" s="5">
        <f>'AEO Table 11'!D7</f>
        <v>8.6319999999999997</v>
      </c>
      <c r="E105" s="5">
        <f>'AEO Table 11'!E7</f>
        <v>9.3255130000000008</v>
      </c>
      <c r="F105" s="5">
        <f>'AEO Table 11'!F7</f>
        <v>9.5519639999999999</v>
      </c>
      <c r="G105" s="5">
        <f>'AEO Table 11'!G7</f>
        <v>10.002431</v>
      </c>
      <c r="H105" s="5">
        <f>'AEO Table 11'!H7</f>
        <v>10.372097999999999</v>
      </c>
      <c r="I105" s="5">
        <f>'AEO Table 11'!I7</f>
        <v>10.579166000000001</v>
      </c>
      <c r="J105" s="5">
        <f>'AEO Table 11'!J7</f>
        <v>10.602861000000001</v>
      </c>
      <c r="K105" s="5">
        <f>'AEO Table 11'!K7</f>
        <v>10.513101000000001</v>
      </c>
      <c r="L105" s="5">
        <f>'AEO Table 11'!L7</f>
        <v>10.443853000000001</v>
      </c>
      <c r="M105" s="5">
        <f>'AEO Table 11'!M7</f>
        <v>10.369358999999999</v>
      </c>
      <c r="N105" s="5">
        <f>'AEO Table 11'!N7</f>
        <v>10.371547</v>
      </c>
      <c r="O105" s="5">
        <f>'AEO Table 11'!O7</f>
        <v>10.278995999999999</v>
      </c>
      <c r="P105" s="5">
        <f>'AEO Table 11'!P7</f>
        <v>10.113864</v>
      </c>
      <c r="Q105" s="5">
        <f>'AEO Table 11'!Q7</f>
        <v>10.08745</v>
      </c>
      <c r="R105" s="5">
        <f>'AEO Table 11'!R7</f>
        <v>10.137347</v>
      </c>
      <c r="S105" s="5">
        <f>'AEO Table 11'!S7</f>
        <v>10.083646</v>
      </c>
      <c r="T105" s="5">
        <f>'AEO Table 11'!T7</f>
        <v>10.041026</v>
      </c>
    </row>
    <row r="106" spans="1:20" x14ac:dyDescent="0.35">
      <c r="A106" s="11" t="s">
        <v>419</v>
      </c>
      <c r="B106" s="11" t="s">
        <v>417</v>
      </c>
      <c r="C106" s="11">
        <f>5.751*10^6</f>
        <v>5751000</v>
      </c>
      <c r="D106" s="11">
        <f t="shared" ref="D106:T106" si="37">5.751*10^6</f>
        <v>5751000</v>
      </c>
      <c r="E106" s="11">
        <f t="shared" si="37"/>
        <v>5751000</v>
      </c>
      <c r="F106" s="11">
        <f t="shared" si="37"/>
        <v>5751000</v>
      </c>
      <c r="G106" s="11">
        <f t="shared" si="37"/>
        <v>5751000</v>
      </c>
      <c r="H106" s="11">
        <f t="shared" si="37"/>
        <v>5751000</v>
      </c>
      <c r="I106" s="11">
        <f t="shared" si="37"/>
        <v>5751000</v>
      </c>
      <c r="J106" s="11">
        <f t="shared" si="37"/>
        <v>5751000</v>
      </c>
      <c r="K106" s="11">
        <f t="shared" si="37"/>
        <v>5751000</v>
      </c>
      <c r="L106" s="11">
        <f t="shared" si="37"/>
        <v>5751000</v>
      </c>
      <c r="M106" s="11">
        <f t="shared" si="37"/>
        <v>5751000</v>
      </c>
      <c r="N106" s="11">
        <f t="shared" si="37"/>
        <v>5751000</v>
      </c>
      <c r="O106" s="11">
        <f t="shared" si="37"/>
        <v>5751000</v>
      </c>
      <c r="P106" s="11">
        <f t="shared" si="37"/>
        <v>5751000</v>
      </c>
      <c r="Q106" s="11">
        <f t="shared" si="37"/>
        <v>5751000</v>
      </c>
      <c r="R106" s="11">
        <f t="shared" si="37"/>
        <v>5751000</v>
      </c>
      <c r="S106" s="11">
        <f t="shared" si="37"/>
        <v>5751000</v>
      </c>
      <c r="T106" s="11">
        <f t="shared" si="37"/>
        <v>5751000</v>
      </c>
    </row>
    <row r="107" spans="1:20" x14ac:dyDescent="0.35">
      <c r="A107" s="11" t="s">
        <v>420</v>
      </c>
      <c r="B107" s="11" t="s">
        <v>418</v>
      </c>
      <c r="C107" s="41">
        <f>('AEO Table 11'!B7-'AEO Table 11'!B12)/'AEO Table 11'!B14</f>
        <v>0.42881895302459655</v>
      </c>
      <c r="D107" s="41">
        <f>('AEO Table 11'!C7-'AEO Table 11'!C12)/'AEO Table 11'!C14</f>
        <v>0.47745098039215683</v>
      </c>
      <c r="E107" s="41">
        <f>('AEO Table 11'!D7-'AEO Table 11'!D12)/'AEO Table 11'!D14</f>
        <v>0.52407501267105927</v>
      </c>
      <c r="F107" s="41">
        <f>('AEO Table 11'!E7-'AEO Table 11'!E12)/'AEO Table 11'!E14</f>
        <v>0.55922461866502005</v>
      </c>
      <c r="G107" s="41">
        <f>('AEO Table 11'!F7-'AEO Table 11'!F12)/'AEO Table 11'!F14</f>
        <v>0.56775213626111221</v>
      </c>
      <c r="H107" s="41">
        <f>('AEO Table 11'!G7-'AEO Table 11'!G12)/'AEO Table 11'!G14</f>
        <v>0.5971889391796944</v>
      </c>
      <c r="I107" s="41">
        <f>('AEO Table 11'!H7-'AEO Table 11'!H12)/'AEO Table 11'!H14</f>
        <v>0.61408147837001259</v>
      </c>
      <c r="J107" s="41">
        <f>('AEO Table 11'!I7-'AEO Table 11'!I12)/'AEO Table 11'!I14</f>
        <v>0.62271376794027145</v>
      </c>
      <c r="K107" s="41">
        <f>('AEO Table 11'!J7-'AEO Table 11'!J12)/'AEO Table 11'!J14</f>
        <v>0.6188610861203776</v>
      </c>
      <c r="L107" s="41">
        <f>('AEO Table 11'!K7-'AEO Table 11'!K12)/'AEO Table 11'!K14</f>
        <v>0.60896479692004857</v>
      </c>
      <c r="M107" s="41">
        <f>('AEO Table 11'!L7-'AEO Table 11'!L12)/'AEO Table 11'!L14</f>
        <v>0.60275398946632619</v>
      </c>
      <c r="N107" s="41">
        <f>('AEO Table 11'!M7-'AEO Table 11'!M12)/'AEO Table 11'!M14</f>
        <v>0.59586086822030571</v>
      </c>
      <c r="O107" s="41">
        <f>('AEO Table 11'!N7-'AEO Table 11'!N12)/'AEO Table 11'!N14</f>
        <v>0.59509689925558718</v>
      </c>
      <c r="P107" s="41">
        <f>('AEO Table 11'!O7-'AEO Table 11'!O12)/'AEO Table 11'!O14</f>
        <v>0.58958240635021264</v>
      </c>
      <c r="Q107" s="41">
        <f>('AEO Table 11'!P7-'AEO Table 11'!P12)/'AEO Table 11'!P14</f>
        <v>0.57916585241929175</v>
      </c>
      <c r="R107" s="41">
        <f>('AEO Table 11'!Q7-'AEO Table 11'!Q12)/'AEO Table 11'!Q14</f>
        <v>0.57709241881137796</v>
      </c>
      <c r="S107" s="41">
        <f>('AEO Table 11'!R7-'AEO Table 11'!R12)/'AEO Table 11'!R14</f>
        <v>0.57923248009071437</v>
      </c>
      <c r="T107" s="41">
        <f>('AEO Table 11'!S7-'AEO Table 11'!S12)/'AEO Table 11'!S14</f>
        <v>0.57490319201804529</v>
      </c>
    </row>
    <row r="108" spans="1:20" x14ac:dyDescent="0.35">
      <c r="A108" s="11" t="s">
        <v>423</v>
      </c>
      <c r="B108" s="11"/>
      <c r="C108" s="11">
        <f>(C103*C104)/(C105*10^6*C106*365)*C107</f>
        <v>1.0664779816943965E-8</v>
      </c>
      <c r="D108" s="11">
        <f t="shared" ref="D108:T108" si="38">(D103*D104)/(D105*10^6*D106*365)*D107</f>
        <v>1.0829723926934033E-8</v>
      </c>
      <c r="E108" s="11">
        <f t="shared" si="38"/>
        <v>1.125418102892341E-8</v>
      </c>
      <c r="F108" s="11">
        <f t="shared" si="38"/>
        <v>1.266021007944407E-8</v>
      </c>
      <c r="G108" s="11">
        <f t="shared" si="38"/>
        <v>1.2563492814489177E-8</v>
      </c>
      <c r="H108" s="11">
        <f t="shared" si="38"/>
        <v>1.2886311739563382E-8</v>
      </c>
      <c r="I108" s="11">
        <f t="shared" si="38"/>
        <v>1.2979830660647753E-8</v>
      </c>
      <c r="J108" s="11">
        <f t="shared" si="38"/>
        <v>1.3003170063575504E-8</v>
      </c>
      <c r="K108" s="11">
        <f t="shared" si="38"/>
        <v>1.2871506404903973E-8</v>
      </c>
      <c r="L108" s="11">
        <f t="shared" si="38"/>
        <v>1.26041669002355E-8</v>
      </c>
      <c r="M108" s="11">
        <f t="shared" si="38"/>
        <v>1.2439747879488904E-8</v>
      </c>
      <c r="N108" s="11">
        <f t="shared" si="38"/>
        <v>1.2225794032664966E-8</v>
      </c>
      <c r="O108" s="11">
        <f t="shared" si="38"/>
        <v>1.2175975247087949E-8</v>
      </c>
      <c r="P108" s="11">
        <f t="shared" si="38"/>
        <v>1.2080465998935643E-8</v>
      </c>
      <c r="Q108" s="11">
        <f t="shared" si="38"/>
        <v>1.1754374601114987E-8</v>
      </c>
      <c r="R108" s="11">
        <f t="shared" si="38"/>
        <v>1.158369900672476E-8</v>
      </c>
      <c r="S108" s="11">
        <f t="shared" si="38"/>
        <v>1.1538927124765825E-8</v>
      </c>
      <c r="T108" s="11">
        <f t="shared" si="38"/>
        <v>1.1371276066031406E-8</v>
      </c>
    </row>
    <row r="110" spans="1:20" x14ac:dyDescent="0.35">
      <c r="A110" s="47" t="s">
        <v>369</v>
      </c>
    </row>
    <row r="111" spans="1:20" x14ac:dyDescent="0.35">
      <c r="A111" s="11" t="s">
        <v>409</v>
      </c>
      <c r="B111" s="11" t="s">
        <v>415</v>
      </c>
      <c r="C111" s="11">
        <f>D111</f>
        <v>10000000</v>
      </c>
      <c r="D111">
        <f>E111</f>
        <v>10000000</v>
      </c>
      <c r="E111">
        <f>'Subsidies Paid'!H17</f>
        <v>10000000</v>
      </c>
      <c r="F111">
        <f>E111</f>
        <v>10000000</v>
      </c>
      <c r="G111" s="11">
        <f t="shared" ref="G111:T111" si="39">F111</f>
        <v>10000000</v>
      </c>
      <c r="H111" s="11">
        <f t="shared" si="39"/>
        <v>10000000</v>
      </c>
      <c r="I111" s="11">
        <f t="shared" si="39"/>
        <v>10000000</v>
      </c>
      <c r="J111" s="11">
        <f t="shared" si="39"/>
        <v>10000000</v>
      </c>
      <c r="K111" s="11">
        <f t="shared" si="39"/>
        <v>10000000</v>
      </c>
      <c r="L111" s="11">
        <f t="shared" si="39"/>
        <v>10000000</v>
      </c>
      <c r="M111" s="11">
        <f t="shared" si="39"/>
        <v>10000000</v>
      </c>
      <c r="N111" s="11">
        <f t="shared" si="39"/>
        <v>10000000</v>
      </c>
      <c r="O111" s="11">
        <f t="shared" si="39"/>
        <v>10000000</v>
      </c>
      <c r="P111" s="11">
        <f t="shared" si="39"/>
        <v>10000000</v>
      </c>
      <c r="Q111" s="11">
        <f t="shared" si="39"/>
        <v>10000000</v>
      </c>
      <c r="R111" s="11">
        <f t="shared" si="39"/>
        <v>10000000</v>
      </c>
      <c r="S111" s="11">
        <f t="shared" si="39"/>
        <v>10000000</v>
      </c>
      <c r="T111" s="11">
        <f t="shared" si="39"/>
        <v>10000000</v>
      </c>
    </row>
    <row r="112" spans="1:20" x14ac:dyDescent="0.35">
      <c r="A112" s="11" t="s">
        <v>416</v>
      </c>
      <c r="B112" s="11" t="s">
        <v>418</v>
      </c>
      <c r="C112" s="5">
        <f>'AEO Table 11'!C7</f>
        <v>7.4390000000000001</v>
      </c>
      <c r="D112" s="5">
        <f>'AEO Table 11'!D7</f>
        <v>8.6319999999999997</v>
      </c>
      <c r="E112" s="5">
        <f>'AEO Table 11'!E7</f>
        <v>9.3255130000000008</v>
      </c>
      <c r="F112" s="5">
        <f>'AEO Table 11'!F7</f>
        <v>9.5519639999999999</v>
      </c>
      <c r="G112" s="5">
        <f>'AEO Table 11'!G7</f>
        <v>10.002431</v>
      </c>
      <c r="H112" s="5">
        <f>'AEO Table 11'!H7</f>
        <v>10.372097999999999</v>
      </c>
      <c r="I112" s="5">
        <f>'AEO Table 11'!I7</f>
        <v>10.579166000000001</v>
      </c>
      <c r="J112" s="5">
        <f>'AEO Table 11'!J7</f>
        <v>10.602861000000001</v>
      </c>
      <c r="K112" s="5">
        <f>'AEO Table 11'!K7</f>
        <v>10.513101000000001</v>
      </c>
      <c r="L112" s="5">
        <f>'AEO Table 11'!L7</f>
        <v>10.443853000000001</v>
      </c>
      <c r="M112" s="5">
        <f>'AEO Table 11'!M7</f>
        <v>10.369358999999999</v>
      </c>
      <c r="N112" s="5">
        <f>'AEO Table 11'!N7</f>
        <v>10.371547</v>
      </c>
      <c r="O112" s="5">
        <f>'AEO Table 11'!O7</f>
        <v>10.278995999999999</v>
      </c>
      <c r="P112" s="5">
        <f>'AEO Table 11'!P7</f>
        <v>10.113864</v>
      </c>
      <c r="Q112" s="5">
        <f>'AEO Table 11'!Q7</f>
        <v>10.08745</v>
      </c>
      <c r="R112" s="5">
        <f>'AEO Table 11'!R7</f>
        <v>10.137347</v>
      </c>
      <c r="S112" s="5">
        <f>'AEO Table 11'!S7</f>
        <v>10.083646</v>
      </c>
      <c r="T112" s="5">
        <f>'AEO Table 11'!T7</f>
        <v>10.041026</v>
      </c>
    </row>
    <row r="113" spans="1:20" x14ac:dyDescent="0.35">
      <c r="A113" s="11" t="s">
        <v>419</v>
      </c>
      <c r="B113" s="11" t="s">
        <v>417</v>
      </c>
      <c r="C113" s="11">
        <f>5.751*10^6</f>
        <v>5751000</v>
      </c>
      <c r="D113" s="11">
        <f t="shared" ref="D113:T113" si="40">5.751*10^6</f>
        <v>5751000</v>
      </c>
      <c r="E113" s="11">
        <f t="shared" si="40"/>
        <v>5751000</v>
      </c>
      <c r="F113" s="11">
        <f t="shared" si="40"/>
        <v>5751000</v>
      </c>
      <c r="G113" s="11">
        <f t="shared" si="40"/>
        <v>5751000</v>
      </c>
      <c r="H113" s="11">
        <f t="shared" si="40"/>
        <v>5751000</v>
      </c>
      <c r="I113" s="11">
        <f t="shared" si="40"/>
        <v>5751000</v>
      </c>
      <c r="J113" s="11">
        <f t="shared" si="40"/>
        <v>5751000</v>
      </c>
      <c r="K113" s="11">
        <f t="shared" si="40"/>
        <v>5751000</v>
      </c>
      <c r="L113" s="11">
        <f t="shared" si="40"/>
        <v>5751000</v>
      </c>
      <c r="M113" s="11">
        <f t="shared" si="40"/>
        <v>5751000</v>
      </c>
      <c r="N113" s="11">
        <f t="shared" si="40"/>
        <v>5751000</v>
      </c>
      <c r="O113" s="11">
        <f t="shared" si="40"/>
        <v>5751000</v>
      </c>
      <c r="P113" s="11">
        <f t="shared" si="40"/>
        <v>5751000</v>
      </c>
      <c r="Q113" s="11">
        <f t="shared" si="40"/>
        <v>5751000</v>
      </c>
      <c r="R113" s="11">
        <f t="shared" si="40"/>
        <v>5751000</v>
      </c>
      <c r="S113" s="11">
        <f t="shared" si="40"/>
        <v>5751000</v>
      </c>
      <c r="T113" s="11">
        <f t="shared" si="40"/>
        <v>5751000</v>
      </c>
    </row>
    <row r="114" spans="1:20" x14ac:dyDescent="0.35">
      <c r="A114" s="11" t="s">
        <v>420</v>
      </c>
      <c r="B114" s="11" t="s">
        <v>418</v>
      </c>
      <c r="C114" s="41">
        <f>('AEO Table 11'!B7-'AEO Table 11'!B12)/'AEO Table 11'!B14</f>
        <v>0.42881895302459655</v>
      </c>
      <c r="D114" s="41">
        <f>('AEO Table 11'!C7-'AEO Table 11'!C12)/'AEO Table 11'!C14</f>
        <v>0.47745098039215683</v>
      </c>
      <c r="E114" s="41">
        <f>('AEO Table 11'!D7-'AEO Table 11'!D12)/'AEO Table 11'!D14</f>
        <v>0.52407501267105927</v>
      </c>
      <c r="F114" s="41">
        <f>('AEO Table 11'!E7-'AEO Table 11'!E12)/'AEO Table 11'!E14</f>
        <v>0.55922461866502005</v>
      </c>
      <c r="G114" s="41">
        <f>('AEO Table 11'!F7-'AEO Table 11'!F12)/'AEO Table 11'!F14</f>
        <v>0.56775213626111221</v>
      </c>
      <c r="H114" s="41">
        <f>('AEO Table 11'!G7-'AEO Table 11'!G12)/'AEO Table 11'!G14</f>
        <v>0.5971889391796944</v>
      </c>
      <c r="I114" s="41">
        <f>('AEO Table 11'!H7-'AEO Table 11'!H12)/'AEO Table 11'!H14</f>
        <v>0.61408147837001259</v>
      </c>
      <c r="J114" s="41">
        <f>('AEO Table 11'!I7-'AEO Table 11'!I12)/'AEO Table 11'!I14</f>
        <v>0.62271376794027145</v>
      </c>
      <c r="K114" s="41">
        <f>('AEO Table 11'!J7-'AEO Table 11'!J12)/'AEO Table 11'!J14</f>
        <v>0.6188610861203776</v>
      </c>
      <c r="L114" s="41">
        <f>('AEO Table 11'!K7-'AEO Table 11'!K12)/'AEO Table 11'!K14</f>
        <v>0.60896479692004857</v>
      </c>
      <c r="M114" s="41">
        <f>('AEO Table 11'!L7-'AEO Table 11'!L12)/'AEO Table 11'!L14</f>
        <v>0.60275398946632619</v>
      </c>
      <c r="N114" s="41">
        <f>('AEO Table 11'!M7-'AEO Table 11'!M12)/'AEO Table 11'!M14</f>
        <v>0.59586086822030571</v>
      </c>
      <c r="O114" s="41">
        <f>('AEO Table 11'!N7-'AEO Table 11'!N12)/'AEO Table 11'!N14</f>
        <v>0.59509689925558718</v>
      </c>
      <c r="P114" s="41">
        <f>('AEO Table 11'!O7-'AEO Table 11'!O12)/'AEO Table 11'!O14</f>
        <v>0.58958240635021264</v>
      </c>
      <c r="Q114" s="41">
        <f>('AEO Table 11'!P7-'AEO Table 11'!P12)/'AEO Table 11'!P14</f>
        <v>0.57916585241929175</v>
      </c>
      <c r="R114" s="41">
        <f>('AEO Table 11'!Q7-'AEO Table 11'!Q12)/'AEO Table 11'!Q14</f>
        <v>0.57709241881137796</v>
      </c>
      <c r="S114" s="41">
        <f>('AEO Table 11'!R7-'AEO Table 11'!R12)/'AEO Table 11'!R14</f>
        <v>0.57923248009071437</v>
      </c>
      <c r="T114" s="41">
        <f>('AEO Table 11'!S7-'AEO Table 11'!S12)/'AEO Table 11'!S14</f>
        <v>0.57490319201804529</v>
      </c>
    </row>
    <row r="115" spans="1:20" x14ac:dyDescent="0.35">
      <c r="A115" s="11" t="s">
        <v>423</v>
      </c>
      <c r="B115" s="11"/>
      <c r="C115" s="11">
        <f>C111/(C112*10^6*C113*365)*C114</f>
        <v>2.7461432077698715E-10</v>
      </c>
      <c r="D115" s="11">
        <f t="shared" ref="D115:T115" si="41">D111/(D112*10^6*D113*365)*D114</f>
        <v>2.6350030711238905E-10</v>
      </c>
      <c r="E115" s="11">
        <f t="shared" si="41"/>
        <v>2.6772226439497558E-10</v>
      </c>
      <c r="F115" s="11">
        <f t="shared" si="41"/>
        <v>2.7890568905314683E-10</v>
      </c>
      <c r="G115" s="11">
        <f t="shared" si="41"/>
        <v>2.7040640901590755E-10</v>
      </c>
      <c r="H115" s="11">
        <f t="shared" si="41"/>
        <v>2.7428932882187825E-10</v>
      </c>
      <c r="I115" s="11">
        <f t="shared" si="41"/>
        <v>2.7652750471935569E-10</v>
      </c>
      <c r="J115" s="11">
        <f t="shared" si="41"/>
        <v>2.7978805413071196E-10</v>
      </c>
      <c r="K115" s="11">
        <f t="shared" si="41"/>
        <v>2.8043105537292179E-10</v>
      </c>
      <c r="L115" s="11">
        <f t="shared" si="41"/>
        <v>2.7777631049869545E-10</v>
      </c>
      <c r="M115" s="11">
        <f t="shared" si="41"/>
        <v>2.769184875382785E-10</v>
      </c>
      <c r="N115" s="11">
        <f t="shared" si="41"/>
        <v>2.7369388435196939E-10</v>
      </c>
      <c r="O115" s="11">
        <f t="shared" si="41"/>
        <v>2.7580412561076958E-10</v>
      </c>
      <c r="P115" s="11">
        <f t="shared" si="41"/>
        <v>2.7770977963970367E-10</v>
      </c>
      <c r="Q115" s="11">
        <f t="shared" si="41"/>
        <v>2.7351762756669178E-10</v>
      </c>
      <c r="R115" s="11">
        <f t="shared" si="41"/>
        <v>2.7119696465950199E-10</v>
      </c>
      <c r="S115" s="11">
        <f t="shared" si="41"/>
        <v>2.7365228812955273E-10</v>
      </c>
      <c r="T115" s="11">
        <f t="shared" si="41"/>
        <v>2.7275982070054399E-10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"/>
  <sheetViews>
    <sheetView workbookViewId="0"/>
  </sheetViews>
  <sheetFormatPr defaultColWidth="9.1796875" defaultRowHeight="14.5" x14ac:dyDescent="0.35"/>
  <cols>
    <col min="1" max="1" width="45.7265625" style="11" customWidth="1"/>
    <col min="2" max="16384" width="9.1796875" style="11"/>
  </cols>
  <sheetData>
    <row r="1" spans="1:31" ht="15" customHeight="1" x14ac:dyDescent="0.35">
      <c r="A1" s="12" t="s">
        <v>43</v>
      </c>
    </row>
    <row r="2" spans="1:31" ht="15" customHeight="1" x14ac:dyDescent="0.35">
      <c r="A2" s="13" t="s">
        <v>44</v>
      </c>
    </row>
    <row r="3" spans="1:31" ht="15" customHeight="1" x14ac:dyDescent="0.35">
      <c r="A3" s="13" t="s">
        <v>45</v>
      </c>
      <c r="B3" s="14" t="s">
        <v>45</v>
      </c>
      <c r="C3" s="14" t="s">
        <v>45</v>
      </c>
      <c r="D3" s="14" t="s">
        <v>45</v>
      </c>
      <c r="E3" s="14" t="s">
        <v>45</v>
      </c>
      <c r="F3" s="14" t="s">
        <v>45</v>
      </c>
      <c r="G3" s="14" t="s">
        <v>45</v>
      </c>
      <c r="H3" s="14" t="s">
        <v>45</v>
      </c>
      <c r="I3" s="14" t="s">
        <v>45</v>
      </c>
      <c r="J3" s="14" t="s">
        <v>45</v>
      </c>
      <c r="K3" s="14" t="s">
        <v>45</v>
      </c>
      <c r="L3" s="14" t="s">
        <v>45</v>
      </c>
      <c r="M3" s="14" t="s">
        <v>45</v>
      </c>
      <c r="N3" s="14" t="s">
        <v>45</v>
      </c>
      <c r="O3" s="14" t="s">
        <v>45</v>
      </c>
      <c r="P3" s="14" t="s">
        <v>45</v>
      </c>
      <c r="Q3" s="14" t="s">
        <v>45</v>
      </c>
      <c r="R3" s="14" t="s">
        <v>45</v>
      </c>
      <c r="S3" s="14" t="s">
        <v>45</v>
      </c>
      <c r="T3" s="14" t="s">
        <v>45</v>
      </c>
      <c r="U3" s="14" t="s">
        <v>45</v>
      </c>
      <c r="V3" s="14" t="s">
        <v>45</v>
      </c>
      <c r="W3" s="14" t="s">
        <v>45</v>
      </c>
      <c r="X3" s="14" t="s">
        <v>45</v>
      </c>
      <c r="Y3" s="14" t="s">
        <v>45</v>
      </c>
      <c r="Z3" s="14" t="s">
        <v>45</v>
      </c>
      <c r="AA3" s="14" t="s">
        <v>45</v>
      </c>
      <c r="AB3" s="14" t="s">
        <v>45</v>
      </c>
      <c r="AC3" s="14" t="s">
        <v>45</v>
      </c>
      <c r="AD3" s="14" t="s">
        <v>45</v>
      </c>
      <c r="AE3" s="15" t="s">
        <v>271</v>
      </c>
    </row>
    <row r="4" spans="1:31" ht="15" customHeight="1" thickBot="1" x14ac:dyDescent="0.4">
      <c r="A4" s="16" t="s">
        <v>46</v>
      </c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>
        <v>2019</v>
      </c>
      <c r="J4" s="16">
        <v>2020</v>
      </c>
      <c r="K4" s="16">
        <v>2021</v>
      </c>
      <c r="L4" s="16">
        <v>2022</v>
      </c>
      <c r="M4" s="16">
        <v>2023</v>
      </c>
      <c r="N4" s="16">
        <v>2024</v>
      </c>
      <c r="O4" s="16">
        <v>2025</v>
      </c>
      <c r="P4" s="16">
        <v>2026</v>
      </c>
      <c r="Q4" s="16">
        <v>2027</v>
      </c>
      <c r="R4" s="16">
        <v>2028</v>
      </c>
      <c r="S4" s="16">
        <v>2029</v>
      </c>
      <c r="T4" s="16">
        <v>2030</v>
      </c>
      <c r="U4" s="16">
        <v>2031</v>
      </c>
      <c r="V4" s="16">
        <v>2032</v>
      </c>
      <c r="W4" s="16">
        <v>2033</v>
      </c>
      <c r="X4" s="16">
        <v>2034</v>
      </c>
      <c r="Y4" s="16">
        <v>2035</v>
      </c>
      <c r="Z4" s="16">
        <v>2036</v>
      </c>
      <c r="AA4" s="16">
        <v>2037</v>
      </c>
      <c r="AB4" s="16">
        <v>2038</v>
      </c>
      <c r="AC4" s="16">
        <v>2039</v>
      </c>
      <c r="AD4" s="16">
        <v>2040</v>
      </c>
      <c r="AE4" s="16">
        <v>2040</v>
      </c>
    </row>
    <row r="5" spans="1:31" ht="15" customHeight="1" thickTop="1" x14ac:dyDescent="0.35"/>
    <row r="6" spans="1:31" ht="15" customHeight="1" x14ac:dyDescent="0.35">
      <c r="A6" s="17" t="s">
        <v>47</v>
      </c>
    </row>
    <row r="7" spans="1:31" ht="15" customHeight="1" x14ac:dyDescent="0.35">
      <c r="A7" s="18" t="s">
        <v>48</v>
      </c>
      <c r="B7" s="19">
        <v>13.703438</v>
      </c>
      <c r="C7" s="19">
        <v>15.614426999999999</v>
      </c>
      <c r="D7" s="19">
        <v>18.062752</v>
      </c>
      <c r="E7" s="19">
        <v>19.485056</v>
      </c>
      <c r="F7" s="19">
        <v>19.959244000000002</v>
      </c>
      <c r="G7" s="19">
        <v>20.901066</v>
      </c>
      <c r="H7" s="19">
        <v>21.684920999999999</v>
      </c>
      <c r="I7" s="19">
        <v>22.126059999999999</v>
      </c>
      <c r="J7" s="19">
        <v>22.175567999999998</v>
      </c>
      <c r="K7" s="19">
        <v>21.992273000000001</v>
      </c>
      <c r="L7" s="19">
        <v>21.850151</v>
      </c>
      <c r="M7" s="19">
        <v>21.704084000000002</v>
      </c>
      <c r="N7" s="19">
        <v>21.718954</v>
      </c>
      <c r="O7" s="19">
        <v>21.527325000000001</v>
      </c>
      <c r="P7" s="19">
        <v>21.192751000000001</v>
      </c>
      <c r="Q7" s="19">
        <v>21.149393</v>
      </c>
      <c r="R7" s="19">
        <v>21.269324999999998</v>
      </c>
      <c r="S7" s="19">
        <v>21.166333999999999</v>
      </c>
      <c r="T7" s="19">
        <v>21.0867</v>
      </c>
      <c r="U7" s="19">
        <v>20.576087999999999</v>
      </c>
      <c r="V7" s="19">
        <v>20.136445999999999</v>
      </c>
      <c r="W7" s="19">
        <v>19.876026</v>
      </c>
      <c r="X7" s="19">
        <v>19.750316999999999</v>
      </c>
      <c r="Y7" s="19">
        <v>19.759554000000001</v>
      </c>
      <c r="Z7" s="19">
        <v>19.654222000000001</v>
      </c>
      <c r="AA7" s="19">
        <v>19.634428</v>
      </c>
      <c r="AB7" s="19">
        <v>19.741067999999999</v>
      </c>
      <c r="AC7" s="19">
        <v>19.731871000000002</v>
      </c>
      <c r="AD7" s="19">
        <v>19.852283</v>
      </c>
      <c r="AE7" s="20">
        <v>8.933E-3</v>
      </c>
    </row>
    <row r="8" spans="1:31" ht="15" customHeight="1" x14ac:dyDescent="0.35">
      <c r="A8" s="18" t="s">
        <v>49</v>
      </c>
      <c r="B8" s="19">
        <v>3.2606220000000001</v>
      </c>
      <c r="C8" s="19">
        <v>3.5528819999999999</v>
      </c>
      <c r="D8" s="19">
        <v>4.0175669999999997</v>
      </c>
      <c r="E8" s="19">
        <v>4.3570890000000002</v>
      </c>
      <c r="F8" s="19">
        <v>4.7701529999999996</v>
      </c>
      <c r="G8" s="19">
        <v>5.1690740000000002</v>
      </c>
      <c r="H8" s="19">
        <v>5.2804799999999998</v>
      </c>
      <c r="I8" s="19">
        <v>5.4030620000000003</v>
      </c>
      <c r="J8" s="19">
        <v>5.4832780000000003</v>
      </c>
      <c r="K8" s="19">
        <v>5.5493430000000004</v>
      </c>
      <c r="L8" s="19">
        <v>5.6066969999999996</v>
      </c>
      <c r="M8" s="19">
        <v>5.6160189999999997</v>
      </c>
      <c r="N8" s="19">
        <v>5.6404290000000001</v>
      </c>
      <c r="O8" s="19">
        <v>5.6560980000000001</v>
      </c>
      <c r="P8" s="19">
        <v>5.6537040000000003</v>
      </c>
      <c r="Q8" s="19">
        <v>5.6867460000000003</v>
      </c>
      <c r="R8" s="19">
        <v>5.6873019999999999</v>
      </c>
      <c r="S8" s="19">
        <v>5.6976940000000003</v>
      </c>
      <c r="T8" s="19">
        <v>5.703913</v>
      </c>
      <c r="U8" s="19">
        <v>5.6302709999999996</v>
      </c>
      <c r="V8" s="19">
        <v>5.5986079999999996</v>
      </c>
      <c r="W8" s="19">
        <v>5.5901370000000004</v>
      </c>
      <c r="X8" s="19">
        <v>5.5955529999999998</v>
      </c>
      <c r="Y8" s="19">
        <v>5.6147109999999998</v>
      </c>
      <c r="Z8" s="19">
        <v>5.6562640000000002</v>
      </c>
      <c r="AA8" s="19">
        <v>5.6812110000000002</v>
      </c>
      <c r="AB8" s="19">
        <v>5.6463469999999996</v>
      </c>
      <c r="AC8" s="19">
        <v>5.5623149999999999</v>
      </c>
      <c r="AD8" s="19">
        <v>5.5355540000000003</v>
      </c>
      <c r="AE8" s="20">
        <v>1.6559000000000001E-2</v>
      </c>
    </row>
    <row r="9" spans="1:31" ht="15" customHeight="1" x14ac:dyDescent="0.35">
      <c r="A9" s="18" t="s">
        <v>50</v>
      </c>
      <c r="B9" s="19">
        <v>24.635003999999999</v>
      </c>
      <c r="C9" s="19">
        <v>25.059950000000001</v>
      </c>
      <c r="D9" s="19">
        <v>26.263432000000002</v>
      </c>
      <c r="E9" s="19">
        <v>27.145498</v>
      </c>
      <c r="F9" s="19">
        <v>28.035098999999999</v>
      </c>
      <c r="G9" s="19">
        <v>27.912766999999999</v>
      </c>
      <c r="H9" s="19">
        <v>28.423069000000002</v>
      </c>
      <c r="I9" s="19">
        <v>29.036770000000001</v>
      </c>
      <c r="J9" s="19">
        <v>29.599121</v>
      </c>
      <c r="K9" s="19">
        <v>29.955769</v>
      </c>
      <c r="L9" s="19">
        <v>30.328368999999999</v>
      </c>
      <c r="M9" s="19">
        <v>30.657876999999999</v>
      </c>
      <c r="N9" s="19">
        <v>30.986225000000001</v>
      </c>
      <c r="O9" s="19">
        <v>31.331726</v>
      </c>
      <c r="P9" s="19">
        <v>31.615867999999999</v>
      </c>
      <c r="Q9" s="19">
        <v>32.219985999999999</v>
      </c>
      <c r="R9" s="19">
        <v>32.798133999999997</v>
      </c>
      <c r="S9" s="19">
        <v>33.372585000000001</v>
      </c>
      <c r="T9" s="19">
        <v>33.905524999999997</v>
      </c>
      <c r="U9" s="19">
        <v>34.090260000000001</v>
      </c>
      <c r="V9" s="19">
        <v>34.306137</v>
      </c>
      <c r="W9" s="19">
        <v>34.536942000000003</v>
      </c>
      <c r="X9" s="19">
        <v>34.755482000000001</v>
      </c>
      <c r="Y9" s="19">
        <v>35.060471</v>
      </c>
      <c r="Z9" s="19">
        <v>35.391544000000003</v>
      </c>
      <c r="AA9" s="19">
        <v>35.692039000000001</v>
      </c>
      <c r="AB9" s="19">
        <v>35.981907</v>
      </c>
      <c r="AC9" s="19">
        <v>36.227500999999997</v>
      </c>
      <c r="AD9" s="19">
        <v>36.408070000000002</v>
      </c>
      <c r="AE9" s="20">
        <v>1.393E-2</v>
      </c>
    </row>
    <row r="10" spans="1:31" ht="15" customHeight="1" x14ac:dyDescent="0.35">
      <c r="A10" s="18" t="s">
        <v>51</v>
      </c>
      <c r="B10" s="19">
        <v>20.677198000000001</v>
      </c>
      <c r="C10" s="19">
        <v>19.989697</v>
      </c>
      <c r="D10" s="19">
        <v>20.336020999999999</v>
      </c>
      <c r="E10" s="19">
        <v>20.104797000000001</v>
      </c>
      <c r="F10" s="19">
        <v>19.937832</v>
      </c>
      <c r="G10" s="19">
        <v>20.246348999999999</v>
      </c>
      <c r="H10" s="19">
        <v>20.501750999999999</v>
      </c>
      <c r="I10" s="19">
        <v>21.204865999999999</v>
      </c>
      <c r="J10" s="19">
        <v>21.682186000000002</v>
      </c>
      <c r="K10" s="19">
        <v>21.761810000000001</v>
      </c>
      <c r="L10" s="19">
        <v>21.908701000000001</v>
      </c>
      <c r="M10" s="19">
        <v>22.057026</v>
      </c>
      <c r="N10" s="19">
        <v>22.211649000000001</v>
      </c>
      <c r="O10" s="19">
        <v>22.240235999999999</v>
      </c>
      <c r="P10" s="19">
        <v>22.308541999999999</v>
      </c>
      <c r="Q10" s="19">
        <v>22.373283000000001</v>
      </c>
      <c r="R10" s="19">
        <v>22.369717000000001</v>
      </c>
      <c r="S10" s="19">
        <v>22.470321999999999</v>
      </c>
      <c r="T10" s="19">
        <v>22.546925000000002</v>
      </c>
      <c r="U10" s="19">
        <v>22.589690999999998</v>
      </c>
      <c r="V10" s="19">
        <v>22.654468999999999</v>
      </c>
      <c r="W10" s="19">
        <v>22.647860999999999</v>
      </c>
      <c r="X10" s="19">
        <v>22.497150000000001</v>
      </c>
      <c r="Y10" s="19">
        <v>22.464494999999999</v>
      </c>
      <c r="Z10" s="19">
        <v>22.515613999999999</v>
      </c>
      <c r="AA10" s="19">
        <v>22.545121999999999</v>
      </c>
      <c r="AB10" s="19">
        <v>22.565956</v>
      </c>
      <c r="AC10" s="19">
        <v>22.607109000000001</v>
      </c>
      <c r="AD10" s="19">
        <v>22.635743999999999</v>
      </c>
      <c r="AE10" s="20">
        <v>4.6150000000000002E-3</v>
      </c>
    </row>
    <row r="11" spans="1:31" ht="15" customHeight="1" x14ac:dyDescent="0.35">
      <c r="A11" s="18" t="s">
        <v>52</v>
      </c>
      <c r="B11" s="19">
        <v>8.0618309999999997</v>
      </c>
      <c r="C11" s="19">
        <v>8.2681000000000004</v>
      </c>
      <c r="D11" s="19">
        <v>8.2115679999999998</v>
      </c>
      <c r="E11" s="19">
        <v>8.1132679999999997</v>
      </c>
      <c r="F11" s="19">
        <v>8.1887450000000008</v>
      </c>
      <c r="G11" s="19">
        <v>8.329243</v>
      </c>
      <c r="H11" s="19">
        <v>8.3601500000000009</v>
      </c>
      <c r="I11" s="19">
        <v>8.3920499999999993</v>
      </c>
      <c r="J11" s="19">
        <v>8.4219159999999995</v>
      </c>
      <c r="K11" s="19">
        <v>8.4519070000000003</v>
      </c>
      <c r="L11" s="19">
        <v>8.4623039999999996</v>
      </c>
      <c r="M11" s="19">
        <v>8.4623039999999996</v>
      </c>
      <c r="N11" s="19">
        <v>8.4623039999999996</v>
      </c>
      <c r="O11" s="19">
        <v>8.4623089999999994</v>
      </c>
      <c r="P11" s="19">
        <v>8.4623039999999996</v>
      </c>
      <c r="Q11" s="19">
        <v>8.4623039999999996</v>
      </c>
      <c r="R11" s="19">
        <v>8.4623080000000002</v>
      </c>
      <c r="S11" s="19">
        <v>8.4623039999999996</v>
      </c>
      <c r="T11" s="19">
        <v>8.4703630000000008</v>
      </c>
      <c r="U11" s="19">
        <v>8.4871230000000004</v>
      </c>
      <c r="V11" s="19">
        <v>8.4914740000000002</v>
      </c>
      <c r="W11" s="19">
        <v>8.4920240000000007</v>
      </c>
      <c r="X11" s="19">
        <v>8.5006699999999995</v>
      </c>
      <c r="Y11" s="19">
        <v>8.5122730000000004</v>
      </c>
      <c r="Z11" s="19">
        <v>8.522729</v>
      </c>
      <c r="AA11" s="19">
        <v>8.5577539999999992</v>
      </c>
      <c r="AB11" s="19">
        <v>8.5988220000000002</v>
      </c>
      <c r="AC11" s="19">
        <v>8.6446459999999998</v>
      </c>
      <c r="AD11" s="19">
        <v>8.7313379999999992</v>
      </c>
      <c r="AE11" s="20">
        <v>2.0209999999999998E-3</v>
      </c>
    </row>
    <row r="12" spans="1:31" ht="15" customHeight="1" x14ac:dyDescent="0.35">
      <c r="A12" s="18" t="s">
        <v>272</v>
      </c>
      <c r="B12" s="19">
        <v>2.6190349999999998</v>
      </c>
      <c r="C12" s="19">
        <v>2.5417550000000002</v>
      </c>
      <c r="D12" s="19">
        <v>2.4400520000000001</v>
      </c>
      <c r="E12" s="19">
        <v>2.555714</v>
      </c>
      <c r="F12" s="19">
        <v>2.5866349999999998</v>
      </c>
      <c r="G12" s="19">
        <v>2.662204</v>
      </c>
      <c r="H12" s="19">
        <v>2.7753060000000001</v>
      </c>
      <c r="I12" s="19">
        <v>2.7812009999999998</v>
      </c>
      <c r="J12" s="19">
        <v>2.781253</v>
      </c>
      <c r="K12" s="19">
        <v>2.781336</v>
      </c>
      <c r="L12" s="19">
        <v>2.7822119999999999</v>
      </c>
      <c r="M12" s="19">
        <v>2.7892320000000002</v>
      </c>
      <c r="N12" s="19">
        <v>2.795274</v>
      </c>
      <c r="O12" s="19">
        <v>2.7986930000000001</v>
      </c>
      <c r="P12" s="19">
        <v>2.798794</v>
      </c>
      <c r="Q12" s="19">
        <v>2.7989000000000002</v>
      </c>
      <c r="R12" s="19">
        <v>2.8012860000000002</v>
      </c>
      <c r="S12" s="19">
        <v>2.8014000000000001</v>
      </c>
      <c r="T12" s="19">
        <v>2.8041670000000001</v>
      </c>
      <c r="U12" s="19">
        <v>2.8077040000000002</v>
      </c>
      <c r="V12" s="19">
        <v>2.8077990000000002</v>
      </c>
      <c r="W12" s="19">
        <v>2.8079160000000001</v>
      </c>
      <c r="X12" s="19">
        <v>2.8080280000000002</v>
      </c>
      <c r="Y12" s="19">
        <v>2.8087719999999998</v>
      </c>
      <c r="Z12" s="19">
        <v>2.8143039999999999</v>
      </c>
      <c r="AA12" s="19">
        <v>2.8210600000000001</v>
      </c>
      <c r="AB12" s="19">
        <v>2.8250639999999998</v>
      </c>
      <c r="AC12" s="19">
        <v>2.8252000000000002</v>
      </c>
      <c r="AD12" s="19">
        <v>2.825339</v>
      </c>
      <c r="AE12" s="20">
        <v>3.9249999999999997E-3</v>
      </c>
    </row>
    <row r="13" spans="1:31" ht="15" customHeight="1" x14ac:dyDescent="0.35">
      <c r="A13" s="18" t="s">
        <v>53</v>
      </c>
      <c r="B13" s="19">
        <v>3.984029</v>
      </c>
      <c r="C13" s="19">
        <v>4.1570429999999998</v>
      </c>
      <c r="D13" s="19">
        <v>4.1436700000000002</v>
      </c>
      <c r="E13" s="19">
        <v>4.0633990000000004</v>
      </c>
      <c r="F13" s="19">
        <v>4.0804929999999997</v>
      </c>
      <c r="G13" s="19">
        <v>4.2087700000000003</v>
      </c>
      <c r="H13" s="19">
        <v>4.2689199999999996</v>
      </c>
      <c r="I13" s="19">
        <v>4.3328509999999998</v>
      </c>
      <c r="J13" s="19">
        <v>4.4129610000000001</v>
      </c>
      <c r="K13" s="19">
        <v>4.4678699999999996</v>
      </c>
      <c r="L13" s="19">
        <v>4.5129299999999999</v>
      </c>
      <c r="M13" s="19">
        <v>4.5333629999999996</v>
      </c>
      <c r="N13" s="19">
        <v>4.5542119999999997</v>
      </c>
      <c r="O13" s="19">
        <v>4.5736400000000001</v>
      </c>
      <c r="P13" s="19">
        <v>4.6052359999999997</v>
      </c>
      <c r="Q13" s="19">
        <v>4.597715</v>
      </c>
      <c r="R13" s="19">
        <v>4.6055549999999998</v>
      </c>
      <c r="S13" s="19">
        <v>4.6087119999999997</v>
      </c>
      <c r="T13" s="19">
        <v>4.6087020000000001</v>
      </c>
      <c r="U13" s="19">
        <v>4.6368419999999997</v>
      </c>
      <c r="V13" s="19">
        <v>4.6444749999999999</v>
      </c>
      <c r="W13" s="19">
        <v>4.656822</v>
      </c>
      <c r="X13" s="19">
        <v>4.6608980000000004</v>
      </c>
      <c r="Y13" s="19">
        <v>4.689686</v>
      </c>
      <c r="Z13" s="19">
        <v>4.7479050000000003</v>
      </c>
      <c r="AA13" s="19">
        <v>4.7967199999999997</v>
      </c>
      <c r="AB13" s="19">
        <v>4.8613929999999996</v>
      </c>
      <c r="AC13" s="19">
        <v>4.9380649999999999</v>
      </c>
      <c r="AD13" s="19">
        <v>5.0095320000000001</v>
      </c>
      <c r="AE13" s="20">
        <v>6.9329999999999999E-3</v>
      </c>
    </row>
    <row r="14" spans="1:31" ht="15" customHeight="1" x14ac:dyDescent="0.35">
      <c r="A14" s="18" t="s">
        <v>54</v>
      </c>
      <c r="B14" s="19">
        <v>1.931236</v>
      </c>
      <c r="C14" s="19">
        <v>2.2538870000000002</v>
      </c>
      <c r="D14" s="19">
        <v>2.4550649999999998</v>
      </c>
      <c r="E14" s="19">
        <v>2.654725</v>
      </c>
      <c r="F14" s="19">
        <v>2.9706199999999998</v>
      </c>
      <c r="G14" s="19">
        <v>3.1075819999999998</v>
      </c>
      <c r="H14" s="19">
        <v>3.15008</v>
      </c>
      <c r="I14" s="19">
        <v>3.1979790000000001</v>
      </c>
      <c r="J14" s="19">
        <v>3.2291599999999998</v>
      </c>
      <c r="K14" s="19">
        <v>3.269711</v>
      </c>
      <c r="L14" s="19">
        <v>3.30843</v>
      </c>
      <c r="M14" s="19">
        <v>3.3225859999999998</v>
      </c>
      <c r="N14" s="19">
        <v>3.3526199999999999</v>
      </c>
      <c r="O14" s="19">
        <v>3.38157</v>
      </c>
      <c r="P14" s="19">
        <v>3.409287</v>
      </c>
      <c r="Q14" s="19">
        <v>3.4533909999999999</v>
      </c>
      <c r="R14" s="19">
        <v>3.5036019999999999</v>
      </c>
      <c r="S14" s="19">
        <v>3.5520079999999998</v>
      </c>
      <c r="T14" s="19">
        <v>3.6228539999999998</v>
      </c>
      <c r="U14" s="19">
        <v>3.713025</v>
      </c>
      <c r="V14" s="19">
        <v>3.8080790000000002</v>
      </c>
      <c r="W14" s="19">
        <v>3.9124859999999999</v>
      </c>
      <c r="X14" s="19">
        <v>4.0236890000000001</v>
      </c>
      <c r="Y14" s="19">
        <v>4.0764639999999996</v>
      </c>
      <c r="Z14" s="19">
        <v>4.1480230000000002</v>
      </c>
      <c r="AA14" s="19">
        <v>4.2608870000000003</v>
      </c>
      <c r="AB14" s="19">
        <v>4.4041730000000001</v>
      </c>
      <c r="AC14" s="19">
        <v>4.5642659999999999</v>
      </c>
      <c r="AD14" s="19">
        <v>4.6314719999999996</v>
      </c>
      <c r="AE14" s="20">
        <v>2.7033999999999999E-2</v>
      </c>
    </row>
    <row r="15" spans="1:31" ht="15" customHeight="1" x14ac:dyDescent="0.35">
      <c r="A15" s="18" t="s">
        <v>55</v>
      </c>
      <c r="B15" s="19">
        <v>0.75413799999999998</v>
      </c>
      <c r="C15" s="19">
        <v>1.256462</v>
      </c>
      <c r="D15" s="19">
        <v>0.98163900000000004</v>
      </c>
      <c r="E15" s="19">
        <v>1.1609309999999999</v>
      </c>
      <c r="F15" s="19">
        <v>1.0063279999999999</v>
      </c>
      <c r="G15" s="19">
        <v>0.85786899999999999</v>
      </c>
      <c r="H15" s="19">
        <v>0.86566399999999999</v>
      </c>
      <c r="I15" s="19">
        <v>0.87023200000000001</v>
      </c>
      <c r="J15" s="19">
        <v>0.87356500000000004</v>
      </c>
      <c r="K15" s="19">
        <v>0.87618799999999997</v>
      </c>
      <c r="L15" s="19">
        <v>0.87861100000000003</v>
      </c>
      <c r="M15" s="19">
        <v>0.88219700000000001</v>
      </c>
      <c r="N15" s="19">
        <v>0.88489499999999999</v>
      </c>
      <c r="O15" s="19">
        <v>0.88688199999999995</v>
      </c>
      <c r="P15" s="19">
        <v>0.89025100000000001</v>
      </c>
      <c r="Q15" s="19">
        <v>0.893293</v>
      </c>
      <c r="R15" s="19">
        <v>0.89681299999999997</v>
      </c>
      <c r="S15" s="19">
        <v>0.90151599999999998</v>
      </c>
      <c r="T15" s="19">
        <v>0.907559</v>
      </c>
      <c r="U15" s="19">
        <v>0.91280499999999998</v>
      </c>
      <c r="V15" s="19">
        <v>0.921099</v>
      </c>
      <c r="W15" s="19">
        <v>0.92902899999999999</v>
      </c>
      <c r="X15" s="19">
        <v>0.93166499999999997</v>
      </c>
      <c r="Y15" s="19">
        <v>0.93590700000000004</v>
      </c>
      <c r="Z15" s="19">
        <v>0.94115000000000004</v>
      </c>
      <c r="AA15" s="19">
        <v>0.94372800000000001</v>
      </c>
      <c r="AB15" s="19">
        <v>0.94647800000000004</v>
      </c>
      <c r="AC15" s="19">
        <v>0.95103000000000004</v>
      </c>
      <c r="AD15" s="19">
        <v>0.95392299999999997</v>
      </c>
      <c r="AE15" s="20">
        <v>-1.0151E-2</v>
      </c>
    </row>
    <row r="16" spans="1:31" ht="15" customHeight="1" x14ac:dyDescent="0.35">
      <c r="A16" s="17" t="s">
        <v>56</v>
      </c>
      <c r="B16" s="21">
        <v>79.626525999999998</v>
      </c>
      <c r="C16" s="21">
        <v>82.694191000000004</v>
      </c>
      <c r="D16" s="21">
        <v>86.911766</v>
      </c>
      <c r="E16" s="21">
        <v>89.640472000000003</v>
      </c>
      <c r="F16" s="21">
        <v>91.535149000000004</v>
      </c>
      <c r="G16" s="21">
        <v>93.394927999999993</v>
      </c>
      <c r="H16" s="21">
        <v>95.310340999999994</v>
      </c>
      <c r="I16" s="21">
        <v>97.345070000000007</v>
      </c>
      <c r="J16" s="21">
        <v>98.659003999999996</v>
      </c>
      <c r="K16" s="21">
        <v>99.106209000000007</v>
      </c>
      <c r="L16" s="21">
        <v>99.638405000000006</v>
      </c>
      <c r="M16" s="21">
        <v>100.024681</v>
      </c>
      <c r="N16" s="21">
        <v>100.606567</v>
      </c>
      <c r="O16" s="21">
        <v>100.858475</v>
      </c>
      <c r="P16" s="21">
        <v>100.93673699999999</v>
      </c>
      <c r="Q16" s="21">
        <v>101.635017</v>
      </c>
      <c r="R16" s="21">
        <v>102.394043</v>
      </c>
      <c r="S16" s="21">
        <v>103.032883</v>
      </c>
      <c r="T16" s="21">
        <v>103.65670799999999</v>
      </c>
      <c r="U16" s="21">
        <v>103.44380200000001</v>
      </c>
      <c r="V16" s="21">
        <v>103.368591</v>
      </c>
      <c r="W16" s="21">
        <v>103.44924899999999</v>
      </c>
      <c r="X16" s="21">
        <v>103.523453</v>
      </c>
      <c r="Y16" s="21">
        <v>103.92233299999999</v>
      </c>
      <c r="Z16" s="21">
        <v>104.39175400000001</v>
      </c>
      <c r="AA16" s="21">
        <v>104.932953</v>
      </c>
      <c r="AB16" s="21">
        <v>105.571213</v>
      </c>
      <c r="AC16" s="21">
        <v>106.052002</v>
      </c>
      <c r="AD16" s="21">
        <v>106.583252</v>
      </c>
      <c r="AE16" s="22">
        <v>9.443E-3</v>
      </c>
    </row>
    <row r="18" spans="1:31" ht="15" customHeight="1" x14ac:dyDescent="0.35">
      <c r="A18" s="17" t="s">
        <v>57</v>
      </c>
    </row>
    <row r="19" spans="1:31" ht="15" customHeight="1" x14ac:dyDescent="0.35">
      <c r="A19" s="18" t="s">
        <v>58</v>
      </c>
      <c r="B19" s="19">
        <v>18.660055</v>
      </c>
      <c r="C19" s="19">
        <v>16.963362</v>
      </c>
      <c r="D19" s="19">
        <v>16.281203999999999</v>
      </c>
      <c r="E19" s="19">
        <v>15.040775999999999</v>
      </c>
      <c r="F19" s="19">
        <v>14.981051000000001</v>
      </c>
      <c r="G19" s="19">
        <v>14.166945</v>
      </c>
      <c r="H19" s="19">
        <v>13.661498999999999</v>
      </c>
      <c r="I19" s="19">
        <v>13.399494000000001</v>
      </c>
      <c r="J19" s="19">
        <v>13.598808</v>
      </c>
      <c r="K19" s="19">
        <v>14.056746</v>
      </c>
      <c r="L19" s="19">
        <v>14.332444000000001</v>
      </c>
      <c r="M19" s="19">
        <v>14.638674</v>
      </c>
      <c r="N19" s="19">
        <v>14.69122</v>
      </c>
      <c r="O19" s="19">
        <v>14.893699</v>
      </c>
      <c r="P19" s="19">
        <v>15.283362</v>
      </c>
      <c r="Q19" s="19">
        <v>15.375842</v>
      </c>
      <c r="R19" s="19">
        <v>15.315713000000001</v>
      </c>
      <c r="S19" s="19">
        <v>15.503792000000001</v>
      </c>
      <c r="T19" s="19">
        <v>15.673783</v>
      </c>
      <c r="U19" s="19">
        <v>16.324911</v>
      </c>
      <c r="V19" s="19">
        <v>16.810665</v>
      </c>
      <c r="W19" s="19">
        <v>17.248087000000002</v>
      </c>
      <c r="X19" s="19">
        <v>17.555254000000001</v>
      </c>
      <c r="Y19" s="19">
        <v>17.714157</v>
      </c>
      <c r="Z19" s="19">
        <v>17.954993999999999</v>
      </c>
      <c r="AA19" s="19">
        <v>18.131226000000002</v>
      </c>
      <c r="AB19" s="19">
        <v>18.102571000000001</v>
      </c>
      <c r="AC19" s="19">
        <v>18.212788</v>
      </c>
      <c r="AD19" s="19">
        <v>18.218631999999999</v>
      </c>
      <c r="AE19" s="20">
        <v>2.6480000000000002E-3</v>
      </c>
    </row>
    <row r="20" spans="1:31" ht="15" customHeight="1" x14ac:dyDescent="0.35">
      <c r="A20" s="18" t="s">
        <v>59</v>
      </c>
      <c r="B20" s="19">
        <v>4.2101940000000004</v>
      </c>
      <c r="C20" s="19">
        <v>4.3033489999999999</v>
      </c>
      <c r="D20" s="19">
        <v>4.2076500000000001</v>
      </c>
      <c r="E20" s="19">
        <v>3.904137</v>
      </c>
      <c r="F20" s="19">
        <v>4.245317</v>
      </c>
      <c r="G20" s="19">
        <v>4.521833</v>
      </c>
      <c r="H20" s="19">
        <v>4.6049670000000003</v>
      </c>
      <c r="I20" s="19">
        <v>4.6083970000000001</v>
      </c>
      <c r="J20" s="19">
        <v>4.5990580000000003</v>
      </c>
      <c r="K20" s="19">
        <v>4.5218930000000004</v>
      </c>
      <c r="L20" s="19">
        <v>4.5206980000000003</v>
      </c>
      <c r="M20" s="19">
        <v>4.5306249999999997</v>
      </c>
      <c r="N20" s="19">
        <v>4.5319900000000004</v>
      </c>
      <c r="O20" s="19">
        <v>4.5173350000000001</v>
      </c>
      <c r="P20" s="19">
        <v>4.4957320000000003</v>
      </c>
      <c r="Q20" s="19">
        <v>4.4722439999999999</v>
      </c>
      <c r="R20" s="19">
        <v>4.4170480000000003</v>
      </c>
      <c r="S20" s="19">
        <v>4.3935519999999997</v>
      </c>
      <c r="T20" s="19">
        <v>4.3931550000000001</v>
      </c>
      <c r="U20" s="19">
        <v>4.370069</v>
      </c>
      <c r="V20" s="19">
        <v>4.3462290000000001</v>
      </c>
      <c r="W20" s="19">
        <v>4.3120120000000002</v>
      </c>
      <c r="X20" s="19">
        <v>4.2828379999999999</v>
      </c>
      <c r="Y20" s="19">
        <v>4.2560669999999998</v>
      </c>
      <c r="Z20" s="19">
        <v>4.2290340000000004</v>
      </c>
      <c r="AA20" s="19">
        <v>4.213794</v>
      </c>
      <c r="AB20" s="19">
        <v>4.1501109999999999</v>
      </c>
      <c r="AC20" s="19">
        <v>4.10154</v>
      </c>
      <c r="AD20" s="19">
        <v>4.0578469999999998</v>
      </c>
      <c r="AE20" s="20">
        <v>-2.173E-3</v>
      </c>
    </row>
    <row r="21" spans="1:31" ht="15" customHeight="1" x14ac:dyDescent="0.35">
      <c r="A21" s="18" t="s">
        <v>60</v>
      </c>
      <c r="B21" s="19">
        <v>3.2162329999999999</v>
      </c>
      <c r="C21" s="19">
        <v>2.937344</v>
      </c>
      <c r="D21" s="19">
        <v>2.7412489999999998</v>
      </c>
      <c r="E21" s="19">
        <v>2.6541679999999999</v>
      </c>
      <c r="F21" s="19">
        <v>2.574039</v>
      </c>
      <c r="G21" s="19">
        <v>2.3090440000000001</v>
      </c>
      <c r="H21" s="19">
        <v>2.1078290000000002</v>
      </c>
      <c r="I21" s="19">
        <v>1.9945079999999999</v>
      </c>
      <c r="J21" s="19">
        <v>1.9080729999999999</v>
      </c>
      <c r="K21" s="19">
        <v>1.850114</v>
      </c>
      <c r="L21" s="19">
        <v>1.778435</v>
      </c>
      <c r="M21" s="19">
        <v>1.7314430000000001</v>
      </c>
      <c r="N21" s="19">
        <v>1.7230049999999999</v>
      </c>
      <c r="O21" s="19">
        <v>1.704861</v>
      </c>
      <c r="P21" s="19">
        <v>1.6816979999999999</v>
      </c>
      <c r="Q21" s="19">
        <v>1.6476010000000001</v>
      </c>
      <c r="R21" s="19">
        <v>1.613289</v>
      </c>
      <c r="S21" s="19">
        <v>1.5903929999999999</v>
      </c>
      <c r="T21" s="19">
        <v>1.567828</v>
      </c>
      <c r="U21" s="19">
        <v>1.5519799999999999</v>
      </c>
      <c r="V21" s="19">
        <v>1.5376650000000001</v>
      </c>
      <c r="W21" s="19">
        <v>1.5289140000000001</v>
      </c>
      <c r="X21" s="19">
        <v>1.536675</v>
      </c>
      <c r="Y21" s="19">
        <v>1.547631</v>
      </c>
      <c r="Z21" s="19">
        <v>1.5669649999999999</v>
      </c>
      <c r="AA21" s="19">
        <v>1.597656</v>
      </c>
      <c r="AB21" s="19">
        <v>1.628541</v>
      </c>
      <c r="AC21" s="19">
        <v>1.658039</v>
      </c>
      <c r="AD21" s="19">
        <v>1.7380199999999999</v>
      </c>
      <c r="AE21" s="20">
        <v>-1.9248000000000001E-2</v>
      </c>
    </row>
    <row r="22" spans="1:31" ht="15" customHeight="1" x14ac:dyDescent="0.35">
      <c r="A22" s="18" t="s">
        <v>61</v>
      </c>
      <c r="B22" s="19">
        <v>0.33590599999999998</v>
      </c>
      <c r="C22" s="19">
        <v>0.33107999999999999</v>
      </c>
      <c r="D22" s="19">
        <v>0.37281599999999998</v>
      </c>
      <c r="E22" s="19">
        <v>0.379494</v>
      </c>
      <c r="F22" s="19">
        <v>0.38986199999999999</v>
      </c>
      <c r="G22" s="19">
        <v>0.17790600000000001</v>
      </c>
      <c r="H22" s="19">
        <v>0.16144500000000001</v>
      </c>
      <c r="I22" s="19">
        <v>0.15507499999999999</v>
      </c>
      <c r="J22" s="19">
        <v>0.14202600000000001</v>
      </c>
      <c r="K22" s="19">
        <v>0.145619</v>
      </c>
      <c r="L22" s="19">
        <v>0.150034</v>
      </c>
      <c r="M22" s="19">
        <v>0.144233</v>
      </c>
      <c r="N22" s="19">
        <v>0.13736999999999999</v>
      </c>
      <c r="O22" s="19">
        <v>0.13692399999999999</v>
      </c>
      <c r="P22" s="19">
        <v>0.13681399999999999</v>
      </c>
      <c r="Q22" s="19">
        <v>0.12497999999999999</v>
      </c>
      <c r="R22" s="19">
        <v>0.11182499999999999</v>
      </c>
      <c r="S22" s="19">
        <v>0.11432</v>
      </c>
      <c r="T22" s="19">
        <v>9.9239999999999995E-2</v>
      </c>
      <c r="U22" s="19">
        <v>9.5591999999999996E-2</v>
      </c>
      <c r="V22" s="19">
        <v>9.0731000000000006E-2</v>
      </c>
      <c r="W22" s="19">
        <v>8.1031000000000006E-2</v>
      </c>
      <c r="X22" s="19">
        <v>7.1038000000000004E-2</v>
      </c>
      <c r="Y22" s="19">
        <v>6.3452999999999996E-2</v>
      </c>
      <c r="Z22" s="19">
        <v>5.8736999999999998E-2</v>
      </c>
      <c r="AA22" s="19">
        <v>5.6438000000000002E-2</v>
      </c>
      <c r="AB22" s="19">
        <v>6.2178999999999998E-2</v>
      </c>
      <c r="AC22" s="19">
        <v>7.3225999999999999E-2</v>
      </c>
      <c r="AD22" s="19">
        <v>7.8397999999999995E-2</v>
      </c>
      <c r="AE22" s="20">
        <v>-5.1956000000000002E-2</v>
      </c>
    </row>
    <row r="23" spans="1:31" ht="15" customHeight="1" x14ac:dyDescent="0.35">
      <c r="A23" s="17" t="s">
        <v>56</v>
      </c>
      <c r="B23" s="21">
        <v>26.422388000000002</v>
      </c>
      <c r="C23" s="21">
        <v>24.535132999999998</v>
      </c>
      <c r="D23" s="21">
        <v>23.602919</v>
      </c>
      <c r="E23" s="21">
        <v>21.978577000000001</v>
      </c>
      <c r="F23" s="21">
        <v>22.190269000000001</v>
      </c>
      <c r="G23" s="21">
        <v>21.175727999999999</v>
      </c>
      <c r="H23" s="21">
        <v>20.535740000000001</v>
      </c>
      <c r="I23" s="21">
        <v>20.157475999999999</v>
      </c>
      <c r="J23" s="21">
        <v>20.247965000000001</v>
      </c>
      <c r="K23" s="21">
        <v>20.574369000000001</v>
      </c>
      <c r="L23" s="21">
        <v>20.781610000000001</v>
      </c>
      <c r="M23" s="21">
        <v>21.044975000000001</v>
      </c>
      <c r="N23" s="21">
        <v>21.083586</v>
      </c>
      <c r="O23" s="21">
        <v>21.252818999999999</v>
      </c>
      <c r="P23" s="21">
        <v>21.597607</v>
      </c>
      <c r="Q23" s="21">
        <v>21.620664999999999</v>
      </c>
      <c r="R23" s="21">
        <v>21.457875999999999</v>
      </c>
      <c r="S23" s="21">
        <v>21.602058</v>
      </c>
      <c r="T23" s="21">
        <v>21.734005</v>
      </c>
      <c r="U23" s="21">
        <v>22.342552000000001</v>
      </c>
      <c r="V23" s="21">
        <v>22.78529</v>
      </c>
      <c r="W23" s="21">
        <v>23.170044000000001</v>
      </c>
      <c r="X23" s="21">
        <v>23.445805</v>
      </c>
      <c r="Y23" s="21">
        <v>23.581306000000001</v>
      </c>
      <c r="Z23" s="21">
        <v>23.809730999999999</v>
      </c>
      <c r="AA23" s="21">
        <v>23.999115</v>
      </c>
      <c r="AB23" s="21">
        <v>23.943401000000001</v>
      </c>
      <c r="AC23" s="21">
        <v>24.045593</v>
      </c>
      <c r="AD23" s="21">
        <v>24.092897000000001</v>
      </c>
      <c r="AE23" s="22">
        <v>-6.7299999999999999E-4</v>
      </c>
    </row>
    <row r="24" spans="1:31" ht="15" customHeight="1" x14ac:dyDescent="0.35"/>
    <row r="25" spans="1:31" ht="15" customHeight="1" x14ac:dyDescent="0.35">
      <c r="A25" s="17" t="s">
        <v>62</v>
      </c>
    </row>
    <row r="26" spans="1:31" ht="15" customHeight="1" x14ac:dyDescent="0.35">
      <c r="A26" s="18" t="s">
        <v>63</v>
      </c>
      <c r="B26" s="19">
        <v>6.4971949999999996</v>
      </c>
      <c r="C26" s="19">
        <v>7.2523929999999996</v>
      </c>
      <c r="D26" s="19">
        <v>8.739293</v>
      </c>
      <c r="E26" s="19">
        <v>8.8567719999999994</v>
      </c>
      <c r="F26" s="19">
        <v>9.6998339999999992</v>
      </c>
      <c r="G26" s="19">
        <v>10.544169999999999</v>
      </c>
      <c r="H26" s="19">
        <v>10.76017</v>
      </c>
      <c r="I26" s="19">
        <v>10.968883999999999</v>
      </c>
      <c r="J26" s="19">
        <v>11.198748</v>
      </c>
      <c r="K26" s="19">
        <v>11.451948</v>
      </c>
      <c r="L26" s="19">
        <v>11.633677</v>
      </c>
      <c r="M26" s="19">
        <v>11.809956</v>
      </c>
      <c r="N26" s="19">
        <v>11.940382</v>
      </c>
      <c r="O26" s="19">
        <v>12.031420000000001</v>
      </c>
      <c r="P26" s="19">
        <v>12.145535000000001</v>
      </c>
      <c r="Q26" s="19">
        <v>12.283407</v>
      </c>
      <c r="R26" s="19">
        <v>12.366448</v>
      </c>
      <c r="S26" s="19">
        <v>12.501697999999999</v>
      </c>
      <c r="T26" s="19">
        <v>12.641788</v>
      </c>
      <c r="U26" s="19">
        <v>12.728116999999999</v>
      </c>
      <c r="V26" s="19">
        <v>12.792463</v>
      </c>
      <c r="W26" s="19">
        <v>12.956194999999999</v>
      </c>
      <c r="X26" s="19">
        <v>13.112771</v>
      </c>
      <c r="Y26" s="19">
        <v>13.277533</v>
      </c>
      <c r="Z26" s="19">
        <v>13.436833999999999</v>
      </c>
      <c r="AA26" s="19">
        <v>13.584013000000001</v>
      </c>
      <c r="AB26" s="19">
        <v>13.555723</v>
      </c>
      <c r="AC26" s="19">
        <v>13.586114</v>
      </c>
      <c r="AD26" s="19">
        <v>13.702543</v>
      </c>
      <c r="AE26" s="20">
        <v>2.3845000000000002E-2</v>
      </c>
    </row>
    <row r="27" spans="1:31" ht="15" customHeight="1" x14ac:dyDescent="0.35">
      <c r="A27" s="18" t="s">
        <v>64</v>
      </c>
      <c r="B27" s="19">
        <v>1.633397</v>
      </c>
      <c r="C27" s="19">
        <v>1.5865670000000001</v>
      </c>
      <c r="D27" s="19">
        <v>1.551029</v>
      </c>
      <c r="E27" s="19">
        <v>1.8079259999999999</v>
      </c>
      <c r="F27" s="19">
        <v>2.1792180000000001</v>
      </c>
      <c r="G27" s="19">
        <v>2.7397070000000001</v>
      </c>
      <c r="H27" s="19">
        <v>3.2065250000000001</v>
      </c>
      <c r="I27" s="19">
        <v>3.7908460000000002</v>
      </c>
      <c r="J27" s="19">
        <v>4.4522909999999998</v>
      </c>
      <c r="K27" s="19">
        <v>4.7967610000000001</v>
      </c>
      <c r="L27" s="19">
        <v>4.9841579999999999</v>
      </c>
      <c r="M27" s="19">
        <v>5.0542800000000003</v>
      </c>
      <c r="N27" s="19">
        <v>5.1234479999999998</v>
      </c>
      <c r="O27" s="19">
        <v>5.2079500000000003</v>
      </c>
      <c r="P27" s="19">
        <v>5.2694580000000002</v>
      </c>
      <c r="Q27" s="19">
        <v>5.5499729999999996</v>
      </c>
      <c r="R27" s="19">
        <v>5.821142</v>
      </c>
      <c r="S27" s="19">
        <v>6.1036960000000002</v>
      </c>
      <c r="T27" s="19">
        <v>6.3925130000000001</v>
      </c>
      <c r="U27" s="19">
        <v>6.4571949999999996</v>
      </c>
      <c r="V27" s="19">
        <v>6.5403229999999999</v>
      </c>
      <c r="W27" s="19">
        <v>6.6120599999999996</v>
      </c>
      <c r="X27" s="19">
        <v>6.677848</v>
      </c>
      <c r="Y27" s="19">
        <v>6.7607660000000003</v>
      </c>
      <c r="Z27" s="19">
        <v>6.8754660000000003</v>
      </c>
      <c r="AA27" s="19">
        <v>6.9967899999999998</v>
      </c>
      <c r="AB27" s="19">
        <v>7.1307099999999997</v>
      </c>
      <c r="AC27" s="19">
        <v>7.2688879999999996</v>
      </c>
      <c r="AD27" s="19">
        <v>7.3803739999999998</v>
      </c>
      <c r="AE27" s="20">
        <v>5.8587E-2</v>
      </c>
    </row>
    <row r="28" spans="1:31" ht="15" customHeight="1" x14ac:dyDescent="0.35">
      <c r="A28" s="18" t="s">
        <v>65</v>
      </c>
      <c r="B28" s="19">
        <v>3.09</v>
      </c>
      <c r="C28" s="19">
        <v>2.89</v>
      </c>
      <c r="D28" s="19">
        <v>2.5974889999999999</v>
      </c>
      <c r="E28" s="19">
        <v>2.1547239999999999</v>
      </c>
      <c r="F28" s="19">
        <v>2.1809759999999998</v>
      </c>
      <c r="G28" s="19">
        <v>2.2529129999999999</v>
      </c>
      <c r="H28" s="19">
        <v>2.3226010000000001</v>
      </c>
      <c r="I28" s="19">
        <v>2.3741699999999999</v>
      </c>
      <c r="J28" s="19">
        <v>2.4819439999999999</v>
      </c>
      <c r="K28" s="19">
        <v>2.5232429999999999</v>
      </c>
      <c r="L28" s="19">
        <v>2.6050179999999998</v>
      </c>
      <c r="M28" s="19">
        <v>2.6900330000000001</v>
      </c>
      <c r="N28" s="19">
        <v>2.7782460000000002</v>
      </c>
      <c r="O28" s="19">
        <v>2.875483</v>
      </c>
      <c r="P28" s="19">
        <v>2.964137</v>
      </c>
      <c r="Q28" s="19">
        <v>3.0544959999999999</v>
      </c>
      <c r="R28" s="19">
        <v>3.0892170000000001</v>
      </c>
      <c r="S28" s="19">
        <v>3.2285270000000001</v>
      </c>
      <c r="T28" s="19">
        <v>3.3322970000000001</v>
      </c>
      <c r="U28" s="19">
        <v>3.4149609999999999</v>
      </c>
      <c r="V28" s="19">
        <v>3.5083859999999998</v>
      </c>
      <c r="W28" s="19">
        <v>3.531444</v>
      </c>
      <c r="X28" s="19">
        <v>3.3960520000000001</v>
      </c>
      <c r="Y28" s="19">
        <v>3.356112</v>
      </c>
      <c r="Z28" s="19">
        <v>3.4051140000000002</v>
      </c>
      <c r="AA28" s="19">
        <v>3.4601160000000002</v>
      </c>
      <c r="AB28" s="19">
        <v>3.4611939999999999</v>
      </c>
      <c r="AC28" s="19">
        <v>3.5151810000000001</v>
      </c>
      <c r="AD28" s="19">
        <v>3.5466669999999998</v>
      </c>
      <c r="AE28" s="20">
        <v>7.6119999999999998E-3</v>
      </c>
    </row>
    <row r="29" spans="1:31" ht="15" customHeight="1" x14ac:dyDescent="0.35">
      <c r="A29" s="17" t="s">
        <v>56</v>
      </c>
      <c r="B29" s="21">
        <v>11.220592</v>
      </c>
      <c r="C29" s="21">
        <v>11.728960000000001</v>
      </c>
      <c r="D29" s="21">
        <v>12.88781</v>
      </c>
      <c r="E29" s="21">
        <v>12.819423</v>
      </c>
      <c r="F29" s="21">
        <v>14.060028000000001</v>
      </c>
      <c r="G29" s="21">
        <v>15.53679</v>
      </c>
      <c r="H29" s="21">
        <v>16.289297000000001</v>
      </c>
      <c r="I29" s="21">
        <v>17.133900000000001</v>
      </c>
      <c r="J29" s="21">
        <v>18.132984</v>
      </c>
      <c r="K29" s="21">
        <v>18.771951999999999</v>
      </c>
      <c r="L29" s="21">
        <v>19.222850999999999</v>
      </c>
      <c r="M29" s="21">
        <v>19.554268</v>
      </c>
      <c r="N29" s="21">
        <v>19.842075000000001</v>
      </c>
      <c r="O29" s="21">
        <v>20.114853</v>
      </c>
      <c r="P29" s="21">
        <v>20.379128999999999</v>
      </c>
      <c r="Q29" s="21">
        <v>20.887877</v>
      </c>
      <c r="R29" s="21">
        <v>21.276806000000001</v>
      </c>
      <c r="S29" s="21">
        <v>21.833921</v>
      </c>
      <c r="T29" s="21">
        <v>22.366598</v>
      </c>
      <c r="U29" s="21">
        <v>22.600273000000001</v>
      </c>
      <c r="V29" s="21">
        <v>22.841173000000001</v>
      </c>
      <c r="W29" s="21">
        <v>23.099699000000001</v>
      </c>
      <c r="X29" s="21">
        <v>23.186669999999999</v>
      </c>
      <c r="Y29" s="21">
        <v>23.394411000000002</v>
      </c>
      <c r="Z29" s="21">
        <v>23.717417000000001</v>
      </c>
      <c r="AA29" s="21">
        <v>24.040918000000001</v>
      </c>
      <c r="AB29" s="21">
        <v>24.147627</v>
      </c>
      <c r="AC29" s="21">
        <v>24.370182</v>
      </c>
      <c r="AD29" s="21">
        <v>24.629584999999999</v>
      </c>
      <c r="AE29" s="22">
        <v>2.7858000000000001E-2</v>
      </c>
    </row>
    <row r="30" spans="1:31" ht="15" customHeight="1" x14ac:dyDescent="0.35"/>
    <row r="31" spans="1:31" ht="15" customHeight="1" x14ac:dyDescent="0.35">
      <c r="A31" s="17" t="s">
        <v>66</v>
      </c>
      <c r="B31" s="21">
        <v>0.43063899999999999</v>
      </c>
      <c r="C31" s="21">
        <v>-1.6422289999999999</v>
      </c>
      <c r="D31" s="21">
        <v>-0.87367399999999995</v>
      </c>
      <c r="E31" s="21">
        <v>0.96703099999999997</v>
      </c>
      <c r="F31" s="21">
        <v>0.91650399999999999</v>
      </c>
      <c r="G31" s="21">
        <v>8.3113999999999993E-2</v>
      </c>
      <c r="H31" s="21">
        <v>-0.103601</v>
      </c>
      <c r="I31" s="21">
        <v>-8.6377999999999996E-2</v>
      </c>
      <c r="J31" s="21">
        <v>-6.8391999999999994E-2</v>
      </c>
      <c r="K31" s="21">
        <v>-5.1181999999999998E-2</v>
      </c>
      <c r="L31" s="21">
        <v>-2.7765000000000001E-2</v>
      </c>
      <c r="M31" s="21">
        <v>-1.2878000000000001E-2</v>
      </c>
      <c r="N31" s="21">
        <v>1.124E-2</v>
      </c>
      <c r="O31" s="21">
        <v>2.6919999999999999E-2</v>
      </c>
      <c r="P31" s="21">
        <v>5.3995000000000001E-2</v>
      </c>
      <c r="Q31" s="21">
        <v>8.3710000000000007E-2</v>
      </c>
      <c r="R31" s="21">
        <v>9.9435999999999997E-2</v>
      </c>
      <c r="S31" s="21">
        <v>0.12636</v>
      </c>
      <c r="T31" s="21">
        <v>0.15268499999999999</v>
      </c>
      <c r="U31" s="21">
        <v>0.18695100000000001</v>
      </c>
      <c r="V31" s="21">
        <v>0.21352599999999999</v>
      </c>
      <c r="W31" s="21">
        <v>0.236933</v>
      </c>
      <c r="X31" s="21">
        <v>0.24854499999999999</v>
      </c>
      <c r="Y31" s="21">
        <v>0.263708</v>
      </c>
      <c r="Z31" s="21">
        <v>0.27589999999999998</v>
      </c>
      <c r="AA31" s="21">
        <v>0.28756500000000002</v>
      </c>
      <c r="AB31" s="21">
        <v>0.29395100000000002</v>
      </c>
      <c r="AC31" s="21">
        <v>0.30450100000000002</v>
      </c>
      <c r="AD31" s="21">
        <v>0.31780399999999998</v>
      </c>
      <c r="AE31" s="23" t="s">
        <v>67</v>
      </c>
    </row>
    <row r="32" spans="1:31" ht="15" customHeight="1" x14ac:dyDescent="0.35"/>
    <row r="33" spans="1:31" ht="15" customHeight="1" x14ac:dyDescent="0.35">
      <c r="A33" s="17" t="s">
        <v>68</v>
      </c>
    </row>
    <row r="34" spans="1:31" ht="15" customHeight="1" x14ac:dyDescent="0.35">
      <c r="A34" s="18" t="s">
        <v>69</v>
      </c>
      <c r="B34" s="19">
        <v>35.155490999999998</v>
      </c>
      <c r="C34" s="19">
        <v>35.910679000000002</v>
      </c>
      <c r="D34" s="19">
        <v>36.029815999999997</v>
      </c>
      <c r="E34" s="19">
        <v>36.064605999999998</v>
      </c>
      <c r="F34" s="19">
        <v>36.363070999999998</v>
      </c>
      <c r="G34" s="19">
        <v>36.579242999999998</v>
      </c>
      <c r="H34" s="19">
        <v>36.851008999999998</v>
      </c>
      <c r="I34" s="19">
        <v>36.964989000000003</v>
      </c>
      <c r="J34" s="19">
        <v>37.064971999999997</v>
      </c>
      <c r="K34" s="19">
        <v>37.050021999999998</v>
      </c>
      <c r="L34" s="19">
        <v>37.047268000000003</v>
      </c>
      <c r="M34" s="19">
        <v>37.035514999999997</v>
      </c>
      <c r="N34" s="19">
        <v>36.984710999999997</v>
      </c>
      <c r="O34" s="19">
        <v>36.891800000000003</v>
      </c>
      <c r="P34" s="19">
        <v>36.784911999999998</v>
      </c>
      <c r="Q34" s="19">
        <v>36.685893999999998</v>
      </c>
      <c r="R34" s="19">
        <v>36.607821999999999</v>
      </c>
      <c r="S34" s="19">
        <v>36.527301999999999</v>
      </c>
      <c r="T34" s="19">
        <v>36.468136000000001</v>
      </c>
      <c r="U34" s="19">
        <v>36.403236</v>
      </c>
      <c r="V34" s="19">
        <v>36.314990999999999</v>
      </c>
      <c r="W34" s="19">
        <v>36.272945</v>
      </c>
      <c r="X34" s="19">
        <v>36.264465000000001</v>
      </c>
      <c r="Y34" s="19">
        <v>36.262146000000001</v>
      </c>
      <c r="Z34" s="19">
        <v>36.259163000000001</v>
      </c>
      <c r="AA34" s="19">
        <v>36.271766999999997</v>
      </c>
      <c r="AB34" s="19">
        <v>36.294249999999998</v>
      </c>
      <c r="AC34" s="19">
        <v>36.253971</v>
      </c>
      <c r="AD34" s="19">
        <v>36.208430999999997</v>
      </c>
      <c r="AE34" s="20">
        <v>3.0600000000000001E-4</v>
      </c>
    </row>
    <row r="35" spans="1:31" ht="15" customHeight="1" x14ac:dyDescent="0.35">
      <c r="A35" s="18" t="s">
        <v>70</v>
      </c>
      <c r="B35" s="19">
        <v>26.136437999999998</v>
      </c>
      <c r="C35" s="19">
        <v>26.861039999999999</v>
      </c>
      <c r="D35" s="19">
        <v>27.853598000000002</v>
      </c>
      <c r="E35" s="19">
        <v>27.271372</v>
      </c>
      <c r="F35" s="19">
        <v>27.773423999999999</v>
      </c>
      <c r="G35" s="19">
        <v>27.103052000000002</v>
      </c>
      <c r="H35" s="19">
        <v>27.138386000000001</v>
      </c>
      <c r="I35" s="19">
        <v>27.043814000000001</v>
      </c>
      <c r="J35" s="19">
        <v>26.846447000000001</v>
      </c>
      <c r="K35" s="19">
        <v>26.794165</v>
      </c>
      <c r="L35" s="19">
        <v>26.903887000000001</v>
      </c>
      <c r="M35" s="19">
        <v>27.114269</v>
      </c>
      <c r="N35" s="19">
        <v>27.363071000000001</v>
      </c>
      <c r="O35" s="19">
        <v>27.603760000000001</v>
      </c>
      <c r="P35" s="19">
        <v>27.801476999999998</v>
      </c>
      <c r="Q35" s="19">
        <v>28.085301999999999</v>
      </c>
      <c r="R35" s="19">
        <v>28.352442</v>
      </c>
      <c r="S35" s="19">
        <v>28.615912999999999</v>
      </c>
      <c r="T35" s="19">
        <v>28.831862999999998</v>
      </c>
      <c r="U35" s="19">
        <v>28.934593</v>
      </c>
      <c r="V35" s="19">
        <v>29.051195</v>
      </c>
      <c r="W35" s="19">
        <v>29.199646000000001</v>
      </c>
      <c r="X35" s="19">
        <v>29.358803000000002</v>
      </c>
      <c r="Y35" s="19">
        <v>29.589966</v>
      </c>
      <c r="Z35" s="19">
        <v>29.823253999999999</v>
      </c>
      <c r="AA35" s="19">
        <v>30.030663000000001</v>
      </c>
      <c r="AB35" s="19">
        <v>30.214981000000002</v>
      </c>
      <c r="AC35" s="19">
        <v>30.349339000000001</v>
      </c>
      <c r="AD35" s="19">
        <v>30.496420000000001</v>
      </c>
      <c r="AE35" s="20">
        <v>4.712E-3</v>
      </c>
    </row>
    <row r="36" spans="1:31" ht="15" customHeight="1" x14ac:dyDescent="0.35">
      <c r="A36" s="18" t="s">
        <v>71</v>
      </c>
      <c r="B36" s="19">
        <v>17.3309</v>
      </c>
      <c r="C36" s="19">
        <v>18.012606000000002</v>
      </c>
      <c r="D36" s="19">
        <v>18.328098000000001</v>
      </c>
      <c r="E36" s="19">
        <v>18.092503000000001</v>
      </c>
      <c r="F36" s="19">
        <v>17.776509999999998</v>
      </c>
      <c r="G36" s="19">
        <v>17.975033</v>
      </c>
      <c r="H36" s="19">
        <v>18.158940999999999</v>
      </c>
      <c r="I36" s="19">
        <v>18.808040999999999</v>
      </c>
      <c r="J36" s="19">
        <v>19.176186000000001</v>
      </c>
      <c r="K36" s="19">
        <v>19.214808000000001</v>
      </c>
      <c r="L36" s="19">
        <v>19.277697</v>
      </c>
      <c r="M36" s="19">
        <v>19.340910000000001</v>
      </c>
      <c r="N36" s="19">
        <v>19.400106000000001</v>
      </c>
      <c r="O36" s="19">
        <v>19.328465999999999</v>
      </c>
      <c r="P36" s="19">
        <v>19.304711999999999</v>
      </c>
      <c r="Q36" s="19">
        <v>19.27496</v>
      </c>
      <c r="R36" s="19">
        <v>19.234128999999999</v>
      </c>
      <c r="S36" s="19">
        <v>19.190556999999998</v>
      </c>
      <c r="T36" s="19">
        <v>19.158681999999999</v>
      </c>
      <c r="U36" s="19">
        <v>19.116036999999999</v>
      </c>
      <c r="V36" s="19">
        <v>19.082042999999999</v>
      </c>
      <c r="W36" s="19">
        <v>19.046894000000002</v>
      </c>
      <c r="X36" s="19">
        <v>19.028955</v>
      </c>
      <c r="Y36" s="19">
        <v>19.029366</v>
      </c>
      <c r="Z36" s="19">
        <v>19.029551000000001</v>
      </c>
      <c r="AA36" s="19">
        <v>18.998968000000001</v>
      </c>
      <c r="AB36" s="19">
        <v>19.019265999999998</v>
      </c>
      <c r="AC36" s="19">
        <v>19.008669000000001</v>
      </c>
      <c r="AD36" s="19">
        <v>19.007792999999999</v>
      </c>
      <c r="AE36" s="20">
        <v>1.9940000000000001E-3</v>
      </c>
    </row>
    <row r="37" spans="1:31" ht="15" customHeight="1" x14ac:dyDescent="0.35">
      <c r="A37" s="18" t="s">
        <v>52</v>
      </c>
      <c r="B37" s="19">
        <v>8.0618309999999997</v>
      </c>
      <c r="C37" s="19">
        <v>8.2681000000000004</v>
      </c>
      <c r="D37" s="19">
        <v>8.2115679999999998</v>
      </c>
      <c r="E37" s="19">
        <v>8.1132679999999997</v>
      </c>
      <c r="F37" s="19">
        <v>8.1887450000000008</v>
      </c>
      <c r="G37" s="19">
        <v>8.329243</v>
      </c>
      <c r="H37" s="19">
        <v>8.3601500000000009</v>
      </c>
      <c r="I37" s="19">
        <v>8.3920499999999993</v>
      </c>
      <c r="J37" s="19">
        <v>8.4219159999999995</v>
      </c>
      <c r="K37" s="19">
        <v>8.4519070000000003</v>
      </c>
      <c r="L37" s="19">
        <v>8.4623039999999996</v>
      </c>
      <c r="M37" s="19">
        <v>8.4623039999999996</v>
      </c>
      <c r="N37" s="19">
        <v>8.4623039999999996</v>
      </c>
      <c r="O37" s="19">
        <v>8.4623089999999994</v>
      </c>
      <c r="P37" s="19">
        <v>8.4623039999999996</v>
      </c>
      <c r="Q37" s="19">
        <v>8.4623039999999996</v>
      </c>
      <c r="R37" s="19">
        <v>8.4623080000000002</v>
      </c>
      <c r="S37" s="19">
        <v>8.4623039999999996</v>
      </c>
      <c r="T37" s="19">
        <v>8.4703630000000008</v>
      </c>
      <c r="U37" s="19">
        <v>8.4871230000000004</v>
      </c>
      <c r="V37" s="19">
        <v>8.4914740000000002</v>
      </c>
      <c r="W37" s="19">
        <v>8.4920240000000007</v>
      </c>
      <c r="X37" s="19">
        <v>8.5006699999999995</v>
      </c>
      <c r="Y37" s="19">
        <v>8.5122730000000004</v>
      </c>
      <c r="Z37" s="19">
        <v>8.522729</v>
      </c>
      <c r="AA37" s="19">
        <v>8.5577539999999992</v>
      </c>
      <c r="AB37" s="19">
        <v>8.5988220000000002</v>
      </c>
      <c r="AC37" s="19">
        <v>8.6446459999999998</v>
      </c>
      <c r="AD37" s="19">
        <v>8.7313379999999992</v>
      </c>
      <c r="AE37" s="20">
        <v>2.0209999999999998E-3</v>
      </c>
    </row>
    <row r="38" spans="1:31" ht="15" customHeight="1" x14ac:dyDescent="0.35">
      <c r="A38" s="18" t="s">
        <v>272</v>
      </c>
      <c r="B38" s="19">
        <v>2.6190349999999998</v>
      </c>
      <c r="C38" s="19">
        <v>2.5417550000000002</v>
      </c>
      <c r="D38" s="19">
        <v>2.4400520000000001</v>
      </c>
      <c r="E38" s="19">
        <v>2.555714</v>
      </c>
      <c r="F38" s="19">
        <v>2.5866349999999998</v>
      </c>
      <c r="G38" s="19">
        <v>2.662204</v>
      </c>
      <c r="H38" s="19">
        <v>2.7753060000000001</v>
      </c>
      <c r="I38" s="19">
        <v>2.7812009999999998</v>
      </c>
      <c r="J38" s="19">
        <v>2.781253</v>
      </c>
      <c r="K38" s="19">
        <v>2.781336</v>
      </c>
      <c r="L38" s="19">
        <v>2.7822119999999999</v>
      </c>
      <c r="M38" s="19">
        <v>2.7892320000000002</v>
      </c>
      <c r="N38" s="19">
        <v>2.795274</v>
      </c>
      <c r="O38" s="19">
        <v>2.7986930000000001</v>
      </c>
      <c r="P38" s="19">
        <v>2.798794</v>
      </c>
      <c r="Q38" s="19">
        <v>2.7989000000000002</v>
      </c>
      <c r="R38" s="19">
        <v>2.8012860000000002</v>
      </c>
      <c r="S38" s="19">
        <v>2.8014000000000001</v>
      </c>
      <c r="T38" s="19">
        <v>2.8041670000000001</v>
      </c>
      <c r="U38" s="19">
        <v>2.8077040000000002</v>
      </c>
      <c r="V38" s="19">
        <v>2.8077990000000002</v>
      </c>
      <c r="W38" s="19">
        <v>2.8079160000000001</v>
      </c>
      <c r="X38" s="19">
        <v>2.8080280000000002</v>
      </c>
      <c r="Y38" s="19">
        <v>2.8087719999999998</v>
      </c>
      <c r="Z38" s="19">
        <v>2.8143039999999999</v>
      </c>
      <c r="AA38" s="19">
        <v>2.8210600000000001</v>
      </c>
      <c r="AB38" s="19">
        <v>2.8250639999999998</v>
      </c>
      <c r="AC38" s="19">
        <v>2.8252000000000002</v>
      </c>
      <c r="AD38" s="19">
        <v>2.825339</v>
      </c>
      <c r="AE38" s="20">
        <v>3.9249999999999997E-3</v>
      </c>
    </row>
    <row r="39" spans="1:31" ht="15" customHeight="1" x14ac:dyDescent="0.35">
      <c r="A39" s="18" t="s">
        <v>72</v>
      </c>
      <c r="B39" s="19">
        <v>2.7756120000000002</v>
      </c>
      <c r="C39" s="19">
        <v>2.8908369999999999</v>
      </c>
      <c r="D39" s="19">
        <v>2.7999589999999999</v>
      </c>
      <c r="E39" s="19">
        <v>2.7117580000000001</v>
      </c>
      <c r="F39" s="19">
        <v>2.7206779999999999</v>
      </c>
      <c r="G39" s="19">
        <v>2.8262480000000001</v>
      </c>
      <c r="H39" s="19">
        <v>2.872846</v>
      </c>
      <c r="I39" s="19">
        <v>2.9174389999999999</v>
      </c>
      <c r="J39" s="19">
        <v>2.9835120000000002</v>
      </c>
      <c r="K39" s="19">
        <v>3.0527169999999999</v>
      </c>
      <c r="L39" s="19">
        <v>3.0909040000000001</v>
      </c>
      <c r="M39" s="19">
        <v>3.1141070000000002</v>
      </c>
      <c r="N39" s="19">
        <v>3.1331370000000001</v>
      </c>
      <c r="O39" s="19">
        <v>3.1543670000000001</v>
      </c>
      <c r="P39" s="19">
        <v>3.1876540000000002</v>
      </c>
      <c r="Q39" s="19">
        <v>3.1792660000000001</v>
      </c>
      <c r="R39" s="19">
        <v>3.1792120000000001</v>
      </c>
      <c r="S39" s="19">
        <v>3.1837939999999998</v>
      </c>
      <c r="T39" s="19">
        <v>3.184968</v>
      </c>
      <c r="U39" s="19">
        <v>3.2065009999999998</v>
      </c>
      <c r="V39" s="19">
        <v>3.2132420000000002</v>
      </c>
      <c r="W39" s="19">
        <v>3.2255850000000001</v>
      </c>
      <c r="X39" s="19">
        <v>3.229638</v>
      </c>
      <c r="Y39" s="19">
        <v>3.249584</v>
      </c>
      <c r="Z39" s="19">
        <v>3.2940649999999998</v>
      </c>
      <c r="AA39" s="19">
        <v>3.342848</v>
      </c>
      <c r="AB39" s="19">
        <v>3.3916759999999999</v>
      </c>
      <c r="AC39" s="19">
        <v>3.442507</v>
      </c>
      <c r="AD39" s="19">
        <v>3.4901900000000001</v>
      </c>
      <c r="AE39" s="20">
        <v>7.0029999999999997E-3</v>
      </c>
    </row>
    <row r="40" spans="1:31" ht="15" customHeight="1" x14ac:dyDescent="0.35">
      <c r="A40" s="18" t="s">
        <v>54</v>
      </c>
      <c r="B40" s="19">
        <v>1.931236</v>
      </c>
      <c r="C40" s="19">
        <v>2.2538870000000002</v>
      </c>
      <c r="D40" s="19">
        <v>2.4550649999999998</v>
      </c>
      <c r="E40" s="19">
        <v>2.654725</v>
      </c>
      <c r="F40" s="19">
        <v>2.9706199999999998</v>
      </c>
      <c r="G40" s="19">
        <v>3.1075819999999998</v>
      </c>
      <c r="H40" s="19">
        <v>3.15008</v>
      </c>
      <c r="I40" s="19">
        <v>3.1979790000000001</v>
      </c>
      <c r="J40" s="19">
        <v>3.2291599999999998</v>
      </c>
      <c r="K40" s="19">
        <v>3.269711</v>
      </c>
      <c r="L40" s="19">
        <v>3.30843</v>
      </c>
      <c r="M40" s="19">
        <v>3.3225859999999998</v>
      </c>
      <c r="N40" s="19">
        <v>3.3526199999999999</v>
      </c>
      <c r="O40" s="19">
        <v>3.38157</v>
      </c>
      <c r="P40" s="19">
        <v>3.409287</v>
      </c>
      <c r="Q40" s="19">
        <v>3.4533909999999999</v>
      </c>
      <c r="R40" s="19">
        <v>3.5036019999999999</v>
      </c>
      <c r="S40" s="19">
        <v>3.5520079999999998</v>
      </c>
      <c r="T40" s="19">
        <v>3.6228539999999998</v>
      </c>
      <c r="U40" s="19">
        <v>3.713025</v>
      </c>
      <c r="V40" s="19">
        <v>3.8080790000000002</v>
      </c>
      <c r="W40" s="19">
        <v>3.9124859999999999</v>
      </c>
      <c r="X40" s="19">
        <v>4.0236890000000001</v>
      </c>
      <c r="Y40" s="19">
        <v>4.0764639999999996</v>
      </c>
      <c r="Z40" s="19">
        <v>4.1480230000000002</v>
      </c>
      <c r="AA40" s="19">
        <v>4.2608870000000003</v>
      </c>
      <c r="AB40" s="19">
        <v>4.4041730000000001</v>
      </c>
      <c r="AC40" s="19">
        <v>4.5642659999999999</v>
      </c>
      <c r="AD40" s="19">
        <v>4.6314719999999996</v>
      </c>
      <c r="AE40" s="20">
        <v>2.7033999999999999E-2</v>
      </c>
    </row>
    <row r="41" spans="1:31" ht="15" customHeight="1" x14ac:dyDescent="0.35">
      <c r="A41" s="18" t="s">
        <v>73</v>
      </c>
      <c r="B41" s="19">
        <v>0.38713999999999998</v>
      </c>
      <c r="C41" s="19">
        <v>0.403694</v>
      </c>
      <c r="D41" s="19">
        <v>0.38238299999999997</v>
      </c>
      <c r="E41" s="19">
        <v>0.368647</v>
      </c>
      <c r="F41" s="19">
        <v>0.36920399999999998</v>
      </c>
      <c r="G41" s="19">
        <v>0.36815199999999998</v>
      </c>
      <c r="H41" s="19">
        <v>0.353657</v>
      </c>
      <c r="I41" s="19">
        <v>0.349499</v>
      </c>
      <c r="J41" s="19">
        <v>0.33894200000000002</v>
      </c>
      <c r="K41" s="19">
        <v>0.34514400000000001</v>
      </c>
      <c r="L41" s="19">
        <v>0.35222300000000001</v>
      </c>
      <c r="M41" s="19">
        <v>0.34934700000000002</v>
      </c>
      <c r="N41" s="19">
        <v>0.34561399999999998</v>
      </c>
      <c r="O41" s="19">
        <v>0.348555</v>
      </c>
      <c r="P41" s="19">
        <v>0.35208600000000001</v>
      </c>
      <c r="Q41" s="19">
        <v>0.34407500000000002</v>
      </c>
      <c r="R41" s="19">
        <v>0.33486900000000003</v>
      </c>
      <c r="S41" s="19">
        <v>0.34137899999999999</v>
      </c>
      <c r="T41" s="19">
        <v>0.33039099999999999</v>
      </c>
      <c r="U41" s="19">
        <v>0.33091700000000002</v>
      </c>
      <c r="V41" s="19">
        <v>0.33036300000000002</v>
      </c>
      <c r="W41" s="19">
        <v>0.32516299999999998</v>
      </c>
      <c r="X41" s="19">
        <v>0.319797</v>
      </c>
      <c r="Y41" s="19">
        <v>0.31695800000000002</v>
      </c>
      <c r="Z41" s="19">
        <v>0.31708500000000001</v>
      </c>
      <c r="AA41" s="19">
        <v>0.31963399999999997</v>
      </c>
      <c r="AB41" s="19">
        <v>0.32480100000000001</v>
      </c>
      <c r="AC41" s="19">
        <v>0.33431</v>
      </c>
      <c r="AD41" s="19">
        <v>0.33777200000000002</v>
      </c>
      <c r="AE41" s="20">
        <v>-6.581E-3</v>
      </c>
    </row>
    <row r="42" spans="1:31" ht="15" customHeight="1" x14ac:dyDescent="0.35">
      <c r="A42" s="17" t="s">
        <v>74</v>
      </c>
      <c r="B42" s="21">
        <v>94.397682000000003</v>
      </c>
      <c r="C42" s="21">
        <v>97.142593000000005</v>
      </c>
      <c r="D42" s="21">
        <v>98.500549000000007</v>
      </c>
      <c r="E42" s="21">
        <v>97.832595999999995</v>
      </c>
      <c r="F42" s="21">
        <v>98.748885999999999</v>
      </c>
      <c r="G42" s="21">
        <v>98.950751999999994</v>
      </c>
      <c r="H42" s="21">
        <v>99.660385000000005</v>
      </c>
      <c r="I42" s="21">
        <v>100.45502500000001</v>
      </c>
      <c r="J42" s="21">
        <v>100.842377</v>
      </c>
      <c r="K42" s="21">
        <v>100.959808</v>
      </c>
      <c r="L42" s="21">
        <v>101.22493</v>
      </c>
      <c r="M42" s="21">
        <v>101.528267</v>
      </c>
      <c r="N42" s="21">
        <v>101.836838</v>
      </c>
      <c r="O42" s="21">
        <v>101.969521</v>
      </c>
      <c r="P42" s="21">
        <v>102.101219</v>
      </c>
      <c r="Q42" s="21">
        <v>102.28409600000001</v>
      </c>
      <c r="R42" s="21">
        <v>102.475677</v>
      </c>
      <c r="S42" s="21">
        <v>102.67466</v>
      </c>
      <c r="T42" s="21">
        <v>102.87142900000001</v>
      </c>
      <c r="U42" s="21">
        <v>102.99912999999999</v>
      </c>
      <c r="V42" s="21">
        <v>103.099182</v>
      </c>
      <c r="W42" s="21">
        <v>103.282661</v>
      </c>
      <c r="X42" s="21">
        <v>103.534042</v>
      </c>
      <c r="Y42" s="21">
        <v>103.84551999999999</v>
      </c>
      <c r="Z42" s="21">
        <v>104.208168</v>
      </c>
      <c r="AA42" s="21">
        <v>104.603584</v>
      </c>
      <c r="AB42" s="21">
        <v>105.073036</v>
      </c>
      <c r="AC42" s="21">
        <v>105.42291299999999</v>
      </c>
      <c r="AD42" s="21">
        <v>105.72875999999999</v>
      </c>
      <c r="AE42" s="22">
        <v>3.1419999999999998E-3</v>
      </c>
    </row>
    <row r="43" spans="1:31" ht="15" customHeight="1" x14ac:dyDescent="0.35"/>
    <row r="44" spans="1:31" ht="15" customHeight="1" x14ac:dyDescent="0.35">
      <c r="A44" s="17" t="s">
        <v>273</v>
      </c>
    </row>
    <row r="45" spans="1:31" ht="15" customHeight="1" x14ac:dyDescent="0.35">
      <c r="A45" s="18" t="s">
        <v>75</v>
      </c>
      <c r="B45" s="19">
        <v>113.314194</v>
      </c>
      <c r="C45" s="19">
        <v>108.637001</v>
      </c>
      <c r="D45" s="19">
        <v>97.474106000000006</v>
      </c>
      <c r="E45" s="19">
        <v>55.622551000000001</v>
      </c>
      <c r="F45" s="19">
        <v>71.066115999999994</v>
      </c>
      <c r="G45" s="19">
        <v>76.353560999999999</v>
      </c>
      <c r="H45" s="19">
        <v>76.245338000000004</v>
      </c>
      <c r="I45" s="19">
        <v>77.689269999999993</v>
      </c>
      <c r="J45" s="19">
        <v>79.133178999999998</v>
      </c>
      <c r="K45" s="19">
        <v>81.286972000000006</v>
      </c>
      <c r="L45" s="19">
        <v>83.635468000000003</v>
      </c>
      <c r="M45" s="19">
        <v>86.087494000000007</v>
      </c>
      <c r="N45" s="19">
        <v>88.602538999999993</v>
      </c>
      <c r="O45" s="19">
        <v>91.129149999999996</v>
      </c>
      <c r="P45" s="19">
        <v>93.863028999999997</v>
      </c>
      <c r="Q45" s="19">
        <v>96.678916999999998</v>
      </c>
      <c r="R45" s="19">
        <v>99.579284999999999</v>
      </c>
      <c r="S45" s="19">
        <v>102.566666</v>
      </c>
      <c r="T45" s="19">
        <v>105.64366099999999</v>
      </c>
      <c r="U45" s="19">
        <v>108.812973</v>
      </c>
      <c r="V45" s="19">
        <v>112.07736199999999</v>
      </c>
      <c r="W45" s="19">
        <v>115.43383799999999</v>
      </c>
      <c r="X45" s="19">
        <v>118.711304</v>
      </c>
      <c r="Y45" s="19">
        <v>122.203247</v>
      </c>
      <c r="Z45" s="19">
        <v>125.813187</v>
      </c>
      <c r="AA45" s="19">
        <v>129.326111</v>
      </c>
      <c r="AB45" s="19">
        <v>133.17593400000001</v>
      </c>
      <c r="AC45" s="19">
        <v>137.41243</v>
      </c>
      <c r="AD45" s="19">
        <v>141.27615399999999</v>
      </c>
      <c r="AE45" s="20">
        <v>9.7769999999999992E-3</v>
      </c>
    </row>
    <row r="46" spans="1:31" ht="15" customHeight="1" x14ac:dyDescent="0.35">
      <c r="A46" s="18" t="s">
        <v>76</v>
      </c>
      <c r="B46" s="19">
        <v>95.525245999999996</v>
      </c>
      <c r="C46" s="19">
        <v>97.905997999999997</v>
      </c>
      <c r="D46" s="19">
        <v>91.800208999999995</v>
      </c>
      <c r="E46" s="19">
        <v>52.724688999999998</v>
      </c>
      <c r="F46" s="19">
        <v>67.275925000000001</v>
      </c>
      <c r="G46" s="19">
        <v>70.141570999999999</v>
      </c>
      <c r="H46" s="19">
        <v>70.063011000000003</v>
      </c>
      <c r="I46" s="19">
        <v>71.495636000000005</v>
      </c>
      <c r="J46" s="19">
        <v>72.960425999999998</v>
      </c>
      <c r="K46" s="19">
        <v>75.095023999999995</v>
      </c>
      <c r="L46" s="19">
        <v>77.479484999999997</v>
      </c>
      <c r="M46" s="19">
        <v>79.947197000000003</v>
      </c>
      <c r="N46" s="19">
        <v>82.477958999999998</v>
      </c>
      <c r="O46" s="19">
        <v>85.021507</v>
      </c>
      <c r="P46" s="19">
        <v>87.733161999999993</v>
      </c>
      <c r="Q46" s="19">
        <v>90.548316999999997</v>
      </c>
      <c r="R46" s="19">
        <v>93.456389999999999</v>
      </c>
      <c r="S46" s="19">
        <v>96.422966000000002</v>
      </c>
      <c r="T46" s="19">
        <v>99.475609000000006</v>
      </c>
      <c r="U46" s="19">
        <v>102.763756</v>
      </c>
      <c r="V46" s="19">
        <v>106.05281100000001</v>
      </c>
      <c r="W46" s="19">
        <v>109.49745900000001</v>
      </c>
      <c r="X46" s="19">
        <v>112.78976400000001</v>
      </c>
      <c r="Y46" s="19">
        <v>116.245583</v>
      </c>
      <c r="Z46" s="19">
        <v>119.887085</v>
      </c>
      <c r="AA46" s="19">
        <v>123.53465300000001</v>
      </c>
      <c r="AB46" s="19">
        <v>127.479935</v>
      </c>
      <c r="AC46" s="19">
        <v>131.79586800000001</v>
      </c>
      <c r="AD46" s="19">
        <v>135.669815</v>
      </c>
      <c r="AE46" s="20">
        <v>1.2154999999999999E-2</v>
      </c>
    </row>
    <row r="47" spans="1:31" ht="15" customHeight="1" x14ac:dyDescent="0.35">
      <c r="A47" s="18" t="s">
        <v>274</v>
      </c>
      <c r="B47" s="19">
        <v>2.79094</v>
      </c>
      <c r="C47" s="19">
        <v>3.73</v>
      </c>
      <c r="D47" s="19">
        <v>4.3684250000000002</v>
      </c>
      <c r="E47" s="19">
        <v>3.6930719999999999</v>
      </c>
      <c r="F47" s="19">
        <v>3.6981470000000001</v>
      </c>
      <c r="G47" s="19">
        <v>3.8043559999999998</v>
      </c>
      <c r="H47" s="19">
        <v>4.211246</v>
      </c>
      <c r="I47" s="19">
        <v>4.551641</v>
      </c>
      <c r="J47" s="19">
        <v>4.8806750000000001</v>
      </c>
      <c r="K47" s="19">
        <v>5.0184519999999999</v>
      </c>
      <c r="L47" s="19">
        <v>5.0896080000000001</v>
      </c>
      <c r="M47" s="19">
        <v>5.2471930000000002</v>
      </c>
      <c r="N47" s="19">
        <v>5.3485769999999997</v>
      </c>
      <c r="O47" s="19">
        <v>5.4570069999999999</v>
      </c>
      <c r="P47" s="19">
        <v>5.6663100000000002</v>
      </c>
      <c r="Q47" s="19">
        <v>5.6650489999999998</v>
      </c>
      <c r="R47" s="19">
        <v>5.6677179999999998</v>
      </c>
      <c r="S47" s="19">
        <v>5.7105360000000003</v>
      </c>
      <c r="T47" s="19">
        <v>5.6898799999999996</v>
      </c>
      <c r="U47" s="19">
        <v>5.9125300000000003</v>
      </c>
      <c r="V47" s="19">
        <v>6.0935389999999998</v>
      </c>
      <c r="W47" s="19">
        <v>6.271903</v>
      </c>
      <c r="X47" s="19">
        <v>6.4518789999999999</v>
      </c>
      <c r="Y47" s="19">
        <v>6.5998010000000003</v>
      </c>
      <c r="Z47" s="19">
        <v>6.7564070000000003</v>
      </c>
      <c r="AA47" s="19">
        <v>6.8411419999999996</v>
      </c>
      <c r="AB47" s="19">
        <v>7.0190950000000001</v>
      </c>
      <c r="AC47" s="19">
        <v>7.3771659999999999</v>
      </c>
      <c r="AD47" s="19">
        <v>7.8508800000000001</v>
      </c>
      <c r="AE47" s="20">
        <v>2.7947E-2</v>
      </c>
    </row>
    <row r="48" spans="1:31" ht="15" customHeight="1" x14ac:dyDescent="0.35">
      <c r="A48" s="18" t="s">
        <v>77</v>
      </c>
      <c r="B48" s="19">
        <v>40.544750000000001</v>
      </c>
      <c r="C48" s="19">
        <v>37.240001999999997</v>
      </c>
      <c r="D48" s="19">
        <v>35.155720000000002</v>
      </c>
      <c r="E48" s="19">
        <v>34.065227999999998</v>
      </c>
      <c r="F48" s="19">
        <v>35.258347000000001</v>
      </c>
      <c r="G48" s="19">
        <v>36.258904000000001</v>
      </c>
      <c r="H48" s="19">
        <v>36.821311999999999</v>
      </c>
      <c r="I48" s="19">
        <v>37.357635000000002</v>
      </c>
      <c r="J48" s="19">
        <v>37.891238999999999</v>
      </c>
      <c r="K48" s="19">
        <v>38.236331999999997</v>
      </c>
      <c r="L48" s="19">
        <v>38.611156000000001</v>
      </c>
      <c r="M48" s="19">
        <v>39.111885000000001</v>
      </c>
      <c r="N48" s="19">
        <v>39.645336</v>
      </c>
      <c r="O48" s="19">
        <v>40.334434999999999</v>
      </c>
      <c r="P48" s="19">
        <v>40.91048</v>
      </c>
      <c r="Q48" s="19">
        <v>41.680210000000002</v>
      </c>
      <c r="R48" s="19">
        <v>42.352139000000001</v>
      </c>
      <c r="S48" s="19">
        <v>43.047790999999997</v>
      </c>
      <c r="T48" s="19">
        <v>43.692520000000002</v>
      </c>
      <c r="U48" s="19">
        <v>44.234417000000001</v>
      </c>
      <c r="V48" s="19">
        <v>44.953555999999999</v>
      </c>
      <c r="W48" s="19">
        <v>45.661610000000003</v>
      </c>
      <c r="X48" s="19">
        <v>46.054088999999998</v>
      </c>
      <c r="Y48" s="19">
        <v>46.655365000000003</v>
      </c>
      <c r="Z48" s="19">
        <v>47.245361000000003</v>
      </c>
      <c r="AA48" s="19">
        <v>47.921055000000003</v>
      </c>
      <c r="AB48" s="19">
        <v>48.134686000000002</v>
      </c>
      <c r="AC48" s="19">
        <v>48.577736000000002</v>
      </c>
      <c r="AD48" s="19">
        <v>49.240017000000002</v>
      </c>
      <c r="AE48" s="20">
        <v>1.0399E-2</v>
      </c>
    </row>
    <row r="49" spans="1:31" ht="15" customHeight="1" x14ac:dyDescent="0.35">
      <c r="A49" s="18" t="s">
        <v>78</v>
      </c>
      <c r="B49" s="19">
        <v>2.005722</v>
      </c>
      <c r="C49" s="19">
        <v>1.8448</v>
      </c>
      <c r="D49" s="19">
        <v>1.718539</v>
      </c>
      <c r="E49" s="19">
        <v>1.681036</v>
      </c>
      <c r="F49" s="19">
        <v>1.7421690000000001</v>
      </c>
      <c r="G49" s="19">
        <v>1.800111</v>
      </c>
      <c r="H49" s="19">
        <v>1.8265100000000001</v>
      </c>
      <c r="I49" s="19">
        <v>1.853561</v>
      </c>
      <c r="J49" s="19">
        <v>1.882476</v>
      </c>
      <c r="K49" s="19">
        <v>1.904325</v>
      </c>
      <c r="L49" s="19">
        <v>1.927163</v>
      </c>
      <c r="M49" s="19">
        <v>1.9551190000000001</v>
      </c>
      <c r="N49" s="19">
        <v>1.9827269999999999</v>
      </c>
      <c r="O49" s="19">
        <v>2.015978</v>
      </c>
      <c r="P49" s="19">
        <v>2.0458029999999998</v>
      </c>
      <c r="Q49" s="19">
        <v>2.082792</v>
      </c>
      <c r="R49" s="19">
        <v>2.1144069999999999</v>
      </c>
      <c r="S49" s="19">
        <v>2.1488510000000001</v>
      </c>
      <c r="T49" s="19">
        <v>2.1788509999999999</v>
      </c>
      <c r="U49" s="19">
        <v>2.2036099999999998</v>
      </c>
      <c r="V49" s="19">
        <v>2.2355849999999999</v>
      </c>
      <c r="W49" s="19">
        <v>2.2676440000000002</v>
      </c>
      <c r="X49" s="19">
        <v>2.2908059999999999</v>
      </c>
      <c r="Y49" s="19">
        <v>2.3193670000000002</v>
      </c>
      <c r="Z49" s="19">
        <v>2.3468990000000001</v>
      </c>
      <c r="AA49" s="19">
        <v>2.3785409999999998</v>
      </c>
      <c r="AB49" s="19">
        <v>2.3927860000000001</v>
      </c>
      <c r="AC49" s="19">
        <v>2.414965</v>
      </c>
      <c r="AD49" s="19">
        <v>2.4443359999999998</v>
      </c>
      <c r="AE49" s="20">
        <v>1.0477E-2</v>
      </c>
    </row>
    <row r="50" spans="1:31" ht="15" customHeight="1" x14ac:dyDescent="0.35">
      <c r="A50" s="18" t="s">
        <v>79</v>
      </c>
      <c r="B50" s="19">
        <v>2.6280350000000001</v>
      </c>
      <c r="C50" s="19">
        <v>2.496146</v>
      </c>
      <c r="D50" s="19">
        <v>2.4100299999999999</v>
      </c>
      <c r="E50" s="19">
        <v>2.408334</v>
      </c>
      <c r="F50" s="19">
        <v>2.4154059999999999</v>
      </c>
      <c r="G50" s="19">
        <v>2.4427050000000001</v>
      </c>
      <c r="H50" s="19">
        <v>2.4696579999999999</v>
      </c>
      <c r="I50" s="19">
        <v>2.5032999999999999</v>
      </c>
      <c r="J50" s="19">
        <v>2.5422090000000002</v>
      </c>
      <c r="K50" s="19">
        <v>2.577712</v>
      </c>
      <c r="L50" s="19">
        <v>2.6134400000000002</v>
      </c>
      <c r="M50" s="19">
        <v>2.6477439999999999</v>
      </c>
      <c r="N50" s="19">
        <v>2.6754570000000002</v>
      </c>
      <c r="O50" s="19">
        <v>2.7051500000000002</v>
      </c>
      <c r="P50" s="19">
        <v>2.7317049999999998</v>
      </c>
      <c r="Q50" s="19">
        <v>2.7620119999999999</v>
      </c>
      <c r="R50" s="19">
        <v>2.7893300000000001</v>
      </c>
      <c r="S50" s="19">
        <v>2.8153869999999999</v>
      </c>
      <c r="T50" s="19">
        <v>2.8388119999999999</v>
      </c>
      <c r="U50" s="19">
        <v>2.8613</v>
      </c>
      <c r="V50" s="19">
        <v>2.8841749999999999</v>
      </c>
      <c r="W50" s="19">
        <v>2.9096519999999999</v>
      </c>
      <c r="X50" s="19">
        <v>2.9336929999999999</v>
      </c>
      <c r="Y50" s="19">
        <v>2.956874</v>
      </c>
      <c r="Z50" s="19">
        <v>2.9802729999999999</v>
      </c>
      <c r="AA50" s="19">
        <v>3.0068419999999998</v>
      </c>
      <c r="AB50" s="19">
        <v>3.0302319999999998</v>
      </c>
      <c r="AC50" s="19">
        <v>3.059342</v>
      </c>
      <c r="AD50" s="19">
        <v>3.087075</v>
      </c>
      <c r="AE50" s="20">
        <v>7.9000000000000008E-3</v>
      </c>
    </row>
    <row r="51" spans="1:31" ht="15" customHeight="1" x14ac:dyDescent="0.35">
      <c r="A51" s="18" t="s">
        <v>80</v>
      </c>
      <c r="B51" s="24">
        <v>9.9825990000000004</v>
      </c>
      <c r="C51" s="24">
        <v>10.061315</v>
      </c>
      <c r="D51" s="24">
        <v>10.108203</v>
      </c>
      <c r="E51" s="24">
        <v>10.097485000000001</v>
      </c>
      <c r="F51" s="24">
        <v>10.296014</v>
      </c>
      <c r="G51" s="24">
        <v>10.338067000000001</v>
      </c>
      <c r="H51" s="24">
        <v>10.254908</v>
      </c>
      <c r="I51" s="24">
        <v>10.331666</v>
      </c>
      <c r="J51" s="24">
        <v>10.512093999999999</v>
      </c>
      <c r="K51" s="24">
        <v>10.682205</v>
      </c>
      <c r="L51" s="24">
        <v>10.74971</v>
      </c>
      <c r="M51" s="24">
        <v>10.832856</v>
      </c>
      <c r="N51" s="24">
        <v>10.842033000000001</v>
      </c>
      <c r="O51" s="24">
        <v>10.955439999999999</v>
      </c>
      <c r="P51" s="24">
        <v>10.99911</v>
      </c>
      <c r="Q51" s="24">
        <v>11.048653</v>
      </c>
      <c r="R51" s="24">
        <v>11.075267999999999</v>
      </c>
      <c r="S51" s="24">
        <v>11.044055</v>
      </c>
      <c r="T51" s="24">
        <v>11.050236999999999</v>
      </c>
      <c r="U51" s="24">
        <v>11.071356</v>
      </c>
      <c r="V51" s="24">
        <v>11.135158000000001</v>
      </c>
      <c r="W51" s="24">
        <v>11.204977</v>
      </c>
      <c r="X51" s="24">
        <v>11.259038</v>
      </c>
      <c r="Y51" s="24">
        <v>11.315177</v>
      </c>
      <c r="Z51" s="24">
        <v>11.35507</v>
      </c>
      <c r="AA51" s="24">
        <v>11.428761</v>
      </c>
      <c r="AB51" s="24">
        <v>11.550813</v>
      </c>
      <c r="AC51" s="24">
        <v>11.686168</v>
      </c>
      <c r="AD51" s="24">
        <v>11.831989</v>
      </c>
      <c r="AE51" s="20">
        <v>6.0219999999999996E-3</v>
      </c>
    </row>
    <row r="54" spans="1:31" ht="15" customHeight="1" x14ac:dyDescent="0.35">
      <c r="A54" s="17" t="s">
        <v>81</v>
      </c>
    </row>
    <row r="55" spans="1:31" ht="15" customHeight="1" x14ac:dyDescent="0.35">
      <c r="A55" s="18" t="s">
        <v>75</v>
      </c>
      <c r="B55" s="19">
        <v>111.652</v>
      </c>
      <c r="C55" s="19">
        <v>108.637001</v>
      </c>
      <c r="D55" s="19">
        <v>99.022002999999998</v>
      </c>
      <c r="E55" s="19">
        <v>57.582996000000001</v>
      </c>
      <c r="F55" s="19">
        <v>75</v>
      </c>
      <c r="G55" s="19">
        <v>81.986525999999998</v>
      </c>
      <c r="H55" s="19">
        <v>83.412575000000004</v>
      </c>
      <c r="I55" s="19">
        <v>86.579300000000003</v>
      </c>
      <c r="J55" s="19">
        <v>89.749488999999997</v>
      </c>
      <c r="K55" s="19">
        <v>93.775963000000004</v>
      </c>
      <c r="L55" s="19">
        <v>98.084266999999997</v>
      </c>
      <c r="M55" s="19">
        <v>102.60442399999999</v>
      </c>
      <c r="N55" s="19">
        <v>107.298592</v>
      </c>
      <c r="O55" s="19">
        <v>112.198097</v>
      </c>
      <c r="P55" s="19">
        <v>117.495575</v>
      </c>
      <c r="Q55" s="19">
        <v>123.064789</v>
      </c>
      <c r="R55" s="19">
        <v>128.923981</v>
      </c>
      <c r="S55" s="19">
        <v>135.08395400000001</v>
      </c>
      <c r="T55" s="19">
        <v>141.614349</v>
      </c>
      <c r="U55" s="19">
        <v>148.58674600000001</v>
      </c>
      <c r="V55" s="19">
        <v>155.89913899999999</v>
      </c>
      <c r="W55" s="19">
        <v>163.57574500000001</v>
      </c>
      <c r="X55" s="19">
        <v>171.313187</v>
      </c>
      <c r="Y55" s="19">
        <v>179.62333699999999</v>
      </c>
      <c r="Z55" s="19">
        <v>188.41066000000001</v>
      </c>
      <c r="AA55" s="19">
        <v>197.348648</v>
      </c>
      <c r="AB55" s="19">
        <v>207.203644</v>
      </c>
      <c r="AC55" s="19">
        <v>218.192398</v>
      </c>
      <c r="AD55" s="19">
        <v>229.01490799999999</v>
      </c>
      <c r="AE55" s="20">
        <v>2.8006E-2</v>
      </c>
    </row>
    <row r="56" spans="1:31" ht="15" customHeight="1" x14ac:dyDescent="0.35">
      <c r="A56" s="18" t="s">
        <v>76</v>
      </c>
      <c r="B56" s="19">
        <v>94.124001000000007</v>
      </c>
      <c r="C56" s="19">
        <v>97.905997999999997</v>
      </c>
      <c r="D56" s="19">
        <v>93.258003000000002</v>
      </c>
      <c r="E56" s="19">
        <v>54.582999999999998</v>
      </c>
      <c r="F56" s="19">
        <v>71</v>
      </c>
      <c r="G56" s="19">
        <v>75.316246000000007</v>
      </c>
      <c r="H56" s="19">
        <v>76.649085999999997</v>
      </c>
      <c r="I56" s="19">
        <v>79.676925999999995</v>
      </c>
      <c r="J56" s="19">
        <v>82.748619000000005</v>
      </c>
      <c r="K56" s="19">
        <v>86.632675000000006</v>
      </c>
      <c r="L56" s="19">
        <v>90.864784</v>
      </c>
      <c r="M56" s="19">
        <v>95.286040999999997</v>
      </c>
      <c r="N56" s="19">
        <v>99.881659999999997</v>
      </c>
      <c r="O56" s="19">
        <v>104.678375</v>
      </c>
      <c r="P56" s="19">
        <v>109.82235</v>
      </c>
      <c r="Q56" s="19">
        <v>115.261009</v>
      </c>
      <c r="R56" s="19">
        <v>120.996742</v>
      </c>
      <c r="S56" s="19">
        <v>126.99247</v>
      </c>
      <c r="T56" s="19">
        <v>133.34612999999999</v>
      </c>
      <c r="U56" s="19">
        <v>140.32638499999999</v>
      </c>
      <c r="V56" s="19">
        <v>147.519012</v>
      </c>
      <c r="W56" s="19">
        <v>155.163589</v>
      </c>
      <c r="X56" s="19">
        <v>162.767776</v>
      </c>
      <c r="Y56" s="19">
        <v>170.866333</v>
      </c>
      <c r="Z56" s="19">
        <v>179.53607199999999</v>
      </c>
      <c r="AA56" s="19">
        <v>188.511032</v>
      </c>
      <c r="AB56" s="19">
        <v>198.34144599999999</v>
      </c>
      <c r="AC56" s="19">
        <v>209.27406300000001</v>
      </c>
      <c r="AD56" s="19">
        <v>219.926773</v>
      </c>
      <c r="AE56" s="20">
        <v>3.0426999999999999E-2</v>
      </c>
    </row>
    <row r="57" spans="1:31" ht="15" customHeight="1" x14ac:dyDescent="0.35">
      <c r="A57" s="18" t="s">
        <v>274</v>
      </c>
      <c r="B57" s="19">
        <v>2.75</v>
      </c>
      <c r="C57" s="19">
        <v>3.73</v>
      </c>
      <c r="D57" s="19">
        <v>4.4377959999999996</v>
      </c>
      <c r="E57" s="19">
        <v>3.8232360000000001</v>
      </c>
      <c r="F57" s="19">
        <v>3.9028589999999999</v>
      </c>
      <c r="G57" s="19">
        <v>4.0850210000000002</v>
      </c>
      <c r="H57" s="19">
        <v>4.607113</v>
      </c>
      <c r="I57" s="19">
        <v>5.0724869999999997</v>
      </c>
      <c r="J57" s="19">
        <v>5.5354549999999998</v>
      </c>
      <c r="K57" s="19">
        <v>5.7894909999999999</v>
      </c>
      <c r="L57" s="19">
        <v>5.9688850000000002</v>
      </c>
      <c r="M57" s="19">
        <v>6.2539309999999997</v>
      </c>
      <c r="N57" s="19">
        <v>6.4771830000000001</v>
      </c>
      <c r="O57" s="19">
        <v>6.718661</v>
      </c>
      <c r="P57" s="19">
        <v>7.092956</v>
      </c>
      <c r="Q57" s="19">
        <v>7.2111700000000001</v>
      </c>
      <c r="R57" s="19">
        <v>7.3379190000000003</v>
      </c>
      <c r="S57" s="19">
        <v>7.5209789999999996</v>
      </c>
      <c r="T57" s="19">
        <v>7.6272310000000001</v>
      </c>
      <c r="U57" s="19">
        <v>8.0737030000000001</v>
      </c>
      <c r="V57" s="19">
        <v>8.4760880000000007</v>
      </c>
      <c r="W57" s="19">
        <v>8.8876120000000007</v>
      </c>
      <c r="X57" s="19">
        <v>9.3107550000000003</v>
      </c>
      <c r="Y57" s="19">
        <v>9.7008740000000007</v>
      </c>
      <c r="Z57" s="19">
        <v>10.118010999999999</v>
      </c>
      <c r="AA57" s="19">
        <v>10.439425</v>
      </c>
      <c r="AB57" s="19">
        <v>10.920757</v>
      </c>
      <c r="AC57" s="19">
        <v>11.713944</v>
      </c>
      <c r="AD57" s="19">
        <v>12.726623999999999</v>
      </c>
      <c r="AE57" s="20">
        <v>4.6503999999999997E-2</v>
      </c>
    </row>
    <row r="58" spans="1:31" ht="15" customHeight="1" x14ac:dyDescent="0.35">
      <c r="A58" s="18" t="s">
        <v>77</v>
      </c>
      <c r="B58" s="19">
        <v>39.950004999999997</v>
      </c>
      <c r="C58" s="19">
        <v>37.240001999999997</v>
      </c>
      <c r="D58" s="19">
        <v>35.713996999999999</v>
      </c>
      <c r="E58" s="19">
        <v>35.265872999999999</v>
      </c>
      <c r="F58" s="19">
        <v>37.210082999999997</v>
      </c>
      <c r="G58" s="19">
        <v>38.933895</v>
      </c>
      <c r="H58" s="19">
        <v>40.282597000000003</v>
      </c>
      <c r="I58" s="19">
        <v>41.632496000000003</v>
      </c>
      <c r="J58" s="19">
        <v>42.974635999999997</v>
      </c>
      <c r="K58" s="19">
        <v>44.110992000000003</v>
      </c>
      <c r="L58" s="19">
        <v>45.281590000000001</v>
      </c>
      <c r="M58" s="19">
        <v>46.615977999999998</v>
      </c>
      <c r="N58" s="19">
        <v>48.010910000000003</v>
      </c>
      <c r="O58" s="19">
        <v>49.659709999999997</v>
      </c>
      <c r="P58" s="19">
        <v>51.210796000000002</v>
      </c>
      <c r="Q58" s="19">
        <v>53.055686999999999</v>
      </c>
      <c r="R58" s="19">
        <v>54.832748000000002</v>
      </c>
      <c r="S58" s="19">
        <v>56.695469000000003</v>
      </c>
      <c r="T58" s="19">
        <v>58.569415999999997</v>
      </c>
      <c r="U58" s="19">
        <v>60.403163999999997</v>
      </c>
      <c r="V58" s="19">
        <v>62.530208999999999</v>
      </c>
      <c r="W58" s="19">
        <v>64.704871999999995</v>
      </c>
      <c r="X58" s="19">
        <v>66.461005999999998</v>
      </c>
      <c r="Y58" s="19">
        <v>68.577499000000003</v>
      </c>
      <c r="Z58" s="19">
        <v>70.751960999999994</v>
      </c>
      <c r="AA58" s="19">
        <v>73.126418999999999</v>
      </c>
      <c r="AB58" s="19">
        <v>74.891029000000003</v>
      </c>
      <c r="AC58" s="19">
        <v>77.134895</v>
      </c>
      <c r="AD58" s="19">
        <v>79.820250999999999</v>
      </c>
      <c r="AE58" s="20">
        <v>2.8639000000000001E-2</v>
      </c>
    </row>
    <row r="59" spans="1:31" ht="15" customHeight="1" x14ac:dyDescent="0.35">
      <c r="A59" s="18" t="s">
        <v>78</v>
      </c>
      <c r="B59" s="19">
        <v>1.9762999999999999</v>
      </c>
      <c r="C59" s="19">
        <v>1.8448</v>
      </c>
      <c r="D59" s="19">
        <v>1.7458290000000001</v>
      </c>
      <c r="E59" s="19">
        <v>1.7402850000000001</v>
      </c>
      <c r="F59" s="19">
        <v>1.8386070000000001</v>
      </c>
      <c r="G59" s="19">
        <v>1.932914</v>
      </c>
      <c r="H59" s="19">
        <v>1.9982059999999999</v>
      </c>
      <c r="I59" s="19">
        <v>2.0656650000000001</v>
      </c>
      <c r="J59" s="19">
        <v>2.135024</v>
      </c>
      <c r="K59" s="19">
        <v>2.1969080000000001</v>
      </c>
      <c r="L59" s="19">
        <v>2.2600989999999999</v>
      </c>
      <c r="M59" s="19">
        <v>2.3302330000000002</v>
      </c>
      <c r="N59" s="19">
        <v>2.401103</v>
      </c>
      <c r="O59" s="19">
        <v>2.4820690000000001</v>
      </c>
      <c r="P59" s="19">
        <v>2.560889</v>
      </c>
      <c r="Q59" s="19">
        <v>2.651233</v>
      </c>
      <c r="R59" s="19">
        <v>2.7374939999999999</v>
      </c>
      <c r="S59" s="19">
        <v>2.830114</v>
      </c>
      <c r="T59" s="19">
        <v>2.9207299999999998</v>
      </c>
      <c r="U59" s="19">
        <v>3.0090819999999998</v>
      </c>
      <c r="V59" s="19">
        <v>3.1096889999999999</v>
      </c>
      <c r="W59" s="19">
        <v>3.2133690000000001</v>
      </c>
      <c r="X59" s="19">
        <v>3.3058800000000002</v>
      </c>
      <c r="Y59" s="19">
        <v>3.4091770000000001</v>
      </c>
      <c r="Z59" s="19">
        <v>3.5145819999999999</v>
      </c>
      <c r="AA59" s="19">
        <v>3.6295989999999998</v>
      </c>
      <c r="AB59" s="19">
        <v>3.7228490000000001</v>
      </c>
      <c r="AC59" s="19">
        <v>3.8346390000000001</v>
      </c>
      <c r="AD59" s="19">
        <v>3.9623759999999999</v>
      </c>
      <c r="AE59" s="20">
        <v>2.8718E-2</v>
      </c>
    </row>
    <row r="60" spans="1:31" ht="15" customHeight="1" x14ac:dyDescent="0.35">
      <c r="A60" s="18" t="s">
        <v>79</v>
      </c>
      <c r="B60" s="19">
        <v>2.5894849999999998</v>
      </c>
      <c r="C60" s="19">
        <v>2.496146</v>
      </c>
      <c r="D60" s="19">
        <v>2.4483009999999998</v>
      </c>
      <c r="E60" s="19">
        <v>2.493217</v>
      </c>
      <c r="F60" s="19">
        <v>2.549112</v>
      </c>
      <c r="G60" s="19">
        <v>2.6229149999999999</v>
      </c>
      <c r="H60" s="19">
        <v>2.7018110000000002</v>
      </c>
      <c r="I60" s="19">
        <v>2.789755</v>
      </c>
      <c r="J60" s="19">
        <v>2.8832650000000002</v>
      </c>
      <c r="K60" s="19">
        <v>2.9737529999999999</v>
      </c>
      <c r="L60" s="19">
        <v>3.0649359999999999</v>
      </c>
      <c r="M60" s="19">
        <v>3.1557460000000002</v>
      </c>
      <c r="N60" s="19">
        <v>3.2400060000000002</v>
      </c>
      <c r="O60" s="19">
        <v>3.3305769999999999</v>
      </c>
      <c r="P60" s="19">
        <v>3.419486</v>
      </c>
      <c r="Q60" s="19">
        <v>3.515828</v>
      </c>
      <c r="R60" s="19">
        <v>3.6113080000000002</v>
      </c>
      <c r="S60" s="19">
        <v>3.707964</v>
      </c>
      <c r="T60" s="19">
        <v>3.8054009999999998</v>
      </c>
      <c r="U60" s="19">
        <v>3.9071739999999999</v>
      </c>
      <c r="V60" s="19">
        <v>4.0118749999999999</v>
      </c>
      <c r="W60" s="19">
        <v>4.1231280000000003</v>
      </c>
      <c r="X60" s="19">
        <v>4.2336340000000003</v>
      </c>
      <c r="Y60" s="19">
        <v>4.3462310000000004</v>
      </c>
      <c r="Z60" s="19">
        <v>4.4630869999999998</v>
      </c>
      <c r="AA60" s="19">
        <v>4.5883710000000004</v>
      </c>
      <c r="AB60" s="19">
        <v>4.7146299999999997</v>
      </c>
      <c r="AC60" s="19">
        <v>4.8578229999999998</v>
      </c>
      <c r="AD60" s="19">
        <v>5.0042850000000003</v>
      </c>
      <c r="AE60" s="20">
        <v>2.6096000000000001E-2</v>
      </c>
    </row>
    <row r="61" spans="1:31" ht="15" customHeight="1" x14ac:dyDescent="0.35">
      <c r="A61" s="18" t="s">
        <v>80</v>
      </c>
      <c r="B61" s="24">
        <v>9.8361649999999994</v>
      </c>
      <c r="C61" s="24">
        <v>10.061315</v>
      </c>
      <c r="D61" s="24">
        <v>10.268722</v>
      </c>
      <c r="E61" s="24">
        <v>10.453376</v>
      </c>
      <c r="F61" s="24">
        <v>10.865952</v>
      </c>
      <c r="G61" s="24">
        <v>11.100756000000001</v>
      </c>
      <c r="H61" s="24">
        <v>11.218892</v>
      </c>
      <c r="I61" s="24">
        <v>11.513926</v>
      </c>
      <c r="J61" s="24">
        <v>11.922371</v>
      </c>
      <c r="K61" s="24">
        <v>12.323427000000001</v>
      </c>
      <c r="L61" s="24">
        <v>12.606821</v>
      </c>
      <c r="M61" s="24">
        <v>12.911272</v>
      </c>
      <c r="N61" s="24">
        <v>13.129814</v>
      </c>
      <c r="O61" s="24">
        <v>13.488324</v>
      </c>
      <c r="P61" s="24">
        <v>13.768433</v>
      </c>
      <c r="Q61" s="24">
        <v>14.064081</v>
      </c>
      <c r="R61" s="24">
        <v>14.339001</v>
      </c>
      <c r="S61" s="24">
        <v>14.545413999999999</v>
      </c>
      <c r="T61" s="24">
        <v>14.812739000000001</v>
      </c>
      <c r="U61" s="24">
        <v>15.118202999999999</v>
      </c>
      <c r="V61" s="24">
        <v>15.488956999999999</v>
      </c>
      <c r="W61" s="24">
        <v>15.878034</v>
      </c>
      <c r="X61" s="24">
        <v>16.248003000000001</v>
      </c>
      <c r="Y61" s="24">
        <v>16.631882000000001</v>
      </c>
      <c r="Z61" s="24">
        <v>17.004707</v>
      </c>
      <c r="AA61" s="24">
        <v>17.440024999999999</v>
      </c>
      <c r="AB61" s="24">
        <v>17.971492999999999</v>
      </c>
      <c r="AC61" s="24">
        <v>18.556059000000001</v>
      </c>
      <c r="AD61" s="24">
        <v>19.18018</v>
      </c>
      <c r="AE61" s="20">
        <v>2.4183E-2</v>
      </c>
    </row>
    <row r="62" spans="1:31" ht="15" customHeight="1" thickBot="1" x14ac:dyDescent="0.4"/>
    <row r="63" spans="1:31" ht="15" customHeight="1" x14ac:dyDescent="0.35">
      <c r="A63" s="54" t="s">
        <v>82</v>
      </c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</row>
    <row r="64" spans="1:31" ht="15" customHeight="1" x14ac:dyDescent="0.35">
      <c r="A64" s="25" t="s">
        <v>83</v>
      </c>
    </row>
    <row r="65" spans="1:1" ht="15" customHeight="1" x14ac:dyDescent="0.35">
      <c r="A65" s="25" t="s">
        <v>84</v>
      </c>
    </row>
    <row r="66" spans="1:1" ht="15" customHeight="1" x14ac:dyDescent="0.35">
      <c r="A66" s="25" t="s">
        <v>85</v>
      </c>
    </row>
    <row r="67" spans="1:1" ht="15" customHeight="1" x14ac:dyDescent="0.35">
      <c r="A67" s="25" t="s">
        <v>86</v>
      </c>
    </row>
    <row r="68" spans="1:1" ht="15" customHeight="1" x14ac:dyDescent="0.35">
      <c r="A68" s="25" t="s">
        <v>87</v>
      </c>
    </row>
    <row r="69" spans="1:1" ht="15" customHeight="1" x14ac:dyDescent="0.35">
      <c r="A69" s="25" t="s">
        <v>88</v>
      </c>
    </row>
    <row r="70" spans="1:1" ht="15" customHeight="1" x14ac:dyDescent="0.35">
      <c r="A70" s="25" t="s">
        <v>89</v>
      </c>
    </row>
    <row r="71" spans="1:1" ht="15" customHeight="1" x14ac:dyDescent="0.35">
      <c r="A71" s="25" t="s">
        <v>90</v>
      </c>
    </row>
    <row r="72" spans="1:1" ht="15" customHeight="1" x14ac:dyDescent="0.35">
      <c r="A72" s="25" t="s">
        <v>91</v>
      </c>
    </row>
    <row r="73" spans="1:1" ht="15" customHeight="1" x14ac:dyDescent="0.35">
      <c r="A73" s="25" t="s">
        <v>92</v>
      </c>
    </row>
    <row r="74" spans="1:1" ht="15" customHeight="1" x14ac:dyDescent="0.35">
      <c r="A74" s="25" t="s">
        <v>93</v>
      </c>
    </row>
    <row r="75" spans="1:1" ht="15" customHeight="1" x14ac:dyDescent="0.35">
      <c r="A75" s="25" t="s">
        <v>94</v>
      </c>
    </row>
    <row r="76" spans="1:1" ht="15" customHeight="1" x14ac:dyDescent="0.35">
      <c r="A76" s="25" t="s">
        <v>95</v>
      </c>
    </row>
    <row r="77" spans="1:1" ht="15" customHeight="1" x14ac:dyDescent="0.35">
      <c r="A77" s="25" t="s">
        <v>96</v>
      </c>
    </row>
    <row r="78" spans="1:1" ht="15" customHeight="1" x14ac:dyDescent="0.35">
      <c r="A78" s="25" t="s">
        <v>97</v>
      </c>
    </row>
    <row r="79" spans="1:1" ht="15" customHeight="1" x14ac:dyDescent="0.35">
      <c r="A79" s="25" t="s">
        <v>275</v>
      </c>
    </row>
    <row r="80" spans="1:1" ht="15" customHeight="1" x14ac:dyDescent="0.35">
      <c r="A80" s="25" t="s">
        <v>98</v>
      </c>
    </row>
    <row r="81" spans="1:1" ht="15" customHeight="1" x14ac:dyDescent="0.35">
      <c r="A81" s="25" t="s">
        <v>99</v>
      </c>
    </row>
    <row r="82" spans="1:1" ht="15" customHeight="1" x14ac:dyDescent="0.35">
      <c r="A82" s="25" t="s">
        <v>100</v>
      </c>
    </row>
    <row r="83" spans="1:1" ht="15" customHeight="1" x14ac:dyDescent="0.35">
      <c r="A83" s="25" t="s">
        <v>101</v>
      </c>
    </row>
    <row r="84" spans="1:1" ht="15" customHeight="1" x14ac:dyDescent="0.35">
      <c r="A84" s="25" t="s">
        <v>102</v>
      </c>
    </row>
    <row r="85" spans="1:1" ht="15" customHeight="1" x14ac:dyDescent="0.35">
      <c r="A85" s="25" t="s">
        <v>103</v>
      </c>
    </row>
    <row r="86" spans="1:1" ht="15" customHeight="1" x14ac:dyDescent="0.35">
      <c r="A86" s="25" t="s">
        <v>104</v>
      </c>
    </row>
    <row r="87" spans="1:1" ht="15" customHeight="1" x14ac:dyDescent="0.35">
      <c r="A87" s="25" t="s">
        <v>105</v>
      </c>
    </row>
    <row r="88" spans="1:1" ht="15" customHeight="1" x14ac:dyDescent="0.35">
      <c r="A88" s="25" t="s">
        <v>106</v>
      </c>
    </row>
    <row r="89" spans="1:1" ht="15" customHeight="1" x14ac:dyDescent="0.35">
      <c r="A89" s="25" t="s">
        <v>107</v>
      </c>
    </row>
    <row r="90" spans="1:1" ht="15" customHeight="1" x14ac:dyDescent="0.35">
      <c r="A90" s="25" t="s">
        <v>276</v>
      </c>
    </row>
    <row r="91" spans="1:1" ht="15" customHeight="1" x14ac:dyDescent="0.35">
      <c r="A91" s="25" t="s">
        <v>108</v>
      </c>
    </row>
    <row r="92" spans="1:1" ht="15" customHeight="1" x14ac:dyDescent="0.35">
      <c r="A92" s="25" t="s">
        <v>277</v>
      </c>
    </row>
    <row r="93" spans="1:1" ht="15" customHeight="1" x14ac:dyDescent="0.35">
      <c r="A93" s="25" t="s">
        <v>278</v>
      </c>
    </row>
    <row r="94" spans="1:1" ht="15" customHeight="1" x14ac:dyDescent="0.35">
      <c r="A94" s="25" t="s">
        <v>279</v>
      </c>
    </row>
    <row r="95" spans="1:1" ht="15" customHeight="1" x14ac:dyDescent="0.35">
      <c r="A95" s="25" t="s">
        <v>280</v>
      </c>
    </row>
    <row r="96" spans="1:1" ht="15" customHeight="1" x14ac:dyDescent="0.35">
      <c r="A96" s="25" t="s">
        <v>281</v>
      </c>
    </row>
    <row r="97" spans="1:1" ht="15" customHeight="1" x14ac:dyDescent="0.35">
      <c r="A97" s="25" t="s">
        <v>282</v>
      </c>
    </row>
    <row r="98" spans="1:1" ht="15" customHeight="1" x14ac:dyDescent="0.35">
      <c r="A98" s="25" t="s">
        <v>283</v>
      </c>
    </row>
    <row r="99" spans="1:1" ht="15" customHeight="1" x14ac:dyDescent="0.35">
      <c r="A99" s="25" t="s">
        <v>109</v>
      </c>
    </row>
    <row r="100" spans="1:1" ht="15" customHeight="1" x14ac:dyDescent="0.35">
      <c r="A100" s="25" t="s">
        <v>284</v>
      </c>
    </row>
    <row r="101" spans="1:1" ht="15" customHeight="1" x14ac:dyDescent="0.35">
      <c r="A101" s="25" t="s">
        <v>285</v>
      </c>
    </row>
    <row r="102" spans="1:1" ht="15" customHeight="1" x14ac:dyDescent="0.35">
      <c r="A102" s="25" t="s">
        <v>286</v>
      </c>
    </row>
    <row r="103" spans="1:1" ht="15" customHeight="1" x14ac:dyDescent="0.35">
      <c r="A103" s="25" t="s">
        <v>287</v>
      </c>
    </row>
    <row r="104" spans="1:1" ht="15" customHeight="1" x14ac:dyDescent="0.35">
      <c r="A104" s="25" t="s">
        <v>288</v>
      </c>
    </row>
    <row r="105" spans="1:1" ht="15" customHeight="1" x14ac:dyDescent="0.35"/>
    <row r="106" spans="1:1" ht="15" customHeight="1" x14ac:dyDescent="0.35"/>
    <row r="107" spans="1:1" ht="15" customHeight="1" x14ac:dyDescent="0.35"/>
    <row r="108" spans="1:1" ht="15" customHeight="1" x14ac:dyDescent="0.35"/>
    <row r="109" spans="1:1" ht="15" customHeight="1" x14ac:dyDescent="0.35"/>
    <row r="110" spans="1:1" ht="15" customHeight="1" x14ac:dyDescent="0.35"/>
    <row r="111" spans="1:1" ht="15" customHeight="1" x14ac:dyDescent="0.35"/>
    <row r="112" spans="1:1" ht="15" customHeight="1" x14ac:dyDescent="0.35"/>
    <row r="113" ht="15" customHeight="1" x14ac:dyDescent="0.35"/>
  </sheetData>
  <mergeCells count="1">
    <mergeCell ref="A63:AE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"/>
  <sheetViews>
    <sheetView workbookViewId="0"/>
  </sheetViews>
  <sheetFormatPr defaultColWidth="9.1796875" defaultRowHeight="14.5" x14ac:dyDescent="0.35"/>
  <cols>
    <col min="1" max="1" width="45.7265625" style="11" customWidth="1"/>
    <col min="2" max="16384" width="9.1796875" style="11"/>
  </cols>
  <sheetData>
    <row r="1" spans="1:31" ht="15" customHeight="1" x14ac:dyDescent="0.35">
      <c r="A1" s="12" t="s">
        <v>167</v>
      </c>
    </row>
    <row r="2" spans="1:31" ht="15" customHeight="1" x14ac:dyDescent="0.35">
      <c r="A2" s="13" t="s">
        <v>168</v>
      </c>
    </row>
    <row r="3" spans="1:31" ht="15" customHeight="1" x14ac:dyDescent="0.35">
      <c r="A3" s="13" t="s">
        <v>45</v>
      </c>
      <c r="B3" s="14" t="s">
        <v>45</v>
      </c>
      <c r="C3" s="14" t="s">
        <v>45</v>
      </c>
      <c r="D3" s="14" t="s">
        <v>45</v>
      </c>
      <c r="E3" s="14" t="s">
        <v>45</v>
      </c>
      <c r="F3" s="14" t="s">
        <v>45</v>
      </c>
      <c r="G3" s="14" t="s">
        <v>45</v>
      </c>
      <c r="H3" s="14" t="s">
        <v>45</v>
      </c>
      <c r="I3" s="14" t="s">
        <v>45</v>
      </c>
      <c r="J3" s="14" t="s">
        <v>45</v>
      </c>
      <c r="K3" s="14" t="s">
        <v>45</v>
      </c>
      <c r="L3" s="14" t="s">
        <v>45</v>
      </c>
      <c r="M3" s="14" t="s">
        <v>45</v>
      </c>
      <c r="N3" s="14" t="s">
        <v>45</v>
      </c>
      <c r="O3" s="14" t="s">
        <v>45</v>
      </c>
      <c r="P3" s="14" t="s">
        <v>45</v>
      </c>
      <c r="Q3" s="14" t="s">
        <v>45</v>
      </c>
      <c r="R3" s="14" t="s">
        <v>45</v>
      </c>
      <c r="S3" s="14" t="s">
        <v>45</v>
      </c>
      <c r="T3" s="14" t="s">
        <v>45</v>
      </c>
      <c r="U3" s="14" t="s">
        <v>45</v>
      </c>
      <c r="V3" s="14" t="s">
        <v>45</v>
      </c>
      <c r="W3" s="14" t="s">
        <v>45</v>
      </c>
      <c r="X3" s="14" t="s">
        <v>45</v>
      </c>
      <c r="Y3" s="14" t="s">
        <v>45</v>
      </c>
      <c r="Z3" s="14" t="s">
        <v>45</v>
      </c>
      <c r="AA3" s="14" t="s">
        <v>45</v>
      </c>
      <c r="AB3" s="14" t="s">
        <v>45</v>
      </c>
      <c r="AC3" s="14" t="s">
        <v>45</v>
      </c>
      <c r="AD3" s="14" t="s">
        <v>45</v>
      </c>
      <c r="AE3" s="15" t="s">
        <v>271</v>
      </c>
    </row>
    <row r="4" spans="1:31" ht="15" customHeight="1" thickBot="1" x14ac:dyDescent="0.4">
      <c r="A4" s="16" t="s">
        <v>169</v>
      </c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>
        <v>2019</v>
      </c>
      <c r="J4" s="16">
        <v>2020</v>
      </c>
      <c r="K4" s="16">
        <v>2021</v>
      </c>
      <c r="L4" s="16">
        <v>2022</v>
      </c>
      <c r="M4" s="16">
        <v>2023</v>
      </c>
      <c r="N4" s="16">
        <v>2024</v>
      </c>
      <c r="O4" s="16">
        <v>2025</v>
      </c>
      <c r="P4" s="16">
        <v>2026</v>
      </c>
      <c r="Q4" s="16">
        <v>2027</v>
      </c>
      <c r="R4" s="16">
        <v>2028</v>
      </c>
      <c r="S4" s="16">
        <v>2029</v>
      </c>
      <c r="T4" s="16">
        <v>2030</v>
      </c>
      <c r="U4" s="16">
        <v>2031</v>
      </c>
      <c r="V4" s="16">
        <v>2032</v>
      </c>
      <c r="W4" s="16">
        <v>2033</v>
      </c>
      <c r="X4" s="16">
        <v>2034</v>
      </c>
      <c r="Y4" s="16">
        <v>2035</v>
      </c>
      <c r="Z4" s="16">
        <v>2036</v>
      </c>
      <c r="AA4" s="16">
        <v>2037</v>
      </c>
      <c r="AB4" s="16">
        <v>2038</v>
      </c>
      <c r="AC4" s="16">
        <v>2039</v>
      </c>
      <c r="AD4" s="16">
        <v>2040</v>
      </c>
      <c r="AE4" s="16">
        <v>2040</v>
      </c>
    </row>
    <row r="5" spans="1:31" ht="15" customHeight="1" thickTop="1" x14ac:dyDescent="0.35"/>
    <row r="6" spans="1:31" ht="15" customHeight="1" x14ac:dyDescent="0.35">
      <c r="A6" s="17" t="s">
        <v>170</v>
      </c>
    </row>
    <row r="7" spans="1:31" ht="15" customHeight="1" x14ac:dyDescent="0.35"/>
    <row r="8" spans="1:31" ht="15" customHeight="1" x14ac:dyDescent="0.35">
      <c r="A8" s="17" t="s">
        <v>110</v>
      </c>
    </row>
    <row r="9" spans="1:31" ht="15" customHeight="1" x14ac:dyDescent="0.35">
      <c r="A9" s="17" t="s">
        <v>171</v>
      </c>
    </row>
    <row r="10" spans="1:31" ht="15" customHeight="1" x14ac:dyDescent="0.35">
      <c r="A10" s="18" t="s">
        <v>172</v>
      </c>
      <c r="B10" s="26">
        <v>1478.3149410000001</v>
      </c>
      <c r="C10" s="26">
        <v>1550.1209719999999</v>
      </c>
      <c r="D10" s="26">
        <v>1579.078125</v>
      </c>
      <c r="E10" s="26">
        <v>1556.0563959999999</v>
      </c>
      <c r="F10" s="26">
        <v>1526.3591309999999</v>
      </c>
      <c r="G10" s="26">
        <v>1557.7729489999999</v>
      </c>
      <c r="H10" s="26">
        <v>1575.846436</v>
      </c>
      <c r="I10" s="26">
        <v>1635.9406739999999</v>
      </c>
      <c r="J10" s="26">
        <v>1670.051514</v>
      </c>
      <c r="K10" s="26">
        <v>1674.7817379999999</v>
      </c>
      <c r="L10" s="26">
        <v>1681.044067</v>
      </c>
      <c r="M10" s="26">
        <v>1687.119385</v>
      </c>
      <c r="N10" s="26">
        <v>1692.31665</v>
      </c>
      <c r="O10" s="26">
        <v>1684.6098629999999</v>
      </c>
      <c r="P10" s="26">
        <v>1683.4564210000001</v>
      </c>
      <c r="Q10" s="26">
        <v>1681.3820800000001</v>
      </c>
      <c r="R10" s="26">
        <v>1678.6611330000001</v>
      </c>
      <c r="S10" s="26">
        <v>1675.7364500000001</v>
      </c>
      <c r="T10" s="26">
        <v>1673.9643550000001</v>
      </c>
      <c r="U10" s="26">
        <v>1670.8039550000001</v>
      </c>
      <c r="V10" s="26">
        <v>1668.3725589999999</v>
      </c>
      <c r="W10" s="26">
        <v>1665.7717290000001</v>
      </c>
      <c r="X10" s="26">
        <v>1664.685913</v>
      </c>
      <c r="Y10" s="26">
        <v>1664.955322</v>
      </c>
      <c r="Z10" s="26">
        <v>1665.503418</v>
      </c>
      <c r="AA10" s="26">
        <v>1663.5083010000001</v>
      </c>
      <c r="AB10" s="26">
        <v>1664.7094729999999</v>
      </c>
      <c r="AC10" s="26">
        <v>1663.1685789999999</v>
      </c>
      <c r="AD10" s="26">
        <v>1662.689453</v>
      </c>
      <c r="AE10" s="20">
        <v>2.5999999999999999E-3</v>
      </c>
    </row>
    <row r="11" spans="1:31" ht="15" customHeight="1" x14ac:dyDescent="0.35">
      <c r="A11" s="18" t="s">
        <v>173</v>
      </c>
      <c r="B11" s="26">
        <v>18.062000000000001</v>
      </c>
      <c r="C11" s="26">
        <v>22.186997999999999</v>
      </c>
      <c r="D11" s="26">
        <v>24.369619</v>
      </c>
      <c r="E11" s="26">
        <v>21.812944000000002</v>
      </c>
      <c r="F11" s="26">
        <v>21.558126000000001</v>
      </c>
      <c r="G11" s="26">
        <v>19.388945</v>
      </c>
      <c r="H11" s="26">
        <v>19.562194999999999</v>
      </c>
      <c r="I11" s="26">
        <v>14.246964</v>
      </c>
      <c r="J11" s="26">
        <v>14.410306</v>
      </c>
      <c r="K11" s="26">
        <v>14.40957</v>
      </c>
      <c r="L11" s="26">
        <v>14.464418999999999</v>
      </c>
      <c r="M11" s="26">
        <v>14.537587</v>
      </c>
      <c r="N11" s="26">
        <v>14.601796999999999</v>
      </c>
      <c r="O11" s="26">
        <v>14.5185</v>
      </c>
      <c r="P11" s="26">
        <v>14.350311</v>
      </c>
      <c r="Q11" s="26">
        <v>14.272341000000001</v>
      </c>
      <c r="R11" s="26">
        <v>14.224473</v>
      </c>
      <c r="S11" s="26">
        <v>14.258105</v>
      </c>
      <c r="T11" s="26">
        <v>14.286694000000001</v>
      </c>
      <c r="U11" s="26">
        <v>14.113312000000001</v>
      </c>
      <c r="V11" s="26">
        <v>14.130762000000001</v>
      </c>
      <c r="W11" s="26">
        <v>14.153801</v>
      </c>
      <c r="X11" s="26">
        <v>14.19542</v>
      </c>
      <c r="Y11" s="26">
        <v>14.241192</v>
      </c>
      <c r="Z11" s="26">
        <v>14.303834</v>
      </c>
      <c r="AA11" s="26">
        <v>14.360821</v>
      </c>
      <c r="AB11" s="26">
        <v>14.425093</v>
      </c>
      <c r="AC11" s="26">
        <v>14.476851</v>
      </c>
      <c r="AD11" s="26">
        <v>14.528962999999999</v>
      </c>
      <c r="AE11" s="20">
        <v>-1.5558000000000001E-2</v>
      </c>
    </row>
    <row r="12" spans="1:31" ht="15" customHeight="1" x14ac:dyDescent="0.35">
      <c r="A12" s="18" t="s">
        <v>174</v>
      </c>
      <c r="B12" s="26">
        <v>1000.384033</v>
      </c>
      <c r="C12" s="26">
        <v>894.22796600000004</v>
      </c>
      <c r="D12" s="26">
        <v>889.52673300000004</v>
      </c>
      <c r="E12" s="26">
        <v>899.57617200000004</v>
      </c>
      <c r="F12" s="26">
        <v>933.47686799999997</v>
      </c>
      <c r="G12" s="26">
        <v>902.45068400000002</v>
      </c>
      <c r="H12" s="26">
        <v>919.79504399999996</v>
      </c>
      <c r="I12" s="26">
        <v>897.47845500000005</v>
      </c>
      <c r="J12" s="26">
        <v>867.04260299999999</v>
      </c>
      <c r="K12" s="26">
        <v>864.10626200000002</v>
      </c>
      <c r="L12" s="26">
        <v>875.95440699999995</v>
      </c>
      <c r="M12" s="26">
        <v>895.368652</v>
      </c>
      <c r="N12" s="26">
        <v>920.532104</v>
      </c>
      <c r="O12" s="26">
        <v>954.48413100000005</v>
      </c>
      <c r="P12" s="26">
        <v>978.03912400000002</v>
      </c>
      <c r="Q12" s="26">
        <v>1004.68512</v>
      </c>
      <c r="R12" s="26">
        <v>1031.5151370000001</v>
      </c>
      <c r="S12" s="26">
        <v>1054.4916989999999</v>
      </c>
      <c r="T12" s="26">
        <v>1072.6198730000001</v>
      </c>
      <c r="U12" s="26">
        <v>1082.915405</v>
      </c>
      <c r="V12" s="26">
        <v>1092.6770019999999</v>
      </c>
      <c r="W12" s="26">
        <v>1107.047607</v>
      </c>
      <c r="X12" s="26">
        <v>1121.9132079999999</v>
      </c>
      <c r="Y12" s="26">
        <v>1142.830322</v>
      </c>
      <c r="Z12" s="26">
        <v>1163.447144</v>
      </c>
      <c r="AA12" s="26">
        <v>1177.35437</v>
      </c>
      <c r="AB12" s="26">
        <v>1185.2196039999999</v>
      </c>
      <c r="AC12" s="26">
        <v>1188.9454350000001</v>
      </c>
      <c r="AD12" s="26">
        <v>1198.3448490000001</v>
      </c>
      <c r="AE12" s="20">
        <v>1.0900999999999999E-2</v>
      </c>
    </row>
    <row r="13" spans="1:31" ht="15" customHeight="1" x14ac:dyDescent="0.35">
      <c r="A13" s="18" t="s">
        <v>175</v>
      </c>
      <c r="B13" s="26">
        <v>769.33203100000003</v>
      </c>
      <c r="C13" s="26">
        <v>789.01599099999999</v>
      </c>
      <c r="D13" s="26">
        <v>783.621216</v>
      </c>
      <c r="E13" s="26">
        <v>774.24047900000005</v>
      </c>
      <c r="F13" s="26">
        <v>781.44329800000003</v>
      </c>
      <c r="G13" s="26">
        <v>794.85082999999997</v>
      </c>
      <c r="H13" s="26">
        <v>797.80029300000001</v>
      </c>
      <c r="I13" s="26">
        <v>800.84448199999997</v>
      </c>
      <c r="J13" s="26">
        <v>803.69464100000005</v>
      </c>
      <c r="K13" s="26">
        <v>806.55664100000001</v>
      </c>
      <c r="L13" s="26">
        <v>807.54870600000004</v>
      </c>
      <c r="M13" s="26">
        <v>807.54870600000004</v>
      </c>
      <c r="N13" s="26">
        <v>807.54870600000004</v>
      </c>
      <c r="O13" s="26">
        <v>807.54919400000006</v>
      </c>
      <c r="P13" s="26">
        <v>807.54870600000004</v>
      </c>
      <c r="Q13" s="26">
        <v>807.54870600000004</v>
      </c>
      <c r="R13" s="26">
        <v>807.54919400000006</v>
      </c>
      <c r="S13" s="26">
        <v>807.54870600000004</v>
      </c>
      <c r="T13" s="26">
        <v>808.31774900000005</v>
      </c>
      <c r="U13" s="26">
        <v>809.917236</v>
      </c>
      <c r="V13" s="26">
        <v>810.33239700000001</v>
      </c>
      <c r="W13" s="26">
        <v>810.38500999999997</v>
      </c>
      <c r="X13" s="26">
        <v>811.21002199999998</v>
      </c>
      <c r="Y13" s="26">
        <v>812.31726100000003</v>
      </c>
      <c r="Z13" s="26">
        <v>813.31506300000001</v>
      </c>
      <c r="AA13" s="26">
        <v>816.65741000000003</v>
      </c>
      <c r="AB13" s="26">
        <v>820.57659899999999</v>
      </c>
      <c r="AC13" s="26">
        <v>824.949524</v>
      </c>
      <c r="AD13" s="26">
        <v>833.22241199999996</v>
      </c>
      <c r="AE13" s="20">
        <v>2.0209999999999998E-3</v>
      </c>
    </row>
    <row r="14" spans="1:31" ht="15" customHeight="1" x14ac:dyDescent="0.35">
      <c r="A14" s="18" t="s">
        <v>176</v>
      </c>
      <c r="B14" s="26">
        <v>2.3159990000000001</v>
      </c>
      <c r="C14" s="26">
        <v>2.8419989999999999</v>
      </c>
      <c r="D14" s="26">
        <v>2.654938</v>
      </c>
      <c r="E14" s="26">
        <v>2.6612429999999998</v>
      </c>
      <c r="F14" s="26">
        <v>2.6688040000000002</v>
      </c>
      <c r="G14" s="26">
        <v>2.6734279999999999</v>
      </c>
      <c r="H14" s="26">
        <v>2.6783009999999998</v>
      </c>
      <c r="I14" s="26">
        <v>2.6816110000000002</v>
      </c>
      <c r="J14" s="26">
        <v>2.6830949999999998</v>
      </c>
      <c r="K14" s="26">
        <v>2.6856849999999999</v>
      </c>
      <c r="L14" s="26">
        <v>2.6879650000000002</v>
      </c>
      <c r="M14" s="26">
        <v>2.6904759999999999</v>
      </c>
      <c r="N14" s="26">
        <v>2.6937229999999999</v>
      </c>
      <c r="O14" s="26">
        <v>2.6945640000000002</v>
      </c>
      <c r="P14" s="26">
        <v>2.703646</v>
      </c>
      <c r="Q14" s="26">
        <v>2.706553</v>
      </c>
      <c r="R14" s="26">
        <v>2.7089279999999998</v>
      </c>
      <c r="S14" s="26">
        <v>2.7151000000000001</v>
      </c>
      <c r="T14" s="26">
        <v>2.720701</v>
      </c>
      <c r="U14" s="26">
        <v>2.725857</v>
      </c>
      <c r="V14" s="26">
        <v>2.7316910000000001</v>
      </c>
      <c r="W14" s="26">
        <v>2.7373660000000002</v>
      </c>
      <c r="X14" s="26">
        <v>2.7423289999999998</v>
      </c>
      <c r="Y14" s="26">
        <v>2.7447499999999998</v>
      </c>
      <c r="Z14" s="26">
        <v>2.7468370000000002</v>
      </c>
      <c r="AA14" s="26">
        <v>2.7496879999999999</v>
      </c>
      <c r="AB14" s="26">
        <v>2.7511700000000001</v>
      </c>
      <c r="AC14" s="26">
        <v>2.7527379999999999</v>
      </c>
      <c r="AD14" s="26">
        <v>2.7549169999999998</v>
      </c>
      <c r="AE14" s="20">
        <v>-1.152E-3</v>
      </c>
    </row>
    <row r="15" spans="1:31" ht="15" customHeight="1" x14ac:dyDescent="0.35">
      <c r="A15" s="18" t="s">
        <v>177</v>
      </c>
      <c r="B15" s="26">
        <v>457.52301</v>
      </c>
      <c r="C15" s="26">
        <v>482.53497299999998</v>
      </c>
      <c r="D15" s="26">
        <v>491.86019900000002</v>
      </c>
      <c r="E15" s="26">
        <v>524.61425799999995</v>
      </c>
      <c r="F15" s="26">
        <v>561.38128700000004</v>
      </c>
      <c r="G15" s="26">
        <v>587.33398399999999</v>
      </c>
      <c r="H15" s="26">
        <v>605.35711700000002</v>
      </c>
      <c r="I15" s="26">
        <v>612.76733400000001</v>
      </c>
      <c r="J15" s="26">
        <v>620.06652799999995</v>
      </c>
      <c r="K15" s="26">
        <v>629.73571800000002</v>
      </c>
      <c r="L15" s="26">
        <v>635.46331799999996</v>
      </c>
      <c r="M15" s="26">
        <v>639.42248500000005</v>
      </c>
      <c r="N15" s="26">
        <v>644.472351</v>
      </c>
      <c r="O15" s="26">
        <v>648.35961899999995</v>
      </c>
      <c r="P15" s="26">
        <v>653.36614999999995</v>
      </c>
      <c r="Q15" s="26">
        <v>658.01599099999999</v>
      </c>
      <c r="R15" s="26">
        <v>664.016479</v>
      </c>
      <c r="S15" s="26">
        <v>670.36364700000001</v>
      </c>
      <c r="T15" s="26">
        <v>678.75097700000003</v>
      </c>
      <c r="U15" s="26">
        <v>690.81359899999995</v>
      </c>
      <c r="V15" s="26">
        <v>702.67639199999996</v>
      </c>
      <c r="W15" s="26">
        <v>715.15625</v>
      </c>
      <c r="X15" s="26">
        <v>726.97656199999994</v>
      </c>
      <c r="Y15" s="26">
        <v>733.49267599999996</v>
      </c>
      <c r="Z15" s="26">
        <v>743.61926300000005</v>
      </c>
      <c r="AA15" s="26">
        <v>759.69164999999998</v>
      </c>
      <c r="AB15" s="26">
        <v>777.21447799999999</v>
      </c>
      <c r="AC15" s="26">
        <v>796.089111</v>
      </c>
      <c r="AD15" s="26">
        <v>804.50915499999996</v>
      </c>
      <c r="AE15" s="20">
        <v>1.9113000000000002E-2</v>
      </c>
    </row>
    <row r="16" spans="1:31" ht="15" customHeight="1" x14ac:dyDescent="0.35">
      <c r="A16" s="18" t="s">
        <v>178</v>
      </c>
      <c r="B16" s="26">
        <v>0</v>
      </c>
      <c r="C16" s="26">
        <v>0</v>
      </c>
      <c r="D16" s="26">
        <v>0</v>
      </c>
      <c r="E16" s="26">
        <v>0</v>
      </c>
      <c r="F16" s="26">
        <v>0.16145100000000001</v>
      </c>
      <c r="G16" s="26">
        <v>0.328934</v>
      </c>
      <c r="H16" s="26">
        <v>0.42321300000000001</v>
      </c>
      <c r="I16" s="26">
        <v>0.47247499999999998</v>
      </c>
      <c r="J16" s="26">
        <v>0.54780200000000001</v>
      </c>
      <c r="K16" s="26">
        <v>0.61047099999999999</v>
      </c>
      <c r="L16" s="26">
        <v>0.66813</v>
      </c>
      <c r="M16" s="26">
        <v>0.73161799999999999</v>
      </c>
      <c r="N16" s="26">
        <v>0.76627199999999995</v>
      </c>
      <c r="O16" s="26">
        <v>0.86466399999999999</v>
      </c>
      <c r="P16" s="26">
        <v>0.95121800000000001</v>
      </c>
      <c r="Q16" s="26">
        <v>1.0456589999999999</v>
      </c>
      <c r="R16" s="26">
        <v>1.14714</v>
      </c>
      <c r="S16" s="26">
        <v>1.250718</v>
      </c>
      <c r="T16" s="26">
        <v>1.353148</v>
      </c>
      <c r="U16" s="26">
        <v>1.457611</v>
      </c>
      <c r="V16" s="26">
        <v>1.560371</v>
      </c>
      <c r="W16" s="26">
        <v>1.664628</v>
      </c>
      <c r="X16" s="26">
        <v>1.7719199999999999</v>
      </c>
      <c r="Y16" s="26">
        <v>1.885073</v>
      </c>
      <c r="Z16" s="26">
        <v>2.0046300000000001</v>
      </c>
      <c r="AA16" s="26">
        <v>2.0687700000000002</v>
      </c>
      <c r="AB16" s="26">
        <v>2.1309879999999999</v>
      </c>
      <c r="AC16" s="26">
        <v>2.193762</v>
      </c>
      <c r="AD16" s="26">
        <v>2.2537639999999999</v>
      </c>
      <c r="AE16" s="27" t="s">
        <v>67</v>
      </c>
    </row>
    <row r="17" spans="1:31" ht="15" customHeight="1" x14ac:dyDescent="0.35">
      <c r="A17" s="17" t="s">
        <v>179</v>
      </c>
      <c r="B17" s="28">
        <v>3725.931885</v>
      </c>
      <c r="C17" s="28">
        <v>3740.928711</v>
      </c>
      <c r="D17" s="28">
        <v>3771.1108399999998</v>
      </c>
      <c r="E17" s="28">
        <v>3778.9614259999998</v>
      </c>
      <c r="F17" s="28">
        <v>3827.048828</v>
      </c>
      <c r="G17" s="28">
        <v>3864.7995609999998</v>
      </c>
      <c r="H17" s="28">
        <v>3921.4624020000001</v>
      </c>
      <c r="I17" s="28">
        <v>3964.431885</v>
      </c>
      <c r="J17" s="28">
        <v>3978.4965820000002</v>
      </c>
      <c r="K17" s="28">
        <v>3992.8862300000001</v>
      </c>
      <c r="L17" s="28">
        <v>4017.8312989999999</v>
      </c>
      <c r="M17" s="28">
        <v>4047.4187010000001</v>
      </c>
      <c r="N17" s="28">
        <v>4082.931885</v>
      </c>
      <c r="O17" s="28">
        <v>4113.0805659999996</v>
      </c>
      <c r="P17" s="28">
        <v>4140.4155270000001</v>
      </c>
      <c r="Q17" s="28">
        <v>4169.6567379999997</v>
      </c>
      <c r="R17" s="28">
        <v>4199.8227539999998</v>
      </c>
      <c r="S17" s="28">
        <v>4226.3642579999996</v>
      </c>
      <c r="T17" s="28">
        <v>4252.013672</v>
      </c>
      <c r="U17" s="28">
        <v>4272.7465819999998</v>
      </c>
      <c r="V17" s="28">
        <v>4292.4814450000003</v>
      </c>
      <c r="W17" s="28">
        <v>4316.9165039999998</v>
      </c>
      <c r="X17" s="28">
        <v>4343.4956050000001</v>
      </c>
      <c r="Y17" s="28">
        <v>4372.466797</v>
      </c>
      <c r="Z17" s="28">
        <v>4404.9399409999996</v>
      </c>
      <c r="AA17" s="28">
        <v>4436.3911129999997</v>
      </c>
      <c r="AB17" s="28">
        <v>4467.0273440000001</v>
      </c>
      <c r="AC17" s="28">
        <v>4492.5756840000004</v>
      </c>
      <c r="AD17" s="28">
        <v>4518.3037109999996</v>
      </c>
      <c r="AE17" s="22">
        <v>7.0169999999999998E-3</v>
      </c>
    </row>
    <row r="18" spans="1:31" ht="15" customHeight="1" x14ac:dyDescent="0.35">
      <c r="A18" s="17" t="s">
        <v>180</v>
      </c>
    </row>
    <row r="19" spans="1:31" ht="15" customHeight="1" x14ac:dyDescent="0.35">
      <c r="A19" s="18" t="s">
        <v>172</v>
      </c>
      <c r="B19" s="26">
        <v>22.240969</v>
      </c>
      <c r="C19" s="26">
        <v>22.058481</v>
      </c>
      <c r="D19" s="26">
        <v>23.687940999999999</v>
      </c>
      <c r="E19" s="26">
        <v>24.273741000000001</v>
      </c>
      <c r="F19" s="26">
        <v>22.838722000000001</v>
      </c>
      <c r="G19" s="26">
        <v>23.715641000000002</v>
      </c>
      <c r="H19" s="26">
        <v>24.179071</v>
      </c>
      <c r="I19" s="26">
        <v>24.977913000000001</v>
      </c>
      <c r="J19" s="26">
        <v>25.536052999999999</v>
      </c>
      <c r="K19" s="26">
        <v>25.465541999999999</v>
      </c>
      <c r="L19" s="26">
        <v>25.608173000000001</v>
      </c>
      <c r="M19" s="26">
        <v>25.645520999999999</v>
      </c>
      <c r="N19" s="26">
        <v>25.900631000000001</v>
      </c>
      <c r="O19" s="26">
        <v>26.019480000000001</v>
      </c>
      <c r="P19" s="26">
        <v>26.053415000000001</v>
      </c>
      <c r="Q19" s="26">
        <v>26.049244000000002</v>
      </c>
      <c r="R19" s="26">
        <v>26.006432</v>
      </c>
      <c r="S19" s="26">
        <v>25.907629</v>
      </c>
      <c r="T19" s="26">
        <v>25.897355999999998</v>
      </c>
      <c r="U19" s="26">
        <v>25.807393999999999</v>
      </c>
      <c r="V19" s="26">
        <v>25.898330999999999</v>
      </c>
      <c r="W19" s="26">
        <v>25.756032999999999</v>
      </c>
      <c r="X19" s="26">
        <v>25.841927999999999</v>
      </c>
      <c r="Y19" s="26">
        <v>25.846727000000001</v>
      </c>
      <c r="Z19" s="26">
        <v>25.698174000000002</v>
      </c>
      <c r="AA19" s="26">
        <v>25.454872000000002</v>
      </c>
      <c r="AB19" s="26">
        <v>25.578558000000001</v>
      </c>
      <c r="AC19" s="26">
        <v>25.574943999999999</v>
      </c>
      <c r="AD19" s="26">
        <v>25.574798999999999</v>
      </c>
      <c r="AE19" s="20">
        <v>5.4929999999999996E-3</v>
      </c>
    </row>
    <row r="20" spans="1:31" ht="15" customHeight="1" x14ac:dyDescent="0.35">
      <c r="A20" s="18" t="s">
        <v>173</v>
      </c>
      <c r="B20" s="26">
        <v>2.0097719999999999</v>
      </c>
      <c r="C20" s="26">
        <v>2.1283470000000002</v>
      </c>
      <c r="D20" s="26">
        <v>0.73297199999999996</v>
      </c>
      <c r="E20" s="26">
        <v>0.73513200000000001</v>
      </c>
      <c r="F20" s="26">
        <v>0.68893499999999996</v>
      </c>
      <c r="G20" s="26">
        <v>0.690137</v>
      </c>
      <c r="H20" s="26">
        <v>0.69167299999999998</v>
      </c>
      <c r="I20" s="26">
        <v>0.69499299999999997</v>
      </c>
      <c r="J20" s="26">
        <v>0.69751200000000002</v>
      </c>
      <c r="K20" s="26">
        <v>0.698102</v>
      </c>
      <c r="L20" s="26">
        <v>0.69974700000000001</v>
      </c>
      <c r="M20" s="26">
        <v>0.70144600000000001</v>
      </c>
      <c r="N20" s="26">
        <v>0.70294599999999996</v>
      </c>
      <c r="O20" s="26">
        <v>0.70363200000000004</v>
      </c>
      <c r="P20" s="26">
        <v>0.70369199999999998</v>
      </c>
      <c r="Q20" s="26">
        <v>0.70352999999999999</v>
      </c>
      <c r="R20" s="26">
        <v>0.70333199999999996</v>
      </c>
      <c r="S20" s="26">
        <v>0.70284500000000005</v>
      </c>
      <c r="T20" s="26">
        <v>0.70228100000000004</v>
      </c>
      <c r="U20" s="26">
        <v>0.70191800000000004</v>
      </c>
      <c r="V20" s="26">
        <v>0.70691700000000002</v>
      </c>
      <c r="W20" s="26">
        <v>0.70641200000000004</v>
      </c>
      <c r="X20" s="26">
        <v>0.70698499999999997</v>
      </c>
      <c r="Y20" s="26">
        <v>0.70697399999999999</v>
      </c>
      <c r="Z20" s="26">
        <v>0.70680500000000002</v>
      </c>
      <c r="AA20" s="26">
        <v>0.70688799999999996</v>
      </c>
      <c r="AB20" s="26">
        <v>0.70744300000000004</v>
      </c>
      <c r="AC20" s="26">
        <v>0.707237</v>
      </c>
      <c r="AD20" s="26">
        <v>0.70730700000000002</v>
      </c>
      <c r="AE20" s="20">
        <v>-3.9980000000000002E-2</v>
      </c>
    </row>
    <row r="21" spans="1:31" ht="15" customHeight="1" x14ac:dyDescent="0.35">
      <c r="A21" s="18" t="s">
        <v>181</v>
      </c>
      <c r="B21" s="26">
        <v>132.40701300000001</v>
      </c>
      <c r="C21" s="26">
        <v>125.734436</v>
      </c>
      <c r="D21" s="26">
        <v>142.840698</v>
      </c>
      <c r="E21" s="26">
        <v>144.048981</v>
      </c>
      <c r="F21" s="26">
        <v>140.30392499999999</v>
      </c>
      <c r="G21" s="26">
        <v>135.43487500000001</v>
      </c>
      <c r="H21" s="26">
        <v>133.078766</v>
      </c>
      <c r="I21" s="26">
        <v>132.96516399999999</v>
      </c>
      <c r="J21" s="26">
        <v>132.95082099999999</v>
      </c>
      <c r="K21" s="26">
        <v>132.75953699999999</v>
      </c>
      <c r="L21" s="26">
        <v>132.913544</v>
      </c>
      <c r="M21" s="26">
        <v>132.98028600000001</v>
      </c>
      <c r="N21" s="26">
        <v>133.17524700000001</v>
      </c>
      <c r="O21" s="26">
        <v>133.245667</v>
      </c>
      <c r="P21" s="26">
        <v>133.88986199999999</v>
      </c>
      <c r="Q21" s="26">
        <v>134.10621599999999</v>
      </c>
      <c r="R21" s="26">
        <v>134.16879299999999</v>
      </c>
      <c r="S21" s="26">
        <v>134.21551500000001</v>
      </c>
      <c r="T21" s="26">
        <v>134.19929500000001</v>
      </c>
      <c r="U21" s="26">
        <v>134.26348899999999</v>
      </c>
      <c r="V21" s="26">
        <v>134.02441400000001</v>
      </c>
      <c r="W21" s="26">
        <v>134.11883499999999</v>
      </c>
      <c r="X21" s="26">
        <v>134.17077599999999</v>
      </c>
      <c r="Y21" s="26">
        <v>134.18383800000001</v>
      </c>
      <c r="Z21" s="26">
        <v>134.04780600000001</v>
      </c>
      <c r="AA21" s="26">
        <v>134.05548099999999</v>
      </c>
      <c r="AB21" s="26">
        <v>133.41786200000001</v>
      </c>
      <c r="AC21" s="26">
        <v>133.36999499999999</v>
      </c>
      <c r="AD21" s="26">
        <v>133.37008700000001</v>
      </c>
      <c r="AE21" s="20">
        <v>2.186E-3</v>
      </c>
    </row>
    <row r="22" spans="1:31" ht="15" customHeight="1" x14ac:dyDescent="0.35">
      <c r="A22" s="18" t="s">
        <v>182</v>
      </c>
      <c r="B22" s="26">
        <v>4.786232</v>
      </c>
      <c r="C22" s="26">
        <v>4.8906369999999999</v>
      </c>
      <c r="D22" s="26">
        <v>5.5687259999999998</v>
      </c>
      <c r="E22" s="26">
        <v>5.6889560000000001</v>
      </c>
      <c r="F22" s="26">
        <v>6.0713559999999998</v>
      </c>
      <c r="G22" s="26">
        <v>6.2303920000000002</v>
      </c>
      <c r="H22" s="26">
        <v>6.2980489999999998</v>
      </c>
      <c r="I22" s="26">
        <v>6.3108570000000004</v>
      </c>
      <c r="J22" s="26">
        <v>6.3811159999999996</v>
      </c>
      <c r="K22" s="26">
        <v>6.531847</v>
      </c>
      <c r="L22" s="26">
        <v>6.8234519999999996</v>
      </c>
      <c r="M22" s="26">
        <v>7.1780710000000001</v>
      </c>
      <c r="N22" s="26">
        <v>7.1847310000000002</v>
      </c>
      <c r="O22" s="26">
        <v>7.194833</v>
      </c>
      <c r="P22" s="26">
        <v>7.1992250000000002</v>
      </c>
      <c r="Q22" s="26">
        <v>7.199948</v>
      </c>
      <c r="R22" s="26">
        <v>7.2016470000000004</v>
      </c>
      <c r="S22" s="26">
        <v>7.1566349999999996</v>
      </c>
      <c r="T22" s="26">
        <v>7.1609470000000002</v>
      </c>
      <c r="U22" s="26">
        <v>7.1474399999999996</v>
      </c>
      <c r="V22" s="26">
        <v>7.1561560000000002</v>
      </c>
      <c r="W22" s="26">
        <v>7.1460800000000004</v>
      </c>
      <c r="X22" s="26">
        <v>7.2072710000000004</v>
      </c>
      <c r="Y22" s="26">
        <v>7.2025589999999999</v>
      </c>
      <c r="Z22" s="26">
        <v>7.3888670000000003</v>
      </c>
      <c r="AA22" s="26">
        <v>7.6308199999999999</v>
      </c>
      <c r="AB22" s="26">
        <v>7.6370760000000004</v>
      </c>
      <c r="AC22" s="26">
        <v>7.6326280000000004</v>
      </c>
      <c r="AD22" s="26">
        <v>7.6315780000000002</v>
      </c>
      <c r="AE22" s="20">
        <v>1.6617E-2</v>
      </c>
    </row>
    <row r="23" spans="1:31" ht="15" customHeight="1" x14ac:dyDescent="0.35">
      <c r="A23" s="17" t="s">
        <v>179</v>
      </c>
      <c r="B23" s="28">
        <v>164.42806999999999</v>
      </c>
      <c r="C23" s="28">
        <v>158.08827199999999</v>
      </c>
      <c r="D23" s="28">
        <v>172.83033800000001</v>
      </c>
      <c r="E23" s="28">
        <v>174.74681100000001</v>
      </c>
      <c r="F23" s="28">
        <v>169.902939</v>
      </c>
      <c r="G23" s="28">
        <v>166.071045</v>
      </c>
      <c r="H23" s="28">
        <v>164.247559</v>
      </c>
      <c r="I23" s="28">
        <v>164.948914</v>
      </c>
      <c r="J23" s="28">
        <v>165.565506</v>
      </c>
      <c r="K23" s="28">
        <v>165.45503199999999</v>
      </c>
      <c r="L23" s="28">
        <v>166.04492200000001</v>
      </c>
      <c r="M23" s="28">
        <v>166.505325</v>
      </c>
      <c r="N23" s="28">
        <v>166.963562</v>
      </c>
      <c r="O23" s="28">
        <v>167.16362000000001</v>
      </c>
      <c r="P23" s="28">
        <v>167.846191</v>
      </c>
      <c r="Q23" s="28">
        <v>168.05894499999999</v>
      </c>
      <c r="R23" s="28">
        <v>168.08019999999999</v>
      </c>
      <c r="S23" s="28">
        <v>167.98262</v>
      </c>
      <c r="T23" s="28">
        <v>167.95988500000001</v>
      </c>
      <c r="U23" s="28">
        <v>167.920242</v>
      </c>
      <c r="V23" s="28">
        <v>167.78582800000001</v>
      </c>
      <c r="W23" s="28">
        <v>167.72735599999999</v>
      </c>
      <c r="X23" s="28">
        <v>167.92697100000001</v>
      </c>
      <c r="Y23" s="28">
        <v>167.94009399999999</v>
      </c>
      <c r="Z23" s="28">
        <v>167.84165999999999</v>
      </c>
      <c r="AA23" s="28">
        <v>167.84805299999999</v>
      </c>
      <c r="AB23" s="28">
        <v>167.34092699999999</v>
      </c>
      <c r="AC23" s="28">
        <v>167.28480500000001</v>
      </c>
      <c r="AD23" s="28">
        <v>167.28376800000001</v>
      </c>
      <c r="AE23" s="22">
        <v>2.0960000000000002E-3</v>
      </c>
    </row>
    <row r="24" spans="1:31" ht="15" customHeight="1" x14ac:dyDescent="0.35">
      <c r="A24" s="17" t="s">
        <v>289</v>
      </c>
      <c r="B24" s="28">
        <v>3890.3598630000001</v>
      </c>
      <c r="C24" s="28">
        <v>3899.0170899999998</v>
      </c>
      <c r="D24" s="28">
        <v>3943.9411620000001</v>
      </c>
      <c r="E24" s="28">
        <v>3953.7082519999999</v>
      </c>
      <c r="F24" s="28">
        <v>3996.9516600000002</v>
      </c>
      <c r="G24" s="28">
        <v>4030.8706050000001</v>
      </c>
      <c r="H24" s="28">
        <v>4085.709961</v>
      </c>
      <c r="I24" s="28">
        <v>4129.3808589999999</v>
      </c>
      <c r="J24" s="28">
        <v>4144.0620120000003</v>
      </c>
      <c r="K24" s="28">
        <v>4158.3413090000004</v>
      </c>
      <c r="L24" s="28">
        <v>4183.8759769999997</v>
      </c>
      <c r="M24" s="28">
        <v>4213.923828</v>
      </c>
      <c r="N24" s="28">
        <v>4249.8955079999996</v>
      </c>
      <c r="O24" s="28">
        <v>4280.2441410000001</v>
      </c>
      <c r="P24" s="28">
        <v>4308.2617190000001</v>
      </c>
      <c r="Q24" s="28">
        <v>4337.7158200000003</v>
      </c>
      <c r="R24" s="28">
        <v>4367.9028319999998</v>
      </c>
      <c r="S24" s="28">
        <v>4394.3466799999997</v>
      </c>
      <c r="T24" s="28">
        <v>4419.9736329999996</v>
      </c>
      <c r="U24" s="28">
        <v>4440.6669920000004</v>
      </c>
      <c r="V24" s="28">
        <v>4460.2670900000003</v>
      </c>
      <c r="W24" s="28">
        <v>4484.6440430000002</v>
      </c>
      <c r="X24" s="28">
        <v>4511.4223629999997</v>
      </c>
      <c r="Y24" s="28">
        <v>4540.4067379999997</v>
      </c>
      <c r="Z24" s="28">
        <v>4572.7817379999997</v>
      </c>
      <c r="AA24" s="28">
        <v>4604.2392579999996</v>
      </c>
      <c r="AB24" s="28">
        <v>4634.3681640000004</v>
      </c>
      <c r="AC24" s="28">
        <v>4659.8603519999997</v>
      </c>
      <c r="AD24" s="28">
        <v>4685.5874020000001</v>
      </c>
      <c r="AE24" s="22">
        <v>6.829E-3</v>
      </c>
    </row>
    <row r="25" spans="1:31" ht="15" customHeight="1" x14ac:dyDescent="0.35">
      <c r="A25" s="18" t="s">
        <v>183</v>
      </c>
      <c r="B25" s="26">
        <v>12.885899</v>
      </c>
      <c r="C25" s="26">
        <v>12.883713</v>
      </c>
      <c r="D25" s="26">
        <v>13.049806999999999</v>
      </c>
      <c r="E25" s="26">
        <v>13.125559000000001</v>
      </c>
      <c r="F25" s="26">
        <v>12.891907</v>
      </c>
      <c r="G25" s="26">
        <v>13.068327</v>
      </c>
      <c r="H25" s="26">
        <v>13.194763999999999</v>
      </c>
      <c r="I25" s="26">
        <v>13.412789999999999</v>
      </c>
      <c r="J25" s="26">
        <v>13.556328000000001</v>
      </c>
      <c r="K25" s="26">
        <v>13.556328000000001</v>
      </c>
      <c r="L25" s="26">
        <v>13.556328000000001</v>
      </c>
      <c r="M25" s="26">
        <v>13.556328000000001</v>
      </c>
      <c r="N25" s="26">
        <v>13.556328000000001</v>
      </c>
      <c r="O25" s="26">
        <v>13.556328000000001</v>
      </c>
      <c r="P25" s="26">
        <v>13.556328000000001</v>
      </c>
      <c r="Q25" s="26">
        <v>13.556328000000001</v>
      </c>
      <c r="R25" s="26">
        <v>13.556328000000001</v>
      </c>
      <c r="S25" s="26">
        <v>13.556328000000001</v>
      </c>
      <c r="T25" s="26">
        <v>13.556328000000001</v>
      </c>
      <c r="U25" s="26">
        <v>13.556328000000001</v>
      </c>
      <c r="V25" s="26">
        <v>13.556328000000001</v>
      </c>
      <c r="W25" s="26">
        <v>13.556328000000001</v>
      </c>
      <c r="X25" s="26">
        <v>13.556328000000001</v>
      </c>
      <c r="Y25" s="26">
        <v>13.556328000000001</v>
      </c>
      <c r="Z25" s="26">
        <v>13.556328000000001</v>
      </c>
      <c r="AA25" s="26">
        <v>13.556328000000001</v>
      </c>
      <c r="AB25" s="26">
        <v>13.556328000000001</v>
      </c>
      <c r="AC25" s="26">
        <v>13.556328000000001</v>
      </c>
      <c r="AD25" s="26">
        <v>13.556328000000001</v>
      </c>
      <c r="AE25" s="20">
        <v>1.887E-3</v>
      </c>
    </row>
    <row r="26" spans="1:31" ht="15" customHeight="1" x14ac:dyDescent="0.35"/>
    <row r="27" spans="1:31" ht="15" customHeight="1" x14ac:dyDescent="0.35">
      <c r="A27" s="17" t="s">
        <v>184</v>
      </c>
      <c r="B27" s="28">
        <v>3877.4738769999999</v>
      </c>
      <c r="C27" s="28">
        <v>3886.1333009999998</v>
      </c>
      <c r="D27" s="28">
        <v>3930.891357</v>
      </c>
      <c r="E27" s="28">
        <v>3940.5827640000002</v>
      </c>
      <c r="F27" s="28">
        <v>3984.0598140000002</v>
      </c>
      <c r="G27" s="28">
        <v>4017.8022460000002</v>
      </c>
      <c r="H27" s="28">
        <v>4072.5151369999999</v>
      </c>
      <c r="I27" s="28">
        <v>4115.9682620000003</v>
      </c>
      <c r="J27" s="28">
        <v>4130.5058589999999</v>
      </c>
      <c r="K27" s="28">
        <v>4144.7851559999999</v>
      </c>
      <c r="L27" s="28">
        <v>4170.3198240000002</v>
      </c>
      <c r="M27" s="28">
        <v>4200.3676759999998</v>
      </c>
      <c r="N27" s="28">
        <v>4236.3393550000001</v>
      </c>
      <c r="O27" s="28">
        <v>4266.6879879999997</v>
      </c>
      <c r="P27" s="28">
        <v>4294.7055659999996</v>
      </c>
      <c r="Q27" s="28">
        <v>4324.1596680000002</v>
      </c>
      <c r="R27" s="28">
        <v>4354.3466799999997</v>
      </c>
      <c r="S27" s="28">
        <v>4380.7905270000001</v>
      </c>
      <c r="T27" s="28">
        <v>4406.4174800000001</v>
      </c>
      <c r="U27" s="28">
        <v>4427.1108400000003</v>
      </c>
      <c r="V27" s="28">
        <v>4446.7109380000002</v>
      </c>
      <c r="W27" s="28">
        <v>4471.0878910000001</v>
      </c>
      <c r="X27" s="28">
        <v>4497.8662109999996</v>
      </c>
      <c r="Y27" s="28">
        <v>4526.8505859999996</v>
      </c>
      <c r="Z27" s="28">
        <v>4559.2255859999996</v>
      </c>
      <c r="AA27" s="28">
        <v>4590.6831050000001</v>
      </c>
      <c r="AB27" s="28">
        <v>4620.8120120000003</v>
      </c>
      <c r="AC27" s="28">
        <v>4646.3041990000002</v>
      </c>
      <c r="AD27" s="28">
        <v>4672.03125</v>
      </c>
      <c r="AE27" s="22">
        <v>6.8450000000000004E-3</v>
      </c>
    </row>
    <row r="28" spans="1:31" ht="15" customHeight="1" x14ac:dyDescent="0.35"/>
    <row r="29" spans="1:31" ht="15" customHeight="1" x14ac:dyDescent="0.35">
      <c r="A29" s="17" t="s">
        <v>185</v>
      </c>
    </row>
    <row r="30" spans="1:31" ht="15" customHeight="1" x14ac:dyDescent="0.35">
      <c r="A30" s="18" t="s">
        <v>172</v>
      </c>
      <c r="B30" s="26">
        <v>13.486440999999999</v>
      </c>
      <c r="C30" s="26">
        <v>13.486369</v>
      </c>
      <c r="D30" s="26">
        <v>13.486369</v>
      </c>
      <c r="E30" s="26">
        <v>13.486369</v>
      </c>
      <c r="F30" s="26">
        <v>13.486369</v>
      </c>
      <c r="G30" s="26">
        <v>13.486369</v>
      </c>
      <c r="H30" s="26">
        <v>13.486369</v>
      </c>
      <c r="I30" s="26">
        <v>13.486369</v>
      </c>
      <c r="J30" s="26">
        <v>13.486369</v>
      </c>
      <c r="K30" s="26">
        <v>13.486369</v>
      </c>
      <c r="L30" s="26">
        <v>13.486369</v>
      </c>
      <c r="M30" s="26">
        <v>13.486369</v>
      </c>
      <c r="N30" s="26">
        <v>13.486369</v>
      </c>
      <c r="O30" s="26">
        <v>13.486369</v>
      </c>
      <c r="P30" s="26">
        <v>13.486369</v>
      </c>
      <c r="Q30" s="26">
        <v>13.486369</v>
      </c>
      <c r="R30" s="26">
        <v>13.486369</v>
      </c>
      <c r="S30" s="26">
        <v>13.486369</v>
      </c>
      <c r="T30" s="26">
        <v>13.486369</v>
      </c>
      <c r="U30" s="26">
        <v>13.486369</v>
      </c>
      <c r="V30" s="26">
        <v>13.486369</v>
      </c>
      <c r="W30" s="26">
        <v>13.486369</v>
      </c>
      <c r="X30" s="26">
        <v>13.486369</v>
      </c>
      <c r="Y30" s="26">
        <v>13.486369</v>
      </c>
      <c r="Z30" s="26">
        <v>13.486369</v>
      </c>
      <c r="AA30" s="26">
        <v>13.486369</v>
      </c>
      <c r="AB30" s="26">
        <v>13.486369</v>
      </c>
      <c r="AC30" s="26">
        <v>13.486369</v>
      </c>
      <c r="AD30" s="26">
        <v>13.486369</v>
      </c>
      <c r="AE30" s="20">
        <v>0</v>
      </c>
    </row>
    <row r="31" spans="1:31" ht="15" customHeight="1" x14ac:dyDescent="0.35">
      <c r="A31" s="18" t="s">
        <v>173</v>
      </c>
      <c r="B31" s="26">
        <v>2.9100419999999998</v>
      </c>
      <c r="C31" s="26">
        <v>2.9083779999999999</v>
      </c>
      <c r="D31" s="26">
        <v>2.9083779999999999</v>
      </c>
      <c r="E31" s="26">
        <v>2.9083779999999999</v>
      </c>
      <c r="F31" s="26">
        <v>2.9083779999999999</v>
      </c>
      <c r="G31" s="26">
        <v>2.5806979999999999</v>
      </c>
      <c r="H31" s="26">
        <v>2.5806979999999999</v>
      </c>
      <c r="I31" s="26">
        <v>2.5806979999999999</v>
      </c>
      <c r="J31" s="26">
        <v>2.5807199999999999</v>
      </c>
      <c r="K31" s="26">
        <v>2.5807639999999998</v>
      </c>
      <c r="L31" s="26">
        <v>2.5809380000000002</v>
      </c>
      <c r="M31" s="26">
        <v>2.581156</v>
      </c>
      <c r="N31" s="26">
        <v>2.5814180000000002</v>
      </c>
      <c r="O31" s="26">
        <v>2.5817679999999998</v>
      </c>
      <c r="P31" s="26">
        <v>2.5822039999999999</v>
      </c>
      <c r="Q31" s="26">
        <v>2.5827930000000001</v>
      </c>
      <c r="R31" s="26">
        <v>2.5837319999999999</v>
      </c>
      <c r="S31" s="26">
        <v>2.5847790000000002</v>
      </c>
      <c r="T31" s="26">
        <v>2.5859359999999998</v>
      </c>
      <c r="U31" s="26">
        <v>2.5861540000000001</v>
      </c>
      <c r="V31" s="26">
        <v>2.5861540000000001</v>
      </c>
      <c r="W31" s="26">
        <v>2.5861540000000001</v>
      </c>
      <c r="X31" s="26">
        <v>2.5861540000000001</v>
      </c>
      <c r="Y31" s="26">
        <v>2.5861540000000001</v>
      </c>
      <c r="Z31" s="26">
        <v>2.5861540000000001</v>
      </c>
      <c r="AA31" s="26">
        <v>2.5861540000000001</v>
      </c>
      <c r="AB31" s="26">
        <v>2.5861540000000001</v>
      </c>
      <c r="AC31" s="26">
        <v>2.5861540000000001</v>
      </c>
      <c r="AD31" s="26">
        <v>2.5861540000000001</v>
      </c>
      <c r="AE31" s="20">
        <v>-4.3400000000000001E-3</v>
      </c>
    </row>
    <row r="32" spans="1:31" ht="15" customHeight="1" x14ac:dyDescent="0.35">
      <c r="A32" s="18" t="s">
        <v>181</v>
      </c>
      <c r="B32" s="26">
        <v>95.345557999999997</v>
      </c>
      <c r="C32" s="26">
        <v>98.127998000000005</v>
      </c>
      <c r="D32" s="26">
        <v>100.749588</v>
      </c>
      <c r="E32" s="26">
        <v>102.964912</v>
      </c>
      <c r="F32" s="26">
        <v>105.51844</v>
      </c>
      <c r="G32" s="26">
        <v>109.348259</v>
      </c>
      <c r="H32" s="26">
        <v>111.52037799999999</v>
      </c>
      <c r="I32" s="26">
        <v>113.358238</v>
      </c>
      <c r="J32" s="26">
        <v>115.98767100000001</v>
      </c>
      <c r="K32" s="26">
        <v>118.929749</v>
      </c>
      <c r="L32" s="26">
        <v>122.125168</v>
      </c>
      <c r="M32" s="26">
        <v>125.838371</v>
      </c>
      <c r="N32" s="26">
        <v>129.81880200000001</v>
      </c>
      <c r="O32" s="26">
        <v>134.266357</v>
      </c>
      <c r="P32" s="26">
        <v>138.92001300000001</v>
      </c>
      <c r="Q32" s="26">
        <v>144.115219</v>
      </c>
      <c r="R32" s="26">
        <v>149.876938</v>
      </c>
      <c r="S32" s="26">
        <v>155.95413199999999</v>
      </c>
      <c r="T32" s="26">
        <v>162.596405</v>
      </c>
      <c r="U32" s="26">
        <v>169.30981399999999</v>
      </c>
      <c r="V32" s="26">
        <v>176.365723</v>
      </c>
      <c r="W32" s="26">
        <v>183.611603</v>
      </c>
      <c r="X32" s="26">
        <v>191.35441599999999</v>
      </c>
      <c r="Y32" s="26">
        <v>199.481064</v>
      </c>
      <c r="Z32" s="26">
        <v>207.25108299999999</v>
      </c>
      <c r="AA32" s="26">
        <v>214.67276000000001</v>
      </c>
      <c r="AB32" s="26">
        <v>221.764557</v>
      </c>
      <c r="AC32" s="26">
        <v>228.44589199999999</v>
      </c>
      <c r="AD32" s="26">
        <v>234.83969099999999</v>
      </c>
      <c r="AE32" s="20">
        <v>3.2848000000000002E-2</v>
      </c>
    </row>
    <row r="33" spans="1:31" ht="15" customHeight="1" x14ac:dyDescent="0.35">
      <c r="A33" s="18" t="s">
        <v>186</v>
      </c>
      <c r="B33" s="26">
        <v>10.558403</v>
      </c>
      <c r="C33" s="26">
        <v>10.558403</v>
      </c>
      <c r="D33" s="26">
        <v>10.558403</v>
      </c>
      <c r="E33" s="26">
        <v>10.558403</v>
      </c>
      <c r="F33" s="26">
        <v>10.558403</v>
      </c>
      <c r="G33" s="26">
        <v>19.192471000000001</v>
      </c>
      <c r="H33" s="26">
        <v>19.194607000000001</v>
      </c>
      <c r="I33" s="26">
        <v>18.925398000000001</v>
      </c>
      <c r="J33" s="26">
        <v>18.937738</v>
      </c>
      <c r="K33" s="26">
        <v>18.960719999999998</v>
      </c>
      <c r="L33" s="26">
        <v>18.955895999999999</v>
      </c>
      <c r="M33" s="26">
        <v>19.038193</v>
      </c>
      <c r="N33" s="26">
        <v>19.093230999999999</v>
      </c>
      <c r="O33" s="26">
        <v>19.150911000000001</v>
      </c>
      <c r="P33" s="26">
        <v>19.117691000000001</v>
      </c>
      <c r="Q33" s="26">
        <v>19.104416000000001</v>
      </c>
      <c r="R33" s="26">
        <v>19.083549000000001</v>
      </c>
      <c r="S33" s="26">
        <v>19.017707999999999</v>
      </c>
      <c r="T33" s="26">
        <v>18.981373000000001</v>
      </c>
      <c r="U33" s="26">
        <v>18.915247000000001</v>
      </c>
      <c r="V33" s="26">
        <v>18.878537999999999</v>
      </c>
      <c r="W33" s="26">
        <v>18.777125999999999</v>
      </c>
      <c r="X33" s="26">
        <v>18.766745</v>
      </c>
      <c r="Y33" s="26">
        <v>18.754047</v>
      </c>
      <c r="Z33" s="26">
        <v>18.730181000000002</v>
      </c>
      <c r="AA33" s="26">
        <v>18.725605000000002</v>
      </c>
      <c r="AB33" s="26">
        <v>18.728878000000002</v>
      </c>
      <c r="AC33" s="26">
        <v>18.732212000000001</v>
      </c>
      <c r="AD33" s="26">
        <v>18.744457000000001</v>
      </c>
      <c r="AE33" s="20">
        <v>2.1486000000000002E-2</v>
      </c>
    </row>
    <row r="34" spans="1:31" ht="15" customHeight="1" x14ac:dyDescent="0.35">
      <c r="A34" s="18" t="s">
        <v>187</v>
      </c>
      <c r="B34" s="26">
        <v>38.849288999999999</v>
      </c>
      <c r="C34" s="26">
        <v>42.077126</v>
      </c>
      <c r="D34" s="26">
        <v>44.129886999999997</v>
      </c>
      <c r="E34" s="26">
        <v>47.313521999999999</v>
      </c>
      <c r="F34" s="26">
        <v>50.204971</v>
      </c>
      <c r="G34" s="26">
        <v>50.545718999999998</v>
      </c>
      <c r="H34" s="26">
        <v>51.069687000000002</v>
      </c>
      <c r="I34" s="26">
        <v>51.787745999999999</v>
      </c>
      <c r="J34" s="26">
        <v>52.913780000000003</v>
      </c>
      <c r="K34" s="26">
        <v>54.097678999999999</v>
      </c>
      <c r="L34" s="26">
        <v>55.351542999999999</v>
      </c>
      <c r="M34" s="26">
        <v>56.746108999999997</v>
      </c>
      <c r="N34" s="26">
        <v>58.291206000000003</v>
      </c>
      <c r="O34" s="26">
        <v>60.081879000000001</v>
      </c>
      <c r="P34" s="26">
        <v>61.954211999999998</v>
      </c>
      <c r="Q34" s="26">
        <v>63.931930999999999</v>
      </c>
      <c r="R34" s="26">
        <v>65.960739000000004</v>
      </c>
      <c r="S34" s="26">
        <v>68.042618000000004</v>
      </c>
      <c r="T34" s="26">
        <v>70.238158999999996</v>
      </c>
      <c r="U34" s="26">
        <v>72.496216000000004</v>
      </c>
      <c r="V34" s="26">
        <v>74.820815999999994</v>
      </c>
      <c r="W34" s="26">
        <v>77.228454999999997</v>
      </c>
      <c r="X34" s="26">
        <v>79.723609999999994</v>
      </c>
      <c r="Y34" s="26">
        <v>82.313064999999995</v>
      </c>
      <c r="Z34" s="26">
        <v>84.976303000000001</v>
      </c>
      <c r="AA34" s="26">
        <v>87.733718999999994</v>
      </c>
      <c r="AB34" s="26">
        <v>90.667525999999995</v>
      </c>
      <c r="AC34" s="26">
        <v>93.754028000000005</v>
      </c>
      <c r="AD34" s="26">
        <v>96.927245999999997</v>
      </c>
      <c r="AE34" s="20">
        <v>3.1387999999999999E-2</v>
      </c>
    </row>
    <row r="35" spans="1:31" ht="15" customHeight="1" x14ac:dyDescent="0.35">
      <c r="A35" s="18" t="s">
        <v>188</v>
      </c>
      <c r="B35" s="26">
        <v>3.3399299999999998</v>
      </c>
      <c r="C35" s="26">
        <v>3.3680659999999998</v>
      </c>
      <c r="D35" s="26">
        <v>3.3724660000000002</v>
      </c>
      <c r="E35" s="26">
        <v>3.3724660000000002</v>
      </c>
      <c r="F35" s="26">
        <v>3.3724660000000002</v>
      </c>
      <c r="G35" s="26">
        <v>3.3724660000000002</v>
      </c>
      <c r="H35" s="26">
        <v>3.3724660000000002</v>
      </c>
      <c r="I35" s="26">
        <v>3.3724660000000002</v>
      </c>
      <c r="J35" s="26">
        <v>3.3724660000000002</v>
      </c>
      <c r="K35" s="26">
        <v>3.3724660000000002</v>
      </c>
      <c r="L35" s="26">
        <v>3.3724660000000002</v>
      </c>
      <c r="M35" s="26">
        <v>3.3724660000000002</v>
      </c>
      <c r="N35" s="26">
        <v>3.3724660000000002</v>
      </c>
      <c r="O35" s="26">
        <v>3.3724660000000002</v>
      </c>
      <c r="P35" s="26">
        <v>3.3724660000000002</v>
      </c>
      <c r="Q35" s="26">
        <v>3.3724660000000002</v>
      </c>
      <c r="R35" s="26">
        <v>3.3724660000000002</v>
      </c>
      <c r="S35" s="26">
        <v>3.3724660000000002</v>
      </c>
      <c r="T35" s="26">
        <v>3.3724660000000002</v>
      </c>
      <c r="U35" s="26">
        <v>3.3724660000000002</v>
      </c>
      <c r="V35" s="26">
        <v>3.3724660000000002</v>
      </c>
      <c r="W35" s="26">
        <v>3.3724660000000002</v>
      </c>
      <c r="X35" s="26">
        <v>3.3724660000000002</v>
      </c>
      <c r="Y35" s="26">
        <v>3.3724660000000002</v>
      </c>
      <c r="Z35" s="26">
        <v>3.3724660000000002</v>
      </c>
      <c r="AA35" s="26">
        <v>3.3724660000000002</v>
      </c>
      <c r="AB35" s="26">
        <v>3.3724660000000002</v>
      </c>
      <c r="AC35" s="26">
        <v>3.3724660000000002</v>
      </c>
      <c r="AD35" s="26">
        <v>3.3724660000000002</v>
      </c>
      <c r="AE35" s="20">
        <v>4.8000000000000001E-5</v>
      </c>
    </row>
    <row r="36" spans="1:31" ht="15" customHeight="1" x14ac:dyDescent="0.35">
      <c r="A36" s="17" t="s">
        <v>290</v>
      </c>
      <c r="B36" s="28">
        <v>164.48966999999999</v>
      </c>
      <c r="C36" s="28">
        <v>170.52633700000001</v>
      </c>
      <c r="D36" s="28">
        <v>175.20509300000001</v>
      </c>
      <c r="E36" s="28">
        <v>180.60405</v>
      </c>
      <c r="F36" s="28">
        <v>186.049026</v>
      </c>
      <c r="G36" s="28">
        <v>198.52598599999999</v>
      </c>
      <c r="H36" s="28">
        <v>201.22421299999999</v>
      </c>
      <c r="I36" s="28">
        <v>203.51092499999999</v>
      </c>
      <c r="J36" s="28">
        <v>207.278763</v>
      </c>
      <c r="K36" s="28">
        <v>211.42776499999999</v>
      </c>
      <c r="L36" s="28">
        <v>215.87239099999999</v>
      </c>
      <c r="M36" s="28">
        <v>221.062668</v>
      </c>
      <c r="N36" s="28">
        <v>226.64350899999999</v>
      </c>
      <c r="O36" s="28">
        <v>232.939728</v>
      </c>
      <c r="P36" s="28">
        <v>239.432953</v>
      </c>
      <c r="Q36" s="28">
        <v>246.59320099999999</v>
      </c>
      <c r="R36" s="28">
        <v>254.36378500000001</v>
      </c>
      <c r="S36" s="28">
        <v>262.45806900000002</v>
      </c>
      <c r="T36" s="28">
        <v>271.26071200000001</v>
      </c>
      <c r="U36" s="28">
        <v>280.16629</v>
      </c>
      <c r="V36" s="28">
        <v>289.51007099999998</v>
      </c>
      <c r="W36" s="28">
        <v>299.06219499999997</v>
      </c>
      <c r="X36" s="28">
        <v>309.28976399999999</v>
      </c>
      <c r="Y36" s="28">
        <v>319.99316399999998</v>
      </c>
      <c r="Z36" s="28">
        <v>330.402557</v>
      </c>
      <c r="AA36" s="28">
        <v>340.57708700000001</v>
      </c>
      <c r="AB36" s="28">
        <v>350.60595699999999</v>
      </c>
      <c r="AC36" s="28">
        <v>360.37713600000001</v>
      </c>
      <c r="AD36" s="28">
        <v>369.95636000000002</v>
      </c>
      <c r="AE36" s="22">
        <v>2.9100000000000001E-2</v>
      </c>
    </row>
    <row r="37" spans="1:31" ht="15" customHeight="1" x14ac:dyDescent="0.35">
      <c r="A37" s="18" t="s">
        <v>189</v>
      </c>
      <c r="B37" s="26">
        <v>126.278694</v>
      </c>
      <c r="C37" s="26">
        <v>131.78057899999999</v>
      </c>
      <c r="D37" s="26">
        <v>136.01835600000001</v>
      </c>
      <c r="E37" s="26">
        <v>140.987381</v>
      </c>
      <c r="F37" s="26">
        <v>146.00015300000001</v>
      </c>
      <c r="G37" s="26">
        <v>159.09394800000001</v>
      </c>
      <c r="H37" s="26">
        <v>161.502197</v>
      </c>
      <c r="I37" s="26">
        <v>163.47155799999999</v>
      </c>
      <c r="J37" s="26">
        <v>166.893036</v>
      </c>
      <c r="K37" s="26">
        <v>170.67553699999999</v>
      </c>
      <c r="L37" s="26">
        <v>174.72392300000001</v>
      </c>
      <c r="M37" s="26">
        <v>179.47569300000001</v>
      </c>
      <c r="N37" s="26">
        <v>184.56965600000001</v>
      </c>
      <c r="O37" s="26">
        <v>190.314682</v>
      </c>
      <c r="P37" s="26">
        <v>196.20114100000001</v>
      </c>
      <c r="Q37" s="26">
        <v>202.692001</v>
      </c>
      <c r="R37" s="26">
        <v>209.73043799999999</v>
      </c>
      <c r="S37" s="26">
        <v>217.03556800000001</v>
      </c>
      <c r="T37" s="26">
        <v>224.977844</v>
      </c>
      <c r="U37" s="26">
        <v>233.009064</v>
      </c>
      <c r="V37" s="26">
        <v>241.45275899999999</v>
      </c>
      <c r="W37" s="26">
        <v>250.06658899999999</v>
      </c>
      <c r="X37" s="26">
        <v>259.30584700000003</v>
      </c>
      <c r="Y37" s="26">
        <v>268.952698</v>
      </c>
      <c r="Z37" s="26">
        <v>278.32354700000002</v>
      </c>
      <c r="AA37" s="26">
        <v>287.46234099999998</v>
      </c>
      <c r="AB37" s="26">
        <v>296.43551600000001</v>
      </c>
      <c r="AC37" s="26">
        <v>305.10412600000001</v>
      </c>
      <c r="AD37" s="26">
        <v>313.48696899999999</v>
      </c>
      <c r="AE37" s="20">
        <v>3.2618000000000001E-2</v>
      </c>
    </row>
    <row r="38" spans="1:31" ht="15" customHeight="1" x14ac:dyDescent="0.35">
      <c r="A38" s="17" t="s">
        <v>190</v>
      </c>
      <c r="B38" s="28">
        <v>38.210963999999997</v>
      </c>
      <c r="C38" s="28">
        <v>38.745735000000003</v>
      </c>
      <c r="D38" s="28">
        <v>39.186732999999997</v>
      </c>
      <c r="E38" s="28">
        <v>39.616646000000003</v>
      </c>
      <c r="F38" s="28">
        <v>40.048870000000001</v>
      </c>
      <c r="G38" s="28">
        <v>39.432014000000002</v>
      </c>
      <c r="H38" s="28">
        <v>39.721989000000001</v>
      </c>
      <c r="I38" s="28">
        <v>40.039363999999999</v>
      </c>
      <c r="J38" s="28">
        <v>40.385685000000002</v>
      </c>
      <c r="K38" s="28">
        <v>40.752200999999999</v>
      </c>
      <c r="L38" s="28">
        <v>41.148445000000002</v>
      </c>
      <c r="M38" s="28">
        <v>41.586956000000001</v>
      </c>
      <c r="N38" s="28">
        <v>42.073841000000002</v>
      </c>
      <c r="O38" s="28">
        <v>42.625076</v>
      </c>
      <c r="P38" s="28">
        <v>43.231827000000003</v>
      </c>
      <c r="Q38" s="28">
        <v>43.901221999999997</v>
      </c>
      <c r="R38" s="28">
        <v>44.633389000000001</v>
      </c>
      <c r="S38" s="28">
        <v>45.422545999999997</v>
      </c>
      <c r="T38" s="28">
        <v>46.282890000000002</v>
      </c>
      <c r="U38" s="28">
        <v>47.157192000000002</v>
      </c>
      <c r="V38" s="28">
        <v>48.057358000000001</v>
      </c>
      <c r="W38" s="28">
        <v>48.995617000000003</v>
      </c>
      <c r="X38" s="28">
        <v>49.983944000000001</v>
      </c>
      <c r="Y38" s="28">
        <v>51.040447</v>
      </c>
      <c r="Z38" s="28">
        <v>52.079014000000001</v>
      </c>
      <c r="AA38" s="28">
        <v>53.114798999999998</v>
      </c>
      <c r="AB38" s="28">
        <v>54.170509000000003</v>
      </c>
      <c r="AC38" s="28">
        <v>55.273029000000001</v>
      </c>
      <c r="AD38" s="28">
        <v>56.469425000000001</v>
      </c>
      <c r="AE38" s="22">
        <v>1.4049000000000001E-2</v>
      </c>
    </row>
    <row r="39" spans="1:31" ht="15" customHeight="1" x14ac:dyDescent="0.35"/>
    <row r="40" spans="1:31" ht="15" customHeight="1" x14ac:dyDescent="0.35">
      <c r="A40" s="17" t="s">
        <v>291</v>
      </c>
    </row>
    <row r="41" spans="1:31" ht="15" customHeight="1" x14ac:dyDescent="0.35">
      <c r="A41" s="18" t="s">
        <v>172</v>
      </c>
      <c r="B41" s="26">
        <v>1514.0423579999999</v>
      </c>
      <c r="C41" s="26">
        <v>1585.6657709999999</v>
      </c>
      <c r="D41" s="26">
        <v>1616.2524410000001</v>
      </c>
      <c r="E41" s="26">
        <v>1593.8164059999999</v>
      </c>
      <c r="F41" s="26">
        <v>1562.6842039999999</v>
      </c>
      <c r="G41" s="26">
        <v>1594.974976</v>
      </c>
      <c r="H41" s="26">
        <v>1613.511841</v>
      </c>
      <c r="I41" s="26">
        <v>1674.4049070000001</v>
      </c>
      <c r="J41" s="26">
        <v>1709.0738530000001</v>
      </c>
      <c r="K41" s="26">
        <v>1713.733643</v>
      </c>
      <c r="L41" s="26">
        <v>1720.1385499999999</v>
      </c>
      <c r="M41" s="26">
        <v>1726.251221</v>
      </c>
      <c r="N41" s="26">
        <v>1731.7036129999999</v>
      </c>
      <c r="O41" s="26">
        <v>1724.1157229999999</v>
      </c>
      <c r="P41" s="26">
        <v>1722.996216</v>
      </c>
      <c r="Q41" s="26">
        <v>1720.9176030000001</v>
      </c>
      <c r="R41" s="26">
        <v>1718.1539310000001</v>
      </c>
      <c r="S41" s="26">
        <v>1715.130371</v>
      </c>
      <c r="T41" s="26">
        <v>1713.3480219999999</v>
      </c>
      <c r="U41" s="26">
        <v>1710.0976559999999</v>
      </c>
      <c r="V41" s="26">
        <v>1707.757202</v>
      </c>
      <c r="W41" s="26">
        <v>1705.014038</v>
      </c>
      <c r="X41" s="26">
        <v>1704.0141599999999</v>
      </c>
      <c r="Y41" s="26">
        <v>1704.2883300000001</v>
      </c>
      <c r="Z41" s="26">
        <v>1704.687866</v>
      </c>
      <c r="AA41" s="26">
        <v>1702.4494629999999</v>
      </c>
      <c r="AB41" s="26">
        <v>1703.774414</v>
      </c>
      <c r="AC41" s="26">
        <v>1702.2298579999999</v>
      </c>
      <c r="AD41" s="26">
        <v>1701.7506100000001</v>
      </c>
      <c r="AE41" s="20">
        <v>2.6199999999999999E-3</v>
      </c>
    </row>
    <row r="42" spans="1:31" ht="15" customHeight="1" x14ac:dyDescent="0.35">
      <c r="A42" s="18" t="s">
        <v>173</v>
      </c>
      <c r="B42" s="26">
        <v>22.981815000000001</v>
      </c>
      <c r="C42" s="26">
        <v>27.223724000000001</v>
      </c>
      <c r="D42" s="26">
        <v>28.010971000000001</v>
      </c>
      <c r="E42" s="26">
        <v>25.456454999999998</v>
      </c>
      <c r="F42" s="26">
        <v>25.155441</v>
      </c>
      <c r="G42" s="26">
        <v>22.659780999999999</v>
      </c>
      <c r="H42" s="26">
        <v>22.834565999999999</v>
      </c>
      <c r="I42" s="26">
        <v>17.522655</v>
      </c>
      <c r="J42" s="26">
        <v>17.688538000000001</v>
      </c>
      <c r="K42" s="26">
        <v>17.688434999999998</v>
      </c>
      <c r="L42" s="26">
        <v>17.745104000000001</v>
      </c>
      <c r="M42" s="26">
        <v>17.820188999999999</v>
      </c>
      <c r="N42" s="26">
        <v>17.886161999999999</v>
      </c>
      <c r="O42" s="26">
        <v>17.803899999999999</v>
      </c>
      <c r="P42" s="26">
        <v>17.636208</v>
      </c>
      <c r="Q42" s="26">
        <v>17.558664</v>
      </c>
      <c r="R42" s="26">
        <v>17.511536</v>
      </c>
      <c r="S42" s="26">
        <v>17.545731</v>
      </c>
      <c r="T42" s="26">
        <v>17.574911</v>
      </c>
      <c r="U42" s="26">
        <v>17.401384</v>
      </c>
      <c r="V42" s="26">
        <v>17.423833999999999</v>
      </c>
      <c r="W42" s="26">
        <v>17.446366999999999</v>
      </c>
      <c r="X42" s="26">
        <v>17.48856</v>
      </c>
      <c r="Y42" s="26">
        <v>17.534320999999998</v>
      </c>
      <c r="Z42" s="26">
        <v>17.596793999999999</v>
      </c>
      <c r="AA42" s="26">
        <v>17.653863999999999</v>
      </c>
      <c r="AB42" s="26">
        <v>17.718689000000001</v>
      </c>
      <c r="AC42" s="26">
        <v>17.770243000000001</v>
      </c>
      <c r="AD42" s="26">
        <v>17.822424000000002</v>
      </c>
      <c r="AE42" s="20">
        <v>-1.5568E-2</v>
      </c>
    </row>
    <row r="43" spans="1:31" ht="15" customHeight="1" x14ac:dyDescent="0.35">
      <c r="A43" s="18" t="s">
        <v>181</v>
      </c>
      <c r="B43" s="26">
        <v>1228.1365969999999</v>
      </c>
      <c r="C43" s="26">
        <v>1118.0904539999999</v>
      </c>
      <c r="D43" s="26">
        <v>1133.1170649999999</v>
      </c>
      <c r="E43" s="26">
        <v>1146.5900879999999</v>
      </c>
      <c r="F43" s="26">
        <v>1179.460693</v>
      </c>
      <c r="G43" s="26">
        <v>1147.5627440000001</v>
      </c>
      <c r="H43" s="26">
        <v>1164.8173830000001</v>
      </c>
      <c r="I43" s="26">
        <v>1144.274414</v>
      </c>
      <c r="J43" s="26">
        <v>1116.5288089999999</v>
      </c>
      <c r="K43" s="26">
        <v>1116.4060059999999</v>
      </c>
      <c r="L43" s="26">
        <v>1131.661255</v>
      </c>
      <c r="M43" s="26">
        <v>1154.9189449999999</v>
      </c>
      <c r="N43" s="26">
        <v>1184.2924800000001</v>
      </c>
      <c r="O43" s="26">
        <v>1222.8608400000001</v>
      </c>
      <c r="P43" s="26">
        <v>1251.800293</v>
      </c>
      <c r="Q43" s="26">
        <v>1283.9522710000001</v>
      </c>
      <c r="R43" s="26">
        <v>1316.7080080000001</v>
      </c>
      <c r="S43" s="26">
        <v>1345.9121090000001</v>
      </c>
      <c r="T43" s="26">
        <v>1370.7687989999999</v>
      </c>
      <c r="U43" s="26">
        <v>1387.946289</v>
      </c>
      <c r="V43" s="26">
        <v>1404.627563</v>
      </c>
      <c r="W43" s="26">
        <v>1426.4426269999999</v>
      </c>
      <c r="X43" s="26">
        <v>1449.210327</v>
      </c>
      <c r="Y43" s="26">
        <v>1478.380371</v>
      </c>
      <c r="Z43" s="26">
        <v>1506.750732</v>
      </c>
      <c r="AA43" s="26">
        <v>1528.151245</v>
      </c>
      <c r="AB43" s="26">
        <v>1542.5329589999999</v>
      </c>
      <c r="AC43" s="26">
        <v>1552.955078</v>
      </c>
      <c r="AD43" s="26">
        <v>1568.8084719999999</v>
      </c>
      <c r="AE43" s="20">
        <v>1.2623000000000001E-2</v>
      </c>
    </row>
    <row r="44" spans="1:31" ht="15" customHeight="1" x14ac:dyDescent="0.35">
      <c r="A44" s="18" t="s">
        <v>175</v>
      </c>
      <c r="B44" s="26">
        <v>769.33203100000003</v>
      </c>
      <c r="C44" s="26">
        <v>789.01599099999999</v>
      </c>
      <c r="D44" s="26">
        <v>783.621216</v>
      </c>
      <c r="E44" s="26">
        <v>774.24047900000005</v>
      </c>
      <c r="F44" s="26">
        <v>781.44329800000003</v>
      </c>
      <c r="G44" s="26">
        <v>794.85082999999997</v>
      </c>
      <c r="H44" s="26">
        <v>797.80029300000001</v>
      </c>
      <c r="I44" s="26">
        <v>800.84448199999997</v>
      </c>
      <c r="J44" s="26">
        <v>803.69464100000005</v>
      </c>
      <c r="K44" s="26">
        <v>806.55664100000001</v>
      </c>
      <c r="L44" s="26">
        <v>807.54870600000004</v>
      </c>
      <c r="M44" s="26">
        <v>807.54870600000004</v>
      </c>
      <c r="N44" s="26">
        <v>807.54870600000004</v>
      </c>
      <c r="O44" s="26">
        <v>807.54919400000006</v>
      </c>
      <c r="P44" s="26">
        <v>807.54870600000004</v>
      </c>
      <c r="Q44" s="26">
        <v>807.54870600000004</v>
      </c>
      <c r="R44" s="26">
        <v>807.54919400000006</v>
      </c>
      <c r="S44" s="26">
        <v>807.54870600000004</v>
      </c>
      <c r="T44" s="26">
        <v>808.31774900000005</v>
      </c>
      <c r="U44" s="26">
        <v>809.917236</v>
      </c>
      <c r="V44" s="26">
        <v>810.33239700000001</v>
      </c>
      <c r="W44" s="26">
        <v>810.38500999999997</v>
      </c>
      <c r="X44" s="26">
        <v>811.21002199999998</v>
      </c>
      <c r="Y44" s="26">
        <v>812.31726100000003</v>
      </c>
      <c r="Z44" s="26">
        <v>813.31506300000001</v>
      </c>
      <c r="AA44" s="26">
        <v>816.65741000000003</v>
      </c>
      <c r="AB44" s="26">
        <v>820.57659899999999</v>
      </c>
      <c r="AC44" s="26">
        <v>824.949524</v>
      </c>
      <c r="AD44" s="26">
        <v>833.22241199999996</v>
      </c>
      <c r="AE44" s="20">
        <v>2.0209999999999998E-3</v>
      </c>
    </row>
    <row r="45" spans="1:31" ht="15" customHeight="1" x14ac:dyDescent="0.35">
      <c r="A45" s="18" t="s">
        <v>191</v>
      </c>
      <c r="B45" s="26">
        <v>501.15850799999998</v>
      </c>
      <c r="C45" s="26">
        <v>529.502747</v>
      </c>
      <c r="D45" s="26">
        <v>541.55883800000004</v>
      </c>
      <c r="E45" s="26">
        <v>577.61676</v>
      </c>
      <c r="F45" s="26">
        <v>617.65759300000002</v>
      </c>
      <c r="G45" s="26">
        <v>644.11010699999997</v>
      </c>
      <c r="H45" s="26">
        <v>662.72485400000005</v>
      </c>
      <c r="I45" s="26">
        <v>670.865906</v>
      </c>
      <c r="J45" s="26">
        <v>679.36138900000003</v>
      </c>
      <c r="K45" s="26">
        <v>690.36523399999999</v>
      </c>
      <c r="L45" s="26">
        <v>697.63830600000006</v>
      </c>
      <c r="M45" s="26">
        <v>703.34667999999999</v>
      </c>
      <c r="N45" s="26">
        <v>709.94830300000001</v>
      </c>
      <c r="O45" s="26">
        <v>715.63635299999999</v>
      </c>
      <c r="P45" s="26">
        <v>722.51959199999999</v>
      </c>
      <c r="Q45" s="26">
        <v>729.14788799999997</v>
      </c>
      <c r="R45" s="26">
        <v>737.17889400000001</v>
      </c>
      <c r="S45" s="26">
        <v>745.56286599999999</v>
      </c>
      <c r="T45" s="26">
        <v>756.15008499999999</v>
      </c>
      <c r="U45" s="26">
        <v>770.45727499999998</v>
      </c>
      <c r="V45" s="26">
        <v>784.65332000000001</v>
      </c>
      <c r="W45" s="26">
        <v>799.53076199999998</v>
      </c>
      <c r="X45" s="26">
        <v>813.90747099999999</v>
      </c>
      <c r="Y45" s="26">
        <v>823.00830099999996</v>
      </c>
      <c r="Z45" s="26">
        <v>835.98443599999996</v>
      </c>
      <c r="AA45" s="26">
        <v>855.056152</v>
      </c>
      <c r="AB45" s="26">
        <v>875.51910399999997</v>
      </c>
      <c r="AC45" s="26">
        <v>897.47576900000001</v>
      </c>
      <c r="AD45" s="26">
        <v>909.067993</v>
      </c>
      <c r="AE45" s="20">
        <v>2.0219999999999998E-2</v>
      </c>
    </row>
    <row r="46" spans="1:31" ht="15" customHeight="1" x14ac:dyDescent="0.35">
      <c r="A46" s="18" t="s">
        <v>192</v>
      </c>
      <c r="B46" s="26">
        <v>19.198426999999999</v>
      </c>
      <c r="C46" s="26">
        <v>20.044834000000002</v>
      </c>
      <c r="D46" s="26">
        <v>16.585806000000002</v>
      </c>
      <c r="E46" s="26">
        <v>16.592112</v>
      </c>
      <c r="F46" s="26">
        <v>16.599672000000002</v>
      </c>
      <c r="G46" s="26">
        <v>25.238363</v>
      </c>
      <c r="H46" s="26">
        <v>25.245373000000001</v>
      </c>
      <c r="I46" s="26">
        <v>24.979475000000001</v>
      </c>
      <c r="J46" s="26">
        <v>24.993299</v>
      </c>
      <c r="K46" s="26">
        <v>25.018868999999999</v>
      </c>
      <c r="L46" s="26">
        <v>25.016327</v>
      </c>
      <c r="M46" s="26">
        <v>25.101133000000001</v>
      </c>
      <c r="N46" s="26">
        <v>25.159420000000001</v>
      </c>
      <c r="O46" s="26">
        <v>25.217939000000001</v>
      </c>
      <c r="P46" s="26">
        <v>25.193802000000002</v>
      </c>
      <c r="Q46" s="26">
        <v>25.183433999999998</v>
      </c>
      <c r="R46" s="26">
        <v>25.164942</v>
      </c>
      <c r="S46" s="26">
        <v>25.105271999999999</v>
      </c>
      <c r="T46" s="26">
        <v>25.074539000000001</v>
      </c>
      <c r="U46" s="26">
        <v>25.013569</v>
      </c>
      <c r="V46" s="26">
        <v>24.982695</v>
      </c>
      <c r="W46" s="26">
        <v>24.886956999999999</v>
      </c>
      <c r="X46" s="26">
        <v>24.881537999999999</v>
      </c>
      <c r="Y46" s="26">
        <v>24.871262000000002</v>
      </c>
      <c r="Z46" s="26">
        <v>24.849481999999998</v>
      </c>
      <c r="AA46" s="26">
        <v>24.847757000000001</v>
      </c>
      <c r="AB46" s="26">
        <v>24.852512000000001</v>
      </c>
      <c r="AC46" s="26">
        <v>24.857416000000001</v>
      </c>
      <c r="AD46" s="26">
        <v>24.871839999999999</v>
      </c>
      <c r="AE46" s="20">
        <v>8.0230000000000006E-3</v>
      </c>
    </row>
    <row r="47" spans="1:31" ht="15" customHeight="1" x14ac:dyDescent="0.35">
      <c r="A47" s="17" t="s">
        <v>292</v>
      </c>
      <c r="B47" s="28">
        <v>4054.8496089999999</v>
      </c>
      <c r="C47" s="28">
        <v>4069.5434570000002</v>
      </c>
      <c r="D47" s="28">
        <v>4119.1464839999999</v>
      </c>
      <c r="E47" s="28">
        <v>4134.3125</v>
      </c>
      <c r="F47" s="28">
        <v>4183.0004879999997</v>
      </c>
      <c r="G47" s="28">
        <v>4229.3964839999999</v>
      </c>
      <c r="H47" s="28">
        <v>4286.9340819999998</v>
      </c>
      <c r="I47" s="28">
        <v>4332.8916019999997</v>
      </c>
      <c r="J47" s="28">
        <v>4351.3408200000003</v>
      </c>
      <c r="K47" s="28">
        <v>4369.7690430000002</v>
      </c>
      <c r="L47" s="28">
        <v>4399.7485349999997</v>
      </c>
      <c r="M47" s="28">
        <v>4434.986328</v>
      </c>
      <c r="N47" s="28">
        <v>4476.5390619999998</v>
      </c>
      <c r="O47" s="28">
        <v>4513.1840819999998</v>
      </c>
      <c r="P47" s="28">
        <v>4547.6948240000002</v>
      </c>
      <c r="Q47" s="28">
        <v>4584.3090819999998</v>
      </c>
      <c r="R47" s="28">
        <v>4622.2666019999997</v>
      </c>
      <c r="S47" s="28">
        <v>4656.8046880000002</v>
      </c>
      <c r="T47" s="28">
        <v>4691.234375</v>
      </c>
      <c r="U47" s="28">
        <v>4720.8334960000002</v>
      </c>
      <c r="V47" s="28">
        <v>4749.7773440000001</v>
      </c>
      <c r="W47" s="28">
        <v>4783.7060549999997</v>
      </c>
      <c r="X47" s="28">
        <v>4820.7119140000004</v>
      </c>
      <c r="Y47" s="28">
        <v>4860.3999020000001</v>
      </c>
      <c r="Z47" s="28">
        <v>4903.1840819999998</v>
      </c>
      <c r="AA47" s="28">
        <v>4944.8164059999999</v>
      </c>
      <c r="AB47" s="28">
        <v>4984.9741210000002</v>
      </c>
      <c r="AC47" s="28">
        <v>5020.2373049999997</v>
      </c>
      <c r="AD47" s="28">
        <v>5055.5439450000003</v>
      </c>
      <c r="AE47" s="22">
        <v>8.0680000000000005E-3</v>
      </c>
    </row>
    <row r="48" spans="1:31" ht="15" customHeight="1" x14ac:dyDescent="0.35">
      <c r="A48" s="17" t="s">
        <v>193</v>
      </c>
      <c r="B48" s="28">
        <v>3915.6848140000002</v>
      </c>
      <c r="C48" s="28">
        <v>3924.8791500000002</v>
      </c>
      <c r="D48" s="28">
        <v>3970.078125</v>
      </c>
      <c r="E48" s="28">
        <v>3980.1994629999999</v>
      </c>
      <c r="F48" s="28">
        <v>4024.108643</v>
      </c>
      <c r="G48" s="28">
        <v>4057.234375</v>
      </c>
      <c r="H48" s="28">
        <v>4112.2373049999997</v>
      </c>
      <c r="I48" s="28">
        <v>4156.0078119999998</v>
      </c>
      <c r="J48" s="28">
        <v>4170.8916019999997</v>
      </c>
      <c r="K48" s="28">
        <v>4185.5375979999999</v>
      </c>
      <c r="L48" s="28">
        <v>4211.4682620000003</v>
      </c>
      <c r="M48" s="28">
        <v>4241.9545900000003</v>
      </c>
      <c r="N48" s="28">
        <v>4278.4130859999996</v>
      </c>
      <c r="O48" s="28">
        <v>4309.3129879999997</v>
      </c>
      <c r="P48" s="28">
        <v>4337.9375</v>
      </c>
      <c r="Q48" s="28">
        <v>4368.0610349999997</v>
      </c>
      <c r="R48" s="28">
        <v>4398.9799800000001</v>
      </c>
      <c r="S48" s="28">
        <v>4426.2128910000001</v>
      </c>
      <c r="T48" s="28">
        <v>4452.7001950000003</v>
      </c>
      <c r="U48" s="28">
        <v>4474.2680659999996</v>
      </c>
      <c r="V48" s="28">
        <v>4494.7680659999996</v>
      </c>
      <c r="W48" s="28">
        <v>4520.0834960000002</v>
      </c>
      <c r="X48" s="28">
        <v>4547.8500979999999</v>
      </c>
      <c r="Y48" s="28">
        <v>4577.8911129999997</v>
      </c>
      <c r="Z48" s="28">
        <v>4611.3046880000002</v>
      </c>
      <c r="AA48" s="28">
        <v>4643.7978519999997</v>
      </c>
      <c r="AB48" s="28">
        <v>4674.982422</v>
      </c>
      <c r="AC48" s="28">
        <v>4701.5771480000003</v>
      </c>
      <c r="AD48" s="28">
        <v>4728.5004879999997</v>
      </c>
      <c r="AE48" s="22">
        <v>6.9230000000000003E-3</v>
      </c>
    </row>
    <row r="49" spans="1:31" ht="15" customHeight="1" x14ac:dyDescent="0.35"/>
    <row r="50" spans="1:31" ht="15" customHeight="1" x14ac:dyDescent="0.35">
      <c r="A50" s="17" t="s">
        <v>194</v>
      </c>
      <c r="B50" s="28">
        <v>47.457873999999997</v>
      </c>
      <c r="C50" s="28">
        <v>52.309581999999999</v>
      </c>
      <c r="D50" s="28">
        <v>46.063533999999997</v>
      </c>
      <c r="E50" s="28">
        <v>41.993782000000003</v>
      </c>
      <c r="F50" s="28">
        <v>42.112273999999999</v>
      </c>
      <c r="G50" s="28">
        <v>41.768580999999998</v>
      </c>
      <c r="H50" s="28">
        <v>37.443072999999998</v>
      </c>
      <c r="I50" s="28">
        <v>36.152706000000002</v>
      </c>
      <c r="J50" s="28">
        <v>32.991844</v>
      </c>
      <c r="K50" s="28">
        <v>34.742114999999998</v>
      </c>
      <c r="L50" s="28">
        <v>36.755172999999999</v>
      </c>
      <c r="M50" s="28">
        <v>35.855536999999998</v>
      </c>
      <c r="N50" s="28">
        <v>34.696815000000001</v>
      </c>
      <c r="O50" s="28">
        <v>35.498634000000003</v>
      </c>
      <c r="P50" s="28">
        <v>36.475994</v>
      </c>
      <c r="Q50" s="28">
        <v>34.069468999999998</v>
      </c>
      <c r="R50" s="28">
        <v>31.315407</v>
      </c>
      <c r="S50" s="28">
        <v>33.170211999999999</v>
      </c>
      <c r="T50" s="28">
        <v>29.899317</v>
      </c>
      <c r="U50" s="28">
        <v>30.005316000000001</v>
      </c>
      <c r="V50" s="28">
        <v>29.797615</v>
      </c>
      <c r="W50" s="28">
        <v>28.230902</v>
      </c>
      <c r="X50" s="28">
        <v>26.617806999999999</v>
      </c>
      <c r="Y50" s="28">
        <v>25.747536</v>
      </c>
      <c r="Z50" s="28">
        <v>25.747821999999999</v>
      </c>
      <c r="AA50" s="28">
        <v>26.458424000000001</v>
      </c>
      <c r="AB50" s="28">
        <v>27.936696999999999</v>
      </c>
      <c r="AC50" s="28">
        <v>30.686928000000002</v>
      </c>
      <c r="AD50" s="28">
        <v>31.662462000000001</v>
      </c>
      <c r="AE50" s="22">
        <v>-1.8422999999999998E-2</v>
      </c>
    </row>
    <row r="51" spans="1:31" ht="15" customHeight="1" x14ac:dyDescent="0.35"/>
    <row r="52" spans="1:31" ht="15" customHeight="1" x14ac:dyDescent="0.35">
      <c r="A52" s="17" t="s">
        <v>195</v>
      </c>
    </row>
    <row r="53" spans="1:31" ht="15" customHeight="1" x14ac:dyDescent="0.35">
      <c r="A53" s="18" t="s">
        <v>196</v>
      </c>
      <c r="B53" s="26">
        <v>1374.513672</v>
      </c>
      <c r="C53" s="26">
        <v>1391.0897219999999</v>
      </c>
      <c r="D53" s="26">
        <v>1414.807861</v>
      </c>
      <c r="E53" s="26">
        <v>1407.256226</v>
      </c>
      <c r="F53" s="26">
        <v>1414.618164</v>
      </c>
      <c r="G53" s="26">
        <v>1418.689697</v>
      </c>
      <c r="H53" s="26">
        <v>1426.3492429999999</v>
      </c>
      <c r="I53" s="26">
        <v>1434.19751</v>
      </c>
      <c r="J53" s="26">
        <v>1423.102905</v>
      </c>
      <c r="K53" s="26">
        <v>1420.1735839999999</v>
      </c>
      <c r="L53" s="26">
        <v>1422.029053</v>
      </c>
      <c r="M53" s="26">
        <v>1426.7639160000001</v>
      </c>
      <c r="N53" s="26">
        <v>1434.4123540000001</v>
      </c>
      <c r="O53" s="26">
        <v>1440.5638429999999</v>
      </c>
      <c r="P53" s="26">
        <v>1448.355591</v>
      </c>
      <c r="Q53" s="26">
        <v>1457.5810550000001</v>
      </c>
      <c r="R53" s="26">
        <v>1467.877808</v>
      </c>
      <c r="S53" s="26">
        <v>1479.416138</v>
      </c>
      <c r="T53" s="26">
        <v>1488.0786129999999</v>
      </c>
      <c r="U53" s="26">
        <v>1496.7407229999999</v>
      </c>
      <c r="V53" s="26">
        <v>1504.911865</v>
      </c>
      <c r="W53" s="26">
        <v>1513.4995120000001</v>
      </c>
      <c r="X53" s="26">
        <v>1522.7498780000001</v>
      </c>
      <c r="Y53" s="26">
        <v>1532.8557129999999</v>
      </c>
      <c r="Z53" s="26">
        <v>1543.8427730000001</v>
      </c>
      <c r="AA53" s="26">
        <v>1555.1239009999999</v>
      </c>
      <c r="AB53" s="26">
        <v>1566.0467530000001</v>
      </c>
      <c r="AC53" s="26">
        <v>1576.4730219999999</v>
      </c>
      <c r="AD53" s="26">
        <v>1587.3085940000001</v>
      </c>
      <c r="AE53" s="20">
        <v>4.8989999999999997E-3</v>
      </c>
    </row>
    <row r="54" spans="1:31" ht="15" customHeight="1" x14ac:dyDescent="0.35">
      <c r="A54" s="18" t="s">
        <v>197</v>
      </c>
      <c r="B54" s="26">
        <v>1327.3359379999999</v>
      </c>
      <c r="C54" s="26">
        <v>1338.449707</v>
      </c>
      <c r="D54" s="26">
        <v>1357.503052</v>
      </c>
      <c r="E54" s="26">
        <v>1364.609375</v>
      </c>
      <c r="F54" s="26">
        <v>1376.1831050000001</v>
      </c>
      <c r="G54" s="26">
        <v>1382.9194339999999</v>
      </c>
      <c r="H54" s="26">
        <v>1393.435913</v>
      </c>
      <c r="I54" s="26">
        <v>1404.940918</v>
      </c>
      <c r="J54" s="26">
        <v>1412.6450199999999</v>
      </c>
      <c r="K54" s="26">
        <v>1419.670288</v>
      </c>
      <c r="L54" s="26">
        <v>1428.5511469999999</v>
      </c>
      <c r="M54" s="26">
        <v>1438.5142820000001</v>
      </c>
      <c r="N54" s="26">
        <v>1450.2418210000001</v>
      </c>
      <c r="O54" s="26">
        <v>1461.481812</v>
      </c>
      <c r="P54" s="26">
        <v>1473.419678</v>
      </c>
      <c r="Q54" s="26">
        <v>1485.1788329999999</v>
      </c>
      <c r="R54" s="26">
        <v>1497.3792719999999</v>
      </c>
      <c r="S54" s="26">
        <v>1510.700928</v>
      </c>
      <c r="T54" s="26">
        <v>1521.544922</v>
      </c>
      <c r="U54" s="26">
        <v>1532.9311520000001</v>
      </c>
      <c r="V54" s="26">
        <v>1544.672607</v>
      </c>
      <c r="W54" s="26">
        <v>1556.653198</v>
      </c>
      <c r="X54" s="26">
        <v>1569.2554929999999</v>
      </c>
      <c r="Y54" s="26">
        <v>1583.3474120000001</v>
      </c>
      <c r="Z54" s="26">
        <v>1599.073975</v>
      </c>
      <c r="AA54" s="26">
        <v>1615.3023679999999</v>
      </c>
      <c r="AB54" s="26">
        <v>1630.916626</v>
      </c>
      <c r="AC54" s="26">
        <v>1645.6450199999999</v>
      </c>
      <c r="AD54" s="26">
        <v>1658.905029</v>
      </c>
      <c r="AE54" s="20">
        <v>7.9819999999999995E-3</v>
      </c>
    </row>
    <row r="55" spans="1:31" ht="15" customHeight="1" x14ac:dyDescent="0.35">
      <c r="A55" s="18" t="s">
        <v>198</v>
      </c>
      <c r="B55" s="26">
        <v>986.17236300000002</v>
      </c>
      <c r="C55" s="26">
        <v>954.71868900000004</v>
      </c>
      <c r="D55" s="26">
        <v>958.99786400000005</v>
      </c>
      <c r="E55" s="26">
        <v>970.28161599999999</v>
      </c>
      <c r="F55" s="26">
        <v>997.42095900000004</v>
      </c>
      <c r="G55" s="26">
        <v>1021.0483400000001</v>
      </c>
      <c r="H55" s="26">
        <v>1055.619629</v>
      </c>
      <c r="I55" s="26">
        <v>1078.210327</v>
      </c>
      <c r="J55" s="26">
        <v>1095.7164310000001</v>
      </c>
      <c r="K55" s="26">
        <v>1109.2432859999999</v>
      </c>
      <c r="L55" s="26">
        <v>1126.7573239999999</v>
      </c>
      <c r="M55" s="26">
        <v>1140.398682</v>
      </c>
      <c r="N55" s="26">
        <v>1154.3222659999999</v>
      </c>
      <c r="O55" s="26">
        <v>1165.5717770000001</v>
      </c>
      <c r="P55" s="26">
        <v>1174.307495</v>
      </c>
      <c r="Q55" s="26">
        <v>1178.064697</v>
      </c>
      <c r="R55" s="26">
        <v>1180.7264399999999</v>
      </c>
      <c r="S55" s="26">
        <v>1182.1363530000001</v>
      </c>
      <c r="T55" s="26">
        <v>1183.1687010000001</v>
      </c>
      <c r="U55" s="26">
        <v>1183.4682620000001</v>
      </c>
      <c r="V55" s="26">
        <v>1181.3885499999999</v>
      </c>
      <c r="W55" s="26">
        <v>1182.3657229999999</v>
      </c>
      <c r="X55" s="26">
        <v>1184.819092</v>
      </c>
      <c r="Y55" s="26">
        <v>1188.2430420000001</v>
      </c>
      <c r="Z55" s="26">
        <v>1192.654297</v>
      </c>
      <c r="AA55" s="26">
        <v>1196.194702</v>
      </c>
      <c r="AB55" s="26">
        <v>1200.481323</v>
      </c>
      <c r="AC55" s="26">
        <v>1203.3316649999999</v>
      </c>
      <c r="AD55" s="26">
        <v>1206.1861570000001</v>
      </c>
      <c r="AE55" s="20">
        <v>8.6969999999999999E-3</v>
      </c>
    </row>
    <row r="56" spans="1:31" ht="15" customHeight="1" x14ac:dyDescent="0.35">
      <c r="A56" s="18" t="s">
        <v>199</v>
      </c>
      <c r="B56" s="26">
        <v>6.9935580000000002</v>
      </c>
      <c r="C56" s="26">
        <v>7.2343250000000001</v>
      </c>
      <c r="D56" s="26">
        <v>7.6025479999999996</v>
      </c>
      <c r="E56" s="26">
        <v>7.9490210000000001</v>
      </c>
      <c r="F56" s="26">
        <v>8.1908030000000007</v>
      </c>
      <c r="G56" s="26">
        <v>8.4757160000000002</v>
      </c>
      <c r="H56" s="26">
        <v>8.7488309999999991</v>
      </c>
      <c r="I56" s="26">
        <v>8.9826619999999995</v>
      </c>
      <c r="J56" s="26">
        <v>9.1922049999999995</v>
      </c>
      <c r="K56" s="26">
        <v>9.3765470000000004</v>
      </c>
      <c r="L56" s="26">
        <v>9.5744330000000009</v>
      </c>
      <c r="M56" s="26">
        <v>9.7891659999999998</v>
      </c>
      <c r="N56" s="26">
        <v>10.017191</v>
      </c>
      <c r="O56" s="26">
        <v>10.278930000000001</v>
      </c>
      <c r="P56" s="26">
        <v>10.589985</v>
      </c>
      <c r="Q56" s="26">
        <v>10.947187</v>
      </c>
      <c r="R56" s="26">
        <v>11.360887999999999</v>
      </c>
      <c r="S56" s="26">
        <v>11.810249000000001</v>
      </c>
      <c r="T56" s="26">
        <v>12.283677000000001</v>
      </c>
      <c r="U56" s="26">
        <v>12.798506</v>
      </c>
      <c r="V56" s="26">
        <v>13.332314</v>
      </c>
      <c r="W56" s="26">
        <v>13.893178000000001</v>
      </c>
      <c r="X56" s="26">
        <v>14.444642</v>
      </c>
      <c r="Y56" s="26">
        <v>14.98926</v>
      </c>
      <c r="Z56" s="26">
        <v>15.551430999999999</v>
      </c>
      <c r="AA56" s="26">
        <v>16.120514</v>
      </c>
      <c r="AB56" s="26">
        <v>16.687456000000001</v>
      </c>
      <c r="AC56" s="26">
        <v>17.248953</v>
      </c>
      <c r="AD56" s="26">
        <v>17.800781000000001</v>
      </c>
      <c r="AE56" s="20">
        <v>3.3910999999999997E-2</v>
      </c>
    </row>
    <row r="57" spans="1:31" ht="15" customHeight="1" x14ac:dyDescent="0.35">
      <c r="A57" s="17" t="s">
        <v>200</v>
      </c>
      <c r="B57" s="28">
        <v>3695.015625</v>
      </c>
      <c r="C57" s="28">
        <v>3691.4921880000002</v>
      </c>
      <c r="D57" s="28">
        <v>3738.9108890000002</v>
      </c>
      <c r="E57" s="28">
        <v>3750.0959469999998</v>
      </c>
      <c r="F57" s="28">
        <v>3796.4135740000002</v>
      </c>
      <c r="G57" s="28">
        <v>3831.1335450000001</v>
      </c>
      <c r="H57" s="28">
        <v>3884.1535640000002</v>
      </c>
      <c r="I57" s="28">
        <v>3926.3317870000001</v>
      </c>
      <c r="J57" s="28">
        <v>3940.6572270000001</v>
      </c>
      <c r="K57" s="28">
        <v>3958.4636230000001</v>
      </c>
      <c r="L57" s="28">
        <v>3986.9121089999999</v>
      </c>
      <c r="M57" s="28">
        <v>4015.4663089999999</v>
      </c>
      <c r="N57" s="28">
        <v>4048.9934079999998</v>
      </c>
      <c r="O57" s="28">
        <v>4077.8964839999999</v>
      </c>
      <c r="P57" s="28">
        <v>4106.6728519999997</v>
      </c>
      <c r="Q57" s="28">
        <v>4131.7719729999999</v>
      </c>
      <c r="R57" s="28">
        <v>4157.3447269999997</v>
      </c>
      <c r="S57" s="28">
        <v>4184.0634769999997</v>
      </c>
      <c r="T57" s="28">
        <v>4205.0756840000004</v>
      </c>
      <c r="U57" s="28">
        <v>4225.9389650000003</v>
      </c>
      <c r="V57" s="28">
        <v>4244.3056640000004</v>
      </c>
      <c r="W57" s="28">
        <v>4266.4116210000002</v>
      </c>
      <c r="X57" s="28">
        <v>4291.2690430000002</v>
      </c>
      <c r="Y57" s="28">
        <v>4319.435547</v>
      </c>
      <c r="Z57" s="28">
        <v>4351.1225590000004</v>
      </c>
      <c r="AA57" s="28">
        <v>4382.7416990000002</v>
      </c>
      <c r="AB57" s="28">
        <v>4414.1318359999996</v>
      </c>
      <c r="AC57" s="28">
        <v>4442.6987300000001</v>
      </c>
      <c r="AD57" s="28">
        <v>4470.2006840000004</v>
      </c>
      <c r="AE57" s="22">
        <v>7.1139999999999997E-3</v>
      </c>
    </row>
    <row r="58" spans="1:31" ht="15" customHeight="1" x14ac:dyDescent="0.35">
      <c r="A58" s="18" t="s">
        <v>201</v>
      </c>
      <c r="B58" s="26">
        <v>139.16459699999999</v>
      </c>
      <c r="C58" s="26">
        <v>144.66429099999999</v>
      </c>
      <c r="D58" s="26">
        <v>149.068161</v>
      </c>
      <c r="E58" s="26">
        <v>154.11294599999999</v>
      </c>
      <c r="F58" s="26">
        <v>158.89205899999999</v>
      </c>
      <c r="G58" s="26">
        <v>172.16227699999999</v>
      </c>
      <c r="H58" s="26">
        <v>174.69695999999999</v>
      </c>
      <c r="I58" s="26">
        <v>176.884354</v>
      </c>
      <c r="J58" s="26">
        <v>180.44937100000001</v>
      </c>
      <c r="K58" s="26">
        <v>184.23187300000001</v>
      </c>
      <c r="L58" s="26">
        <v>188.28024300000001</v>
      </c>
      <c r="M58" s="26">
        <v>193.03201300000001</v>
      </c>
      <c r="N58" s="26">
        <v>198.12597700000001</v>
      </c>
      <c r="O58" s="26">
        <v>203.871002</v>
      </c>
      <c r="P58" s="26">
        <v>209.75747699999999</v>
      </c>
      <c r="Q58" s="26">
        <v>216.248322</v>
      </c>
      <c r="R58" s="26">
        <v>223.28677400000001</v>
      </c>
      <c r="S58" s="26">
        <v>230.59188800000001</v>
      </c>
      <c r="T58" s="26">
        <v>238.53417999999999</v>
      </c>
      <c r="U58" s="26">
        <v>246.56539900000001</v>
      </c>
      <c r="V58" s="26">
        <v>255.009094</v>
      </c>
      <c r="W58" s="26">
        <v>263.62292500000001</v>
      </c>
      <c r="X58" s="26">
        <v>272.86218300000002</v>
      </c>
      <c r="Y58" s="26">
        <v>282.50903299999999</v>
      </c>
      <c r="Z58" s="26">
        <v>291.87988300000001</v>
      </c>
      <c r="AA58" s="26">
        <v>301.01867700000003</v>
      </c>
      <c r="AB58" s="26">
        <v>309.99185199999999</v>
      </c>
      <c r="AC58" s="26">
        <v>318.660461</v>
      </c>
      <c r="AD58" s="26">
        <v>327.04330399999998</v>
      </c>
      <c r="AE58" s="20">
        <v>3.0671E-2</v>
      </c>
    </row>
    <row r="59" spans="1:31" ht="15" customHeight="1" x14ac:dyDescent="0.35">
      <c r="A59" s="17" t="s">
        <v>202</v>
      </c>
      <c r="B59" s="28">
        <v>3834.1801759999998</v>
      </c>
      <c r="C59" s="28">
        <v>3836.1564939999998</v>
      </c>
      <c r="D59" s="28">
        <v>3887.9790039999998</v>
      </c>
      <c r="E59" s="28">
        <v>3904.2089839999999</v>
      </c>
      <c r="F59" s="28">
        <v>3955.305664</v>
      </c>
      <c r="G59" s="28">
        <v>4003.2958979999999</v>
      </c>
      <c r="H59" s="28">
        <v>4058.850586</v>
      </c>
      <c r="I59" s="28">
        <v>4103.2163090000004</v>
      </c>
      <c r="J59" s="28">
        <v>4121.1064450000003</v>
      </c>
      <c r="K59" s="28">
        <v>4142.6953119999998</v>
      </c>
      <c r="L59" s="28">
        <v>4175.1923829999996</v>
      </c>
      <c r="M59" s="28">
        <v>4208.4985349999997</v>
      </c>
      <c r="N59" s="28">
        <v>4247.1191410000001</v>
      </c>
      <c r="O59" s="28">
        <v>4281.767578</v>
      </c>
      <c r="P59" s="28">
        <v>4316.4301759999998</v>
      </c>
      <c r="Q59" s="28">
        <v>4348.0205079999996</v>
      </c>
      <c r="R59" s="28">
        <v>4380.6313479999999</v>
      </c>
      <c r="S59" s="28">
        <v>4414.6552730000003</v>
      </c>
      <c r="T59" s="28">
        <v>4443.6098629999997</v>
      </c>
      <c r="U59" s="28">
        <v>4472.5043949999999</v>
      </c>
      <c r="V59" s="28">
        <v>4499.3149409999996</v>
      </c>
      <c r="W59" s="28">
        <v>4530.0346680000002</v>
      </c>
      <c r="X59" s="28">
        <v>4564.1313479999999</v>
      </c>
      <c r="Y59" s="28">
        <v>4601.9443359999996</v>
      </c>
      <c r="Z59" s="28">
        <v>4643.0024409999996</v>
      </c>
      <c r="AA59" s="28">
        <v>4683.7602539999998</v>
      </c>
      <c r="AB59" s="28">
        <v>4724.1235349999997</v>
      </c>
      <c r="AC59" s="28">
        <v>4761.359375</v>
      </c>
      <c r="AD59" s="28">
        <v>4797.2441410000001</v>
      </c>
      <c r="AE59" s="22">
        <v>8.3149999999999995E-3</v>
      </c>
    </row>
    <row r="60" spans="1:31" ht="15" customHeight="1" x14ac:dyDescent="0.35"/>
    <row r="61" spans="1:31" ht="15" customHeight="1" x14ac:dyDescent="0.35">
      <c r="A61" s="17" t="s">
        <v>203</v>
      </c>
    </row>
    <row r="62" spans="1:31" ht="15" customHeight="1" x14ac:dyDescent="0.35">
      <c r="A62" s="17" t="s">
        <v>293</v>
      </c>
    </row>
    <row r="63" spans="1:31" ht="15" customHeight="1" x14ac:dyDescent="0.35">
      <c r="A63" s="18" t="s">
        <v>196</v>
      </c>
      <c r="B63" s="24">
        <v>12.061324000000001</v>
      </c>
      <c r="C63" s="24">
        <v>12.161101</v>
      </c>
      <c r="D63" s="24">
        <v>11.954059000000001</v>
      </c>
      <c r="E63" s="24">
        <v>12.118668</v>
      </c>
      <c r="F63" s="24">
        <v>12.463096</v>
      </c>
      <c r="G63" s="24">
        <v>12.573843</v>
      </c>
      <c r="H63" s="24">
        <v>12.529719</v>
      </c>
      <c r="I63" s="24">
        <v>12.638037000000001</v>
      </c>
      <c r="J63" s="24">
        <v>12.901331000000001</v>
      </c>
      <c r="K63" s="24">
        <v>13.127200999999999</v>
      </c>
      <c r="L63" s="24">
        <v>13.232116</v>
      </c>
      <c r="M63" s="24">
        <v>13.345420000000001</v>
      </c>
      <c r="N63" s="24">
        <v>13.374003999999999</v>
      </c>
      <c r="O63" s="24">
        <v>13.516674999999999</v>
      </c>
      <c r="P63" s="24">
        <v>13.576663</v>
      </c>
      <c r="Q63" s="24">
        <v>13.631850999999999</v>
      </c>
      <c r="R63" s="24">
        <v>13.658462999999999</v>
      </c>
      <c r="S63" s="24">
        <v>13.623701000000001</v>
      </c>
      <c r="T63" s="24">
        <v>13.635014</v>
      </c>
      <c r="U63" s="24">
        <v>13.662592999999999</v>
      </c>
      <c r="V63" s="24">
        <v>13.733428999999999</v>
      </c>
      <c r="W63" s="24">
        <v>13.809831000000001</v>
      </c>
      <c r="X63" s="24">
        <v>13.872261999999999</v>
      </c>
      <c r="Y63" s="24">
        <v>13.932321</v>
      </c>
      <c r="Z63" s="24">
        <v>13.972972</v>
      </c>
      <c r="AA63" s="24">
        <v>14.046289</v>
      </c>
      <c r="AB63" s="24">
        <v>14.17751</v>
      </c>
      <c r="AC63" s="24">
        <v>14.321132</v>
      </c>
      <c r="AD63" s="24">
        <v>14.480783000000001</v>
      </c>
      <c r="AE63" s="20">
        <v>6.4869999999999997E-3</v>
      </c>
    </row>
    <row r="64" spans="1:31" ht="15" customHeight="1" x14ac:dyDescent="0.35">
      <c r="A64" s="18" t="s">
        <v>197</v>
      </c>
      <c r="B64" s="24">
        <v>10.233718</v>
      </c>
      <c r="C64" s="24">
        <v>10.14</v>
      </c>
      <c r="D64" s="24">
        <v>10.241414000000001</v>
      </c>
      <c r="E64" s="24">
        <v>10.154178</v>
      </c>
      <c r="F64" s="24">
        <v>10.358878000000001</v>
      </c>
      <c r="G64" s="24">
        <v>10.409966000000001</v>
      </c>
      <c r="H64" s="24">
        <v>10.343495000000001</v>
      </c>
      <c r="I64" s="24">
        <v>10.437775999999999</v>
      </c>
      <c r="J64" s="24">
        <v>10.624568</v>
      </c>
      <c r="K64" s="24">
        <v>10.8119</v>
      </c>
      <c r="L64" s="24">
        <v>10.885668000000001</v>
      </c>
      <c r="M64" s="24">
        <v>10.972958</v>
      </c>
      <c r="N64" s="24">
        <v>10.972046000000001</v>
      </c>
      <c r="O64" s="24">
        <v>11.084383000000001</v>
      </c>
      <c r="P64" s="24">
        <v>11.114421</v>
      </c>
      <c r="Q64" s="24">
        <v>11.157296000000001</v>
      </c>
      <c r="R64" s="24">
        <v>11.18324</v>
      </c>
      <c r="S64" s="24">
        <v>11.129353</v>
      </c>
      <c r="T64" s="24">
        <v>11.118646</v>
      </c>
      <c r="U64" s="24">
        <v>11.116524</v>
      </c>
      <c r="V64" s="24">
        <v>11.162169</v>
      </c>
      <c r="W64" s="24">
        <v>11.219568000000001</v>
      </c>
      <c r="X64" s="24">
        <v>11.260776999999999</v>
      </c>
      <c r="Y64" s="24">
        <v>11.30607</v>
      </c>
      <c r="Z64" s="24">
        <v>11.334667</v>
      </c>
      <c r="AA64" s="24">
        <v>11.399359</v>
      </c>
      <c r="AB64" s="24">
        <v>11.515177</v>
      </c>
      <c r="AC64" s="24">
        <v>11.641976</v>
      </c>
      <c r="AD64" s="24">
        <v>11.777903</v>
      </c>
      <c r="AE64" s="20">
        <v>5.561E-3</v>
      </c>
    </row>
    <row r="65" spans="1:31" ht="15" customHeight="1" x14ac:dyDescent="0.35">
      <c r="A65" s="18" t="s">
        <v>198</v>
      </c>
      <c r="B65" s="24">
        <v>6.750928</v>
      </c>
      <c r="C65" s="24">
        <v>6.8938990000000002</v>
      </c>
      <c r="D65" s="24">
        <v>7.1965589999999997</v>
      </c>
      <c r="E65" s="24">
        <v>7.0889889999999998</v>
      </c>
      <c r="F65" s="24">
        <v>7.1399350000000004</v>
      </c>
      <c r="G65" s="24">
        <v>7.1384809999999996</v>
      </c>
      <c r="H65" s="24">
        <v>7.0678830000000001</v>
      </c>
      <c r="I65" s="24">
        <v>7.1281160000000003</v>
      </c>
      <c r="J65" s="24">
        <v>7.2657100000000003</v>
      </c>
      <c r="K65" s="24">
        <v>7.386717</v>
      </c>
      <c r="L65" s="24">
        <v>7.444763</v>
      </c>
      <c r="M65" s="24">
        <v>7.5128149999999998</v>
      </c>
      <c r="N65" s="24">
        <v>7.5320140000000002</v>
      </c>
      <c r="O65" s="24">
        <v>7.6276440000000001</v>
      </c>
      <c r="P65" s="24">
        <v>7.6741029999999997</v>
      </c>
      <c r="Q65" s="24">
        <v>7.7142530000000002</v>
      </c>
      <c r="R65" s="24">
        <v>7.7255130000000003</v>
      </c>
      <c r="S65" s="24">
        <v>7.7051020000000001</v>
      </c>
      <c r="T65" s="24">
        <v>7.7096010000000001</v>
      </c>
      <c r="U65" s="24">
        <v>7.7340030000000004</v>
      </c>
      <c r="V65" s="24">
        <v>7.7879379999999996</v>
      </c>
      <c r="W65" s="24">
        <v>7.8489129999999996</v>
      </c>
      <c r="X65" s="24">
        <v>7.8952439999999999</v>
      </c>
      <c r="Y65" s="24">
        <v>7.947845</v>
      </c>
      <c r="Z65" s="24">
        <v>7.9898389999999999</v>
      </c>
      <c r="AA65" s="24">
        <v>8.0610049999999998</v>
      </c>
      <c r="AB65" s="24">
        <v>8.1674039999999994</v>
      </c>
      <c r="AC65" s="24">
        <v>8.2882569999999998</v>
      </c>
      <c r="AD65" s="24">
        <v>8.4138420000000007</v>
      </c>
      <c r="AE65" s="20">
        <v>7.4070000000000004E-3</v>
      </c>
    </row>
    <row r="66" spans="1:31" ht="15" customHeight="1" x14ac:dyDescent="0.35">
      <c r="A66" s="18" t="s">
        <v>199</v>
      </c>
      <c r="B66" s="24">
        <v>9.4720019999999998</v>
      </c>
      <c r="C66" s="24">
        <v>9.7402770000000007</v>
      </c>
      <c r="D66" s="24">
        <v>10.093655</v>
      </c>
      <c r="E66" s="24">
        <v>9.7703100000000003</v>
      </c>
      <c r="F66" s="24">
        <v>9.7881119999999999</v>
      </c>
      <c r="G66" s="24">
        <v>9.8225719999999992</v>
      </c>
      <c r="H66" s="24">
        <v>9.8169869999999992</v>
      </c>
      <c r="I66" s="24">
        <v>10.023599000000001</v>
      </c>
      <c r="J66" s="24">
        <v>10.305903000000001</v>
      </c>
      <c r="K66" s="24">
        <v>10.581396</v>
      </c>
      <c r="L66" s="24">
        <v>10.707784999999999</v>
      </c>
      <c r="M66" s="24">
        <v>10.812385000000001</v>
      </c>
      <c r="N66" s="24">
        <v>10.880907000000001</v>
      </c>
      <c r="O66" s="24">
        <v>11.02547</v>
      </c>
      <c r="P66" s="24">
        <v>11.137934</v>
      </c>
      <c r="Q66" s="24">
        <v>11.190471000000001</v>
      </c>
      <c r="R66" s="24">
        <v>11.221094000000001</v>
      </c>
      <c r="S66" s="24">
        <v>11.202541</v>
      </c>
      <c r="T66" s="24">
        <v>11.220713</v>
      </c>
      <c r="U66" s="24">
        <v>11.228001000000001</v>
      </c>
      <c r="V66" s="24">
        <v>11.320999</v>
      </c>
      <c r="W66" s="24">
        <v>11.41663</v>
      </c>
      <c r="X66" s="24">
        <v>11.499136</v>
      </c>
      <c r="Y66" s="24">
        <v>11.577125000000001</v>
      </c>
      <c r="Z66" s="24">
        <v>11.648251999999999</v>
      </c>
      <c r="AA66" s="24">
        <v>11.764237</v>
      </c>
      <c r="AB66" s="24">
        <v>11.928677</v>
      </c>
      <c r="AC66" s="24">
        <v>12.126398999999999</v>
      </c>
      <c r="AD66" s="24">
        <v>12.292541999999999</v>
      </c>
      <c r="AE66" s="20">
        <v>8.6569999999999998E-3</v>
      </c>
    </row>
    <row r="67" spans="1:31" ht="15" customHeight="1" x14ac:dyDescent="0.35">
      <c r="A67" s="17" t="s">
        <v>204</v>
      </c>
      <c r="B67" s="29">
        <v>9.9825990000000004</v>
      </c>
      <c r="C67" s="29">
        <v>10.061315</v>
      </c>
      <c r="D67" s="29">
        <v>10.108203</v>
      </c>
      <c r="E67" s="29">
        <v>10.097485000000001</v>
      </c>
      <c r="F67" s="29">
        <v>10.296014</v>
      </c>
      <c r="G67" s="29">
        <v>10.338067000000001</v>
      </c>
      <c r="H67" s="29">
        <v>10.254908</v>
      </c>
      <c r="I67" s="29">
        <v>10.331666</v>
      </c>
      <c r="J67" s="29">
        <v>10.512093999999999</v>
      </c>
      <c r="K67" s="29">
        <v>10.682205</v>
      </c>
      <c r="L67" s="29">
        <v>10.74971</v>
      </c>
      <c r="M67" s="29">
        <v>10.832856</v>
      </c>
      <c r="N67" s="29">
        <v>10.842033000000001</v>
      </c>
      <c r="O67" s="29">
        <v>10.955439999999999</v>
      </c>
      <c r="P67" s="29">
        <v>10.99911</v>
      </c>
      <c r="Q67" s="29">
        <v>11.048653</v>
      </c>
      <c r="R67" s="29">
        <v>11.075267999999999</v>
      </c>
      <c r="S67" s="29">
        <v>11.044055</v>
      </c>
      <c r="T67" s="29">
        <v>11.050236999999999</v>
      </c>
      <c r="U67" s="29">
        <v>11.071356</v>
      </c>
      <c r="V67" s="29">
        <v>11.135158000000001</v>
      </c>
      <c r="W67" s="29">
        <v>11.204977</v>
      </c>
      <c r="X67" s="29">
        <v>11.259038</v>
      </c>
      <c r="Y67" s="29">
        <v>11.315177</v>
      </c>
      <c r="Z67" s="29">
        <v>11.35507</v>
      </c>
      <c r="AA67" s="29">
        <v>11.428761</v>
      </c>
      <c r="AB67" s="29">
        <v>11.550813</v>
      </c>
      <c r="AC67" s="29">
        <v>11.686168</v>
      </c>
      <c r="AD67" s="29">
        <v>11.831989</v>
      </c>
      <c r="AE67" s="22">
        <v>6.0219999999999996E-3</v>
      </c>
    </row>
    <row r="68" spans="1:31" ht="15" customHeight="1" x14ac:dyDescent="0.35">
      <c r="A68" s="17" t="s">
        <v>205</v>
      </c>
    </row>
    <row r="69" spans="1:31" ht="15" customHeight="1" x14ac:dyDescent="0.35">
      <c r="A69" s="18" t="s">
        <v>196</v>
      </c>
      <c r="B69" s="24">
        <v>11.884397999999999</v>
      </c>
      <c r="C69" s="24">
        <v>12.161101</v>
      </c>
      <c r="D69" s="24">
        <v>12.143890000000001</v>
      </c>
      <c r="E69" s="24">
        <v>12.545797</v>
      </c>
      <c r="F69" s="24">
        <v>13.152994</v>
      </c>
      <c r="G69" s="24">
        <v>13.501474999999999</v>
      </c>
      <c r="H69" s="24">
        <v>13.707541000000001</v>
      </c>
      <c r="I69" s="24">
        <v>14.084215</v>
      </c>
      <c r="J69" s="24">
        <v>14.632142999999999</v>
      </c>
      <c r="K69" s="24">
        <v>15.144074</v>
      </c>
      <c r="L69" s="24">
        <v>15.518086</v>
      </c>
      <c r="M69" s="24">
        <v>15.905901</v>
      </c>
      <c r="N69" s="24">
        <v>16.196058000000001</v>
      </c>
      <c r="O69" s="24">
        <v>16.641714</v>
      </c>
      <c r="P69" s="24">
        <v>16.994952999999999</v>
      </c>
      <c r="Q69" s="24">
        <v>17.352293</v>
      </c>
      <c r="R69" s="24">
        <v>17.683432</v>
      </c>
      <c r="S69" s="24">
        <v>17.942898</v>
      </c>
      <c r="T69" s="24">
        <v>18.277609000000002</v>
      </c>
      <c r="U69" s="24">
        <v>18.656600999999998</v>
      </c>
      <c r="V69" s="24">
        <v>19.103144</v>
      </c>
      <c r="W69" s="24">
        <v>19.569248000000002</v>
      </c>
      <c r="X69" s="24">
        <v>20.019166999999999</v>
      </c>
      <c r="Y69" s="24">
        <v>20.478752</v>
      </c>
      <c r="Z69" s="24">
        <v>20.925127</v>
      </c>
      <c r="AA69" s="24">
        <v>21.434313</v>
      </c>
      <c r="AB69" s="24">
        <v>22.058278999999999</v>
      </c>
      <c r="AC69" s="24">
        <v>22.740026</v>
      </c>
      <c r="AD69" s="24">
        <v>23.473989</v>
      </c>
      <c r="AE69" s="20">
        <v>2.4656999999999998E-2</v>
      </c>
    </row>
    <row r="70" spans="1:31" ht="15" customHeight="1" x14ac:dyDescent="0.35">
      <c r="A70" s="18" t="s">
        <v>197</v>
      </c>
      <c r="B70" s="24">
        <v>10.083601</v>
      </c>
      <c r="C70" s="24">
        <v>10.14</v>
      </c>
      <c r="D70" s="24">
        <v>10.404048</v>
      </c>
      <c r="E70" s="24">
        <v>10.512067</v>
      </c>
      <c r="F70" s="24">
        <v>10.932297</v>
      </c>
      <c r="G70" s="24">
        <v>11.177959</v>
      </c>
      <c r="H70" s="24">
        <v>11.315807</v>
      </c>
      <c r="I70" s="24">
        <v>11.632175999999999</v>
      </c>
      <c r="J70" s="24">
        <v>12.049934</v>
      </c>
      <c r="K70" s="24">
        <v>12.473049</v>
      </c>
      <c r="L70" s="24">
        <v>12.766266999999999</v>
      </c>
      <c r="M70" s="24">
        <v>13.078253</v>
      </c>
      <c r="N70" s="24">
        <v>13.287261000000001</v>
      </c>
      <c r="O70" s="24">
        <v>13.647079</v>
      </c>
      <c r="P70" s="24">
        <v>13.912775999999999</v>
      </c>
      <c r="Q70" s="24">
        <v>14.202375</v>
      </c>
      <c r="R70" s="24">
        <v>14.478792</v>
      </c>
      <c r="S70" s="24">
        <v>14.657753</v>
      </c>
      <c r="T70" s="24">
        <v>14.904441</v>
      </c>
      <c r="U70" s="24">
        <v>15.179881</v>
      </c>
      <c r="V70" s="24">
        <v>15.526529999999999</v>
      </c>
      <c r="W70" s="24">
        <v>15.898709999999999</v>
      </c>
      <c r="X70" s="24">
        <v>16.250513000000002</v>
      </c>
      <c r="Y70" s="24">
        <v>16.618496</v>
      </c>
      <c r="Z70" s="24">
        <v>16.974153999999999</v>
      </c>
      <c r="AA70" s="24">
        <v>17.395157000000001</v>
      </c>
      <c r="AB70" s="24">
        <v>17.916048</v>
      </c>
      <c r="AC70" s="24">
        <v>18.485889</v>
      </c>
      <c r="AD70" s="24">
        <v>19.092503000000001</v>
      </c>
      <c r="AE70" s="20">
        <v>2.3713999999999999E-2</v>
      </c>
    </row>
    <row r="71" spans="1:31" ht="15" customHeight="1" x14ac:dyDescent="0.35">
      <c r="A71" s="18" t="s">
        <v>198</v>
      </c>
      <c r="B71" s="24">
        <v>6.6519000000000004</v>
      </c>
      <c r="C71" s="24">
        <v>6.8938990000000002</v>
      </c>
      <c r="D71" s="24">
        <v>7.3108409999999999</v>
      </c>
      <c r="E71" s="24">
        <v>7.3388439999999999</v>
      </c>
      <c r="F71" s="24">
        <v>7.5351679999999996</v>
      </c>
      <c r="G71" s="24">
        <v>7.6651210000000001</v>
      </c>
      <c r="H71" s="24">
        <v>7.7322790000000001</v>
      </c>
      <c r="I71" s="24">
        <v>7.943791</v>
      </c>
      <c r="J71" s="24">
        <v>8.2404600000000006</v>
      </c>
      <c r="K71" s="24">
        <v>8.5216180000000001</v>
      </c>
      <c r="L71" s="24">
        <v>8.7309140000000003</v>
      </c>
      <c r="M71" s="24">
        <v>8.9542409999999997</v>
      </c>
      <c r="N71" s="24">
        <v>9.1213470000000001</v>
      </c>
      <c r="O71" s="24">
        <v>9.3911460000000009</v>
      </c>
      <c r="P71" s="24">
        <v>9.6062650000000005</v>
      </c>
      <c r="Q71" s="24">
        <v>9.8196490000000001</v>
      </c>
      <c r="R71" s="24">
        <v>10.002119</v>
      </c>
      <c r="S71" s="24">
        <v>10.147893</v>
      </c>
      <c r="T71" s="24">
        <v>10.334647</v>
      </c>
      <c r="U71" s="24">
        <v>10.560967</v>
      </c>
      <c r="V71" s="24">
        <v>10.832990000000001</v>
      </c>
      <c r="W71" s="24">
        <v>11.122318</v>
      </c>
      <c r="X71" s="24">
        <v>11.393687</v>
      </c>
      <c r="Y71" s="24">
        <v>11.682328</v>
      </c>
      <c r="Z71" s="24">
        <v>11.965128</v>
      </c>
      <c r="AA71" s="24">
        <v>12.300907</v>
      </c>
      <c r="AB71" s="24">
        <v>12.707369999999999</v>
      </c>
      <c r="AC71" s="24">
        <v>13.160634999999999</v>
      </c>
      <c r="AD71" s="24">
        <v>13.639212000000001</v>
      </c>
      <c r="AE71" s="20">
        <v>2.5593000000000001E-2</v>
      </c>
    </row>
    <row r="72" spans="1:31" ht="15" customHeight="1" x14ac:dyDescent="0.35">
      <c r="A72" s="18" t="s">
        <v>199</v>
      </c>
      <c r="B72" s="24">
        <v>9.3330590000000004</v>
      </c>
      <c r="C72" s="24">
        <v>9.7402770000000007</v>
      </c>
      <c r="D72" s="24">
        <v>10.253942</v>
      </c>
      <c r="E72" s="24">
        <v>10.114671</v>
      </c>
      <c r="F72" s="24">
        <v>10.329936</v>
      </c>
      <c r="G72" s="24">
        <v>10.547230000000001</v>
      </c>
      <c r="H72" s="24">
        <v>10.739806</v>
      </c>
      <c r="I72" s="24">
        <v>11.170605999999999</v>
      </c>
      <c r="J72" s="24">
        <v>11.688518999999999</v>
      </c>
      <c r="K72" s="24">
        <v>12.207129</v>
      </c>
      <c r="L72" s="24">
        <v>12.557651999999999</v>
      </c>
      <c r="M72" s="24">
        <v>12.886870999999999</v>
      </c>
      <c r="N72" s="24">
        <v>13.17689</v>
      </c>
      <c r="O72" s="24">
        <v>13.574546</v>
      </c>
      <c r="P72" s="24">
        <v>13.942208000000001</v>
      </c>
      <c r="Q72" s="24">
        <v>14.244604000000001</v>
      </c>
      <c r="R72" s="24">
        <v>14.527801</v>
      </c>
      <c r="S72" s="24">
        <v>14.754146</v>
      </c>
      <c r="T72" s="24">
        <v>15.041261</v>
      </c>
      <c r="U72" s="24">
        <v>15.332106</v>
      </c>
      <c r="V72" s="24">
        <v>15.747462000000001</v>
      </c>
      <c r="W72" s="24">
        <v>16.177958</v>
      </c>
      <c r="X72" s="24">
        <v>16.59449</v>
      </c>
      <c r="Y72" s="24">
        <v>17.016912000000001</v>
      </c>
      <c r="Z72" s="24">
        <v>17.443757999999999</v>
      </c>
      <c r="AA72" s="24">
        <v>17.951954000000001</v>
      </c>
      <c r="AB72" s="24">
        <v>18.559398999999999</v>
      </c>
      <c r="AC72" s="24">
        <v>19.255087</v>
      </c>
      <c r="AD72" s="24">
        <v>19.926758</v>
      </c>
      <c r="AE72" s="20">
        <v>2.6865E-2</v>
      </c>
    </row>
    <row r="73" spans="1:31" ht="15" customHeight="1" x14ac:dyDescent="0.35">
      <c r="A73" s="17" t="s">
        <v>204</v>
      </c>
      <c r="B73" s="29">
        <v>9.8361649999999994</v>
      </c>
      <c r="C73" s="29">
        <v>10.061315</v>
      </c>
      <c r="D73" s="29">
        <v>10.268722</v>
      </c>
      <c r="E73" s="29">
        <v>10.453376</v>
      </c>
      <c r="F73" s="29">
        <v>10.865952</v>
      </c>
      <c r="G73" s="29">
        <v>11.100756000000001</v>
      </c>
      <c r="H73" s="29">
        <v>11.218892</v>
      </c>
      <c r="I73" s="29">
        <v>11.513926</v>
      </c>
      <c r="J73" s="29">
        <v>11.922371</v>
      </c>
      <c r="K73" s="29">
        <v>12.323427000000001</v>
      </c>
      <c r="L73" s="29">
        <v>12.606821</v>
      </c>
      <c r="M73" s="29">
        <v>12.911272</v>
      </c>
      <c r="N73" s="29">
        <v>13.129814</v>
      </c>
      <c r="O73" s="29">
        <v>13.488324</v>
      </c>
      <c r="P73" s="29">
        <v>13.768433</v>
      </c>
      <c r="Q73" s="29">
        <v>14.064081</v>
      </c>
      <c r="R73" s="29">
        <v>14.339001</v>
      </c>
      <c r="S73" s="29">
        <v>14.545413999999999</v>
      </c>
      <c r="T73" s="29">
        <v>14.812739000000001</v>
      </c>
      <c r="U73" s="29">
        <v>15.118202999999999</v>
      </c>
      <c r="V73" s="29">
        <v>15.488956999999999</v>
      </c>
      <c r="W73" s="29">
        <v>15.878034</v>
      </c>
      <c r="X73" s="29">
        <v>16.248003000000001</v>
      </c>
      <c r="Y73" s="29">
        <v>16.631882000000001</v>
      </c>
      <c r="Z73" s="29">
        <v>17.004707</v>
      </c>
      <c r="AA73" s="29">
        <v>17.440024999999999</v>
      </c>
      <c r="AB73" s="29">
        <v>17.971492999999999</v>
      </c>
      <c r="AC73" s="29">
        <v>18.556059000000001</v>
      </c>
      <c r="AD73" s="29">
        <v>19.18018</v>
      </c>
      <c r="AE73" s="22">
        <v>2.4183E-2</v>
      </c>
    </row>
    <row r="74" spans="1:31" ht="15" customHeight="1" x14ac:dyDescent="0.35"/>
    <row r="75" spans="1:31" ht="15" customHeight="1" x14ac:dyDescent="0.35">
      <c r="A75" s="17" t="s">
        <v>206</v>
      </c>
    </row>
    <row r="76" spans="1:31" ht="15" customHeight="1" x14ac:dyDescent="0.35">
      <c r="A76" s="17" t="s">
        <v>293</v>
      </c>
    </row>
    <row r="77" spans="1:31" ht="15" customHeight="1" x14ac:dyDescent="0.35">
      <c r="A77" s="18" t="s">
        <v>207</v>
      </c>
      <c r="B77" s="24">
        <v>6.534408</v>
      </c>
      <c r="C77" s="24">
        <v>6.600041</v>
      </c>
      <c r="D77" s="24">
        <v>6.6261570000000001</v>
      </c>
      <c r="E77" s="24">
        <v>6.4759929999999999</v>
      </c>
      <c r="F77" s="24">
        <v>6.5158040000000002</v>
      </c>
      <c r="G77" s="24">
        <v>6.4804069999999996</v>
      </c>
      <c r="H77" s="24">
        <v>6.3915059999999997</v>
      </c>
      <c r="I77" s="24">
        <v>6.452947</v>
      </c>
      <c r="J77" s="24">
        <v>6.6063700000000001</v>
      </c>
      <c r="K77" s="24">
        <v>6.7443619999999997</v>
      </c>
      <c r="L77" s="24">
        <v>6.7965770000000001</v>
      </c>
      <c r="M77" s="24">
        <v>6.870851</v>
      </c>
      <c r="N77" s="24">
        <v>6.8648610000000003</v>
      </c>
      <c r="O77" s="24">
        <v>6.955158</v>
      </c>
      <c r="P77" s="24">
        <v>6.9803389999999998</v>
      </c>
      <c r="Q77" s="24">
        <v>7.0079060000000002</v>
      </c>
      <c r="R77" s="24">
        <v>7.0186289999999998</v>
      </c>
      <c r="S77" s="24">
        <v>6.9744390000000003</v>
      </c>
      <c r="T77" s="24">
        <v>6.9619780000000002</v>
      </c>
      <c r="U77" s="24">
        <v>6.9585879999999998</v>
      </c>
      <c r="V77" s="24">
        <v>7.0067969999999997</v>
      </c>
      <c r="W77" s="24">
        <v>7.0526080000000002</v>
      </c>
      <c r="X77" s="24">
        <v>7.0887580000000003</v>
      </c>
      <c r="Y77" s="24">
        <v>7.129734</v>
      </c>
      <c r="Z77" s="24">
        <v>7.1684010000000002</v>
      </c>
      <c r="AA77" s="24">
        <v>7.2264720000000002</v>
      </c>
      <c r="AB77" s="24">
        <v>7.330222</v>
      </c>
      <c r="AC77" s="24">
        <v>7.4506259999999997</v>
      </c>
      <c r="AD77" s="24">
        <v>7.5777089999999996</v>
      </c>
      <c r="AE77" s="20">
        <v>5.1289999999999999E-3</v>
      </c>
    </row>
    <row r="78" spans="1:31" ht="15" customHeight="1" x14ac:dyDescent="0.35">
      <c r="A78" s="18" t="s">
        <v>208</v>
      </c>
      <c r="B78" s="24">
        <v>0.90933799999999998</v>
      </c>
      <c r="C78" s="24">
        <v>0.92958700000000005</v>
      </c>
      <c r="D78" s="24">
        <v>0.94111199999999995</v>
      </c>
      <c r="E78" s="24">
        <v>0.97620499999999999</v>
      </c>
      <c r="F78" s="24">
        <v>1.0295270000000001</v>
      </c>
      <c r="G78" s="24">
        <v>1.0646059999999999</v>
      </c>
      <c r="H78" s="24">
        <v>1.0750090000000001</v>
      </c>
      <c r="I78" s="24">
        <v>1.0865100000000001</v>
      </c>
      <c r="J78" s="24">
        <v>1.1007899999999999</v>
      </c>
      <c r="K78" s="24">
        <v>1.115415</v>
      </c>
      <c r="L78" s="24">
        <v>1.1238349999999999</v>
      </c>
      <c r="M78" s="24">
        <v>1.1335150000000001</v>
      </c>
      <c r="N78" s="24">
        <v>1.1423449999999999</v>
      </c>
      <c r="O78" s="24">
        <v>1.1516580000000001</v>
      </c>
      <c r="P78" s="24">
        <v>1.161324</v>
      </c>
      <c r="Q78" s="24">
        <v>1.1713389999999999</v>
      </c>
      <c r="R78" s="24">
        <v>1.180277</v>
      </c>
      <c r="S78" s="24">
        <v>1.1877960000000001</v>
      </c>
      <c r="T78" s="24">
        <v>1.196941</v>
      </c>
      <c r="U78" s="24">
        <v>1.206148</v>
      </c>
      <c r="V78" s="24">
        <v>1.2154739999999999</v>
      </c>
      <c r="W78" s="24">
        <v>1.2254700000000001</v>
      </c>
      <c r="X78" s="24">
        <v>1.236281</v>
      </c>
      <c r="Y78" s="24">
        <v>1.2452589999999999</v>
      </c>
      <c r="Z78" s="24">
        <v>1.2530509999999999</v>
      </c>
      <c r="AA78" s="24">
        <v>1.2620309999999999</v>
      </c>
      <c r="AB78" s="24">
        <v>1.2723640000000001</v>
      </c>
      <c r="AC78" s="24">
        <v>1.2816000000000001</v>
      </c>
      <c r="AD78" s="24">
        <v>1.290567</v>
      </c>
      <c r="AE78" s="20">
        <v>1.2226000000000001E-2</v>
      </c>
    </row>
    <row r="79" spans="1:31" ht="15" customHeight="1" x14ac:dyDescent="0.35">
      <c r="A79" s="18" t="s">
        <v>209</v>
      </c>
      <c r="B79" s="24">
        <v>2.5341179999999999</v>
      </c>
      <c r="C79" s="24">
        <v>2.5741719999999999</v>
      </c>
      <c r="D79" s="24">
        <v>2.5853929999999998</v>
      </c>
      <c r="E79" s="24">
        <v>2.6899959999999998</v>
      </c>
      <c r="F79" s="24">
        <v>2.7984930000000001</v>
      </c>
      <c r="G79" s="24">
        <v>2.8383579999999999</v>
      </c>
      <c r="H79" s="24">
        <v>2.8322430000000001</v>
      </c>
      <c r="I79" s="24">
        <v>2.8362910000000001</v>
      </c>
      <c r="J79" s="24">
        <v>2.8478110000000001</v>
      </c>
      <c r="K79" s="24">
        <v>2.868077</v>
      </c>
      <c r="L79" s="24">
        <v>2.8770769999999999</v>
      </c>
      <c r="M79" s="24">
        <v>2.8729309999999999</v>
      </c>
      <c r="N79" s="24">
        <v>2.8816039999999998</v>
      </c>
      <c r="O79" s="24">
        <v>2.8949780000000001</v>
      </c>
      <c r="P79" s="24">
        <v>2.904442</v>
      </c>
      <c r="Q79" s="24">
        <v>2.9132570000000002</v>
      </c>
      <c r="R79" s="24">
        <v>2.9228939999999999</v>
      </c>
      <c r="S79" s="24">
        <v>2.9322680000000001</v>
      </c>
      <c r="T79" s="24">
        <v>2.9438759999999999</v>
      </c>
      <c r="U79" s="24">
        <v>2.9528949999999998</v>
      </c>
      <c r="V79" s="24">
        <v>2.9630580000000002</v>
      </c>
      <c r="W79" s="24">
        <v>2.9745119999999998</v>
      </c>
      <c r="X79" s="24">
        <v>2.9850409999999998</v>
      </c>
      <c r="Y79" s="24">
        <v>2.9895309999999999</v>
      </c>
      <c r="Z79" s="24">
        <v>2.989684</v>
      </c>
      <c r="AA79" s="24">
        <v>2.992893</v>
      </c>
      <c r="AB79" s="24">
        <v>2.9980709999999999</v>
      </c>
      <c r="AC79" s="24">
        <v>3.003701</v>
      </c>
      <c r="AD79" s="24">
        <v>3.0104540000000002</v>
      </c>
      <c r="AE79" s="20">
        <v>5.816E-3</v>
      </c>
    </row>
    <row r="80" spans="1:31" ht="15" customHeight="1" x14ac:dyDescent="0.35">
      <c r="A80" s="17" t="s">
        <v>205</v>
      </c>
    </row>
    <row r="81" spans="1:31" ht="15" customHeight="1" x14ac:dyDescent="0.35">
      <c r="A81" s="18" t="s">
        <v>207</v>
      </c>
      <c r="B81" s="24">
        <v>6.4385560000000002</v>
      </c>
      <c r="C81" s="24">
        <v>6.600041</v>
      </c>
      <c r="D81" s="24">
        <v>6.7313799999999997</v>
      </c>
      <c r="E81" s="24">
        <v>6.704243</v>
      </c>
      <c r="F81" s="24">
        <v>6.8764890000000003</v>
      </c>
      <c r="G81" s="24">
        <v>6.9584979999999996</v>
      </c>
      <c r="H81" s="24">
        <v>6.9923209999999996</v>
      </c>
      <c r="I81" s="24">
        <v>7.1913609999999997</v>
      </c>
      <c r="J81" s="24">
        <v>7.4926649999999997</v>
      </c>
      <c r="K81" s="24">
        <v>7.7805710000000001</v>
      </c>
      <c r="L81" s="24">
        <v>7.9707489999999996</v>
      </c>
      <c r="M81" s="24">
        <v>8.1891079999999992</v>
      </c>
      <c r="N81" s="24">
        <v>8.3134169999999994</v>
      </c>
      <c r="O81" s="24">
        <v>8.5631819999999994</v>
      </c>
      <c r="P81" s="24">
        <v>8.7378269999999993</v>
      </c>
      <c r="Q81" s="24">
        <v>8.9205240000000003</v>
      </c>
      <c r="R81" s="24">
        <v>9.0869250000000008</v>
      </c>
      <c r="S81" s="24">
        <v>9.1855840000000004</v>
      </c>
      <c r="T81" s="24">
        <v>9.3324669999999994</v>
      </c>
      <c r="U81" s="24">
        <v>9.5021190000000004</v>
      </c>
      <c r="V81" s="24">
        <v>9.7464259999999996</v>
      </c>
      <c r="W81" s="24">
        <v>9.9939129999999992</v>
      </c>
      <c r="X81" s="24">
        <v>10.229839999999999</v>
      </c>
      <c r="Y81" s="24">
        <v>10.479808999999999</v>
      </c>
      <c r="Z81" s="24">
        <v>10.734988</v>
      </c>
      <c r="AA81" s="24">
        <v>11.027430000000001</v>
      </c>
      <c r="AB81" s="24">
        <v>11.404828</v>
      </c>
      <c r="AC81" s="24">
        <v>11.830589</v>
      </c>
      <c r="AD81" s="24">
        <v>12.283802</v>
      </c>
      <c r="AE81" s="20">
        <v>2.3274E-2</v>
      </c>
    </row>
    <row r="82" spans="1:31" ht="15" customHeight="1" x14ac:dyDescent="0.35">
      <c r="A82" s="18" t="s">
        <v>208</v>
      </c>
      <c r="B82" s="24">
        <v>0.89599899999999999</v>
      </c>
      <c r="C82" s="24">
        <v>0.92958700000000005</v>
      </c>
      <c r="D82" s="24">
        <v>0.95605700000000005</v>
      </c>
      <c r="E82" s="24">
        <v>1.0106109999999999</v>
      </c>
      <c r="F82" s="24">
        <v>1.086516</v>
      </c>
      <c r="G82" s="24">
        <v>1.1431469999999999</v>
      </c>
      <c r="H82" s="24">
        <v>1.1760619999999999</v>
      </c>
      <c r="I82" s="24">
        <v>1.2108399999999999</v>
      </c>
      <c r="J82" s="24">
        <v>1.2484690000000001</v>
      </c>
      <c r="K82" s="24">
        <v>1.286788</v>
      </c>
      <c r="L82" s="24">
        <v>1.317987</v>
      </c>
      <c r="M82" s="24">
        <v>1.350994</v>
      </c>
      <c r="N82" s="24">
        <v>1.383391</v>
      </c>
      <c r="O82" s="24">
        <v>1.4179200000000001</v>
      </c>
      <c r="P82" s="24">
        <v>1.453719</v>
      </c>
      <c r="Q82" s="24">
        <v>1.491025</v>
      </c>
      <c r="R82" s="24">
        <v>1.528089</v>
      </c>
      <c r="S82" s="24">
        <v>1.56437</v>
      </c>
      <c r="T82" s="24">
        <v>1.6044879999999999</v>
      </c>
      <c r="U82" s="24">
        <v>1.647024</v>
      </c>
      <c r="V82" s="24">
        <v>1.69072</v>
      </c>
      <c r="W82" s="24">
        <v>1.7365550000000001</v>
      </c>
      <c r="X82" s="24">
        <v>1.7840860000000001</v>
      </c>
      <c r="Y82" s="24">
        <v>1.8303739999999999</v>
      </c>
      <c r="Z82" s="24">
        <v>1.876498</v>
      </c>
      <c r="AA82" s="24">
        <v>1.9258299999999999</v>
      </c>
      <c r="AB82" s="24">
        <v>1.9796260000000001</v>
      </c>
      <c r="AC82" s="24">
        <v>2.0350069999999998</v>
      </c>
      <c r="AD82" s="24">
        <v>2.092066</v>
      </c>
      <c r="AE82" s="20">
        <v>3.0498999999999998E-2</v>
      </c>
    </row>
    <row r="83" spans="1:31" ht="15" customHeight="1" x14ac:dyDescent="0.35">
      <c r="A83" s="18" t="s">
        <v>209</v>
      </c>
      <c r="B83" s="24">
        <v>2.4969459999999999</v>
      </c>
      <c r="C83" s="24">
        <v>2.5741719999999999</v>
      </c>
      <c r="D83" s="24">
        <v>2.626449</v>
      </c>
      <c r="E83" s="24">
        <v>2.7848060000000001</v>
      </c>
      <c r="F83" s="24">
        <v>2.9534039999999999</v>
      </c>
      <c r="G83" s="24">
        <v>3.0477569999999998</v>
      </c>
      <c r="H83" s="24">
        <v>3.098481</v>
      </c>
      <c r="I83" s="24">
        <v>3.1608499999999999</v>
      </c>
      <c r="J83" s="24">
        <v>3.2298659999999999</v>
      </c>
      <c r="K83" s="24">
        <v>3.3087300000000002</v>
      </c>
      <c r="L83" s="24">
        <v>3.3741189999999999</v>
      </c>
      <c r="M83" s="24">
        <v>3.4241380000000001</v>
      </c>
      <c r="N83" s="24">
        <v>3.489652</v>
      </c>
      <c r="O83" s="24">
        <v>3.5642930000000002</v>
      </c>
      <c r="P83" s="24">
        <v>3.635713</v>
      </c>
      <c r="Q83" s="24">
        <v>3.7083520000000001</v>
      </c>
      <c r="R83" s="24">
        <v>3.784233</v>
      </c>
      <c r="S83" s="24">
        <v>3.8619020000000002</v>
      </c>
      <c r="T83" s="24">
        <v>3.9462380000000001</v>
      </c>
      <c r="U83" s="24">
        <v>4.0322490000000002</v>
      </c>
      <c r="V83" s="24">
        <v>4.1216020000000002</v>
      </c>
      <c r="W83" s="24">
        <v>4.2150379999999998</v>
      </c>
      <c r="X83" s="24">
        <v>4.3077350000000001</v>
      </c>
      <c r="Y83" s="24">
        <v>4.3942329999999998</v>
      </c>
      <c r="Z83" s="24">
        <v>4.4771799999999997</v>
      </c>
      <c r="AA83" s="24">
        <v>4.5670849999999996</v>
      </c>
      <c r="AB83" s="24">
        <v>4.6645909999999997</v>
      </c>
      <c r="AC83" s="24">
        <v>4.7694729999999996</v>
      </c>
      <c r="AD83" s="24">
        <v>4.8800800000000004</v>
      </c>
      <c r="AE83" s="20">
        <v>2.3973000000000001E-2</v>
      </c>
    </row>
    <row r="84" spans="1:31" ht="15" customHeight="1" x14ac:dyDescent="0.35"/>
    <row r="85" spans="1:31" ht="15" customHeight="1" x14ac:dyDescent="0.35">
      <c r="A85" s="17" t="s">
        <v>210</v>
      </c>
    </row>
    <row r="86" spans="1:31" ht="15" customHeight="1" x14ac:dyDescent="0.35">
      <c r="A86" s="18" t="s">
        <v>211</v>
      </c>
      <c r="B86" s="19">
        <v>3.4261180000000002</v>
      </c>
      <c r="C86" s="19">
        <v>3.2669049999999999</v>
      </c>
      <c r="D86" s="19">
        <v>3.3306990000000001</v>
      </c>
      <c r="E86" s="19">
        <v>3.1612079999999998</v>
      </c>
      <c r="F86" s="19">
        <v>1.362285</v>
      </c>
      <c r="G86" s="19">
        <v>1.335302</v>
      </c>
      <c r="H86" s="19">
        <v>1.36507</v>
      </c>
      <c r="I86" s="19">
        <v>1.3859239999999999</v>
      </c>
      <c r="J86" s="19">
        <v>1.417886</v>
      </c>
      <c r="K86" s="19">
        <v>1.392096</v>
      </c>
      <c r="L86" s="19">
        <v>1.400067</v>
      </c>
      <c r="M86" s="19">
        <v>1.3857360000000001</v>
      </c>
      <c r="N86" s="19">
        <v>1.3990419999999999</v>
      </c>
      <c r="O86" s="19">
        <v>1.435478</v>
      </c>
      <c r="P86" s="19">
        <v>1.4322429999999999</v>
      </c>
      <c r="Q86" s="19">
        <v>1.442094</v>
      </c>
      <c r="R86" s="19">
        <v>1.42286</v>
      </c>
      <c r="S86" s="19">
        <v>1.4388030000000001</v>
      </c>
      <c r="T86" s="19">
        <v>1.4401409999999999</v>
      </c>
      <c r="U86" s="19">
        <v>1.4415800000000001</v>
      </c>
      <c r="V86" s="19">
        <v>1.451417</v>
      </c>
      <c r="W86" s="19">
        <v>1.454636</v>
      </c>
      <c r="X86" s="19">
        <v>1.465311</v>
      </c>
      <c r="Y86" s="19">
        <v>1.47499</v>
      </c>
      <c r="Z86" s="19">
        <v>1.4764539999999999</v>
      </c>
      <c r="AA86" s="19">
        <v>1.497898</v>
      </c>
      <c r="AB86" s="19">
        <v>1.5132019999999999</v>
      </c>
      <c r="AC86" s="19">
        <v>1.513082</v>
      </c>
      <c r="AD86" s="19">
        <v>1.528011</v>
      </c>
      <c r="AE86" s="20">
        <v>-2.7751000000000001E-2</v>
      </c>
    </row>
    <row r="87" spans="1:31" ht="15" customHeight="1" x14ac:dyDescent="0.35">
      <c r="A87" s="18" t="s">
        <v>212</v>
      </c>
      <c r="B87" s="19">
        <v>1.68</v>
      </c>
      <c r="C87" s="19">
        <v>1.694</v>
      </c>
      <c r="D87" s="19">
        <v>1.7002139999999999</v>
      </c>
      <c r="E87" s="19">
        <v>1.6114360000000001</v>
      </c>
      <c r="F87" s="19">
        <v>1.5271490000000001</v>
      </c>
      <c r="G87" s="19">
        <v>1.494972</v>
      </c>
      <c r="H87" s="19">
        <v>1.4785950000000001</v>
      </c>
      <c r="I87" s="19">
        <v>1.544292</v>
      </c>
      <c r="J87" s="19">
        <v>1.565974</v>
      </c>
      <c r="K87" s="19">
        <v>1.5798110000000001</v>
      </c>
      <c r="L87" s="19">
        <v>1.58236</v>
      </c>
      <c r="M87" s="19">
        <v>1.5869899999999999</v>
      </c>
      <c r="N87" s="19">
        <v>1.5847579999999999</v>
      </c>
      <c r="O87" s="19">
        <v>1.5677840000000001</v>
      </c>
      <c r="P87" s="19">
        <v>1.5707169999999999</v>
      </c>
      <c r="Q87" s="19">
        <v>1.5697700000000001</v>
      </c>
      <c r="R87" s="19">
        <v>1.5663609999999999</v>
      </c>
      <c r="S87" s="19">
        <v>1.567455</v>
      </c>
      <c r="T87" s="19">
        <v>1.5643089999999999</v>
      </c>
      <c r="U87" s="19">
        <v>1.564319</v>
      </c>
      <c r="V87" s="19">
        <v>1.5660510000000001</v>
      </c>
      <c r="W87" s="19">
        <v>1.567172</v>
      </c>
      <c r="X87" s="19">
        <v>1.566883</v>
      </c>
      <c r="Y87" s="19">
        <v>1.569888</v>
      </c>
      <c r="Z87" s="19">
        <v>1.5706070000000001</v>
      </c>
      <c r="AA87" s="19">
        <v>1.570497</v>
      </c>
      <c r="AB87" s="19">
        <v>1.573904</v>
      </c>
      <c r="AC87" s="19">
        <v>1.5755410000000001</v>
      </c>
      <c r="AD87" s="19">
        <v>1.574514</v>
      </c>
      <c r="AE87" s="20">
        <v>-2.7049999999999999E-3</v>
      </c>
    </row>
    <row r="88" spans="1:31" ht="15" customHeight="1" x14ac:dyDescent="0.35">
      <c r="A88" s="18" t="s">
        <v>213</v>
      </c>
      <c r="B88" s="19">
        <v>26.687591999999999</v>
      </c>
      <c r="C88" s="19">
        <v>27.944109000000001</v>
      </c>
      <c r="D88" s="19">
        <v>26.831876999999999</v>
      </c>
      <c r="E88" s="19">
        <v>26.191952000000001</v>
      </c>
      <c r="F88" s="19">
        <v>6.0398889999999996</v>
      </c>
      <c r="G88" s="19">
        <v>6.1682040000000002</v>
      </c>
      <c r="H88" s="19">
        <v>6.2689510000000004</v>
      </c>
      <c r="I88" s="19">
        <v>6.4727379999999997</v>
      </c>
      <c r="J88" s="19">
        <v>6.5812580000000001</v>
      </c>
      <c r="K88" s="19">
        <v>6.5557080000000001</v>
      </c>
      <c r="L88" s="19">
        <v>6.5541679999999998</v>
      </c>
      <c r="M88" s="19">
        <v>6.5488989999999996</v>
      </c>
      <c r="N88" s="19">
        <v>6.5263080000000002</v>
      </c>
      <c r="O88" s="19">
        <v>6.5329689999999996</v>
      </c>
      <c r="P88" s="19">
        <v>6.4794200000000002</v>
      </c>
      <c r="Q88" s="19">
        <v>6.4812130000000003</v>
      </c>
      <c r="R88" s="19">
        <v>6.4292899999999999</v>
      </c>
      <c r="S88" s="19">
        <v>6.4570439999999998</v>
      </c>
      <c r="T88" s="19">
        <v>6.4325000000000001</v>
      </c>
      <c r="U88" s="19">
        <v>6.4242679999999996</v>
      </c>
      <c r="V88" s="19">
        <v>6.430669</v>
      </c>
      <c r="W88" s="19">
        <v>6.4084250000000003</v>
      </c>
      <c r="X88" s="19">
        <v>6.4217230000000001</v>
      </c>
      <c r="Y88" s="19">
        <v>6.4019940000000002</v>
      </c>
      <c r="Z88" s="19">
        <v>6.4012560000000001</v>
      </c>
      <c r="AA88" s="19">
        <v>6.3689869999999997</v>
      </c>
      <c r="AB88" s="19">
        <v>6.4403350000000001</v>
      </c>
      <c r="AC88" s="19">
        <v>6.4081270000000004</v>
      </c>
      <c r="AD88" s="19">
        <v>6.4114199999999997</v>
      </c>
      <c r="AE88" s="20">
        <v>-5.3062999999999999E-2</v>
      </c>
    </row>
    <row r="89" spans="1:31" ht="15" customHeight="1" thickBot="1" x14ac:dyDescent="0.4"/>
    <row r="90" spans="1:31" ht="15" customHeight="1" x14ac:dyDescent="0.35">
      <c r="A90" s="54" t="s">
        <v>111</v>
      </c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</row>
    <row r="91" spans="1:31" ht="15" customHeight="1" x14ac:dyDescent="0.35">
      <c r="A91" s="25" t="s">
        <v>214</v>
      </c>
    </row>
    <row r="92" spans="1:31" ht="15" customHeight="1" x14ac:dyDescent="0.35">
      <c r="A92" s="25" t="s">
        <v>215</v>
      </c>
    </row>
    <row r="93" spans="1:31" ht="15" customHeight="1" x14ac:dyDescent="0.35">
      <c r="A93" s="25" t="s">
        <v>216</v>
      </c>
    </row>
    <row r="94" spans="1:31" ht="15" customHeight="1" x14ac:dyDescent="0.35">
      <c r="A94" s="25" t="s">
        <v>294</v>
      </c>
    </row>
    <row r="95" spans="1:31" ht="15" customHeight="1" x14ac:dyDescent="0.35">
      <c r="A95" s="25" t="s">
        <v>217</v>
      </c>
    </row>
    <row r="96" spans="1:31" ht="15" customHeight="1" x14ac:dyDescent="0.35">
      <c r="A96" s="25" t="s">
        <v>218</v>
      </c>
    </row>
    <row r="97" spans="1:1" ht="15" customHeight="1" x14ac:dyDescent="0.35">
      <c r="A97" s="25" t="s">
        <v>219</v>
      </c>
    </row>
    <row r="98" spans="1:1" ht="15" customHeight="1" x14ac:dyDescent="0.35">
      <c r="A98" s="25" t="s">
        <v>220</v>
      </c>
    </row>
    <row r="99" spans="1:1" ht="15" customHeight="1" x14ac:dyDescent="0.35">
      <c r="A99" s="25" t="s">
        <v>221</v>
      </c>
    </row>
    <row r="100" spans="1:1" ht="15" customHeight="1" x14ac:dyDescent="0.35">
      <c r="A100" s="25" t="s">
        <v>222</v>
      </c>
    </row>
    <row r="101" spans="1:1" ht="15" customHeight="1" x14ac:dyDescent="0.35">
      <c r="A101" s="25" t="s">
        <v>112</v>
      </c>
    </row>
    <row r="102" spans="1:1" ht="15" customHeight="1" x14ac:dyDescent="0.35">
      <c r="A102" s="25" t="s">
        <v>113</v>
      </c>
    </row>
    <row r="103" spans="1:1" ht="15" customHeight="1" x14ac:dyDescent="0.35">
      <c r="A103" s="25" t="s">
        <v>114</v>
      </c>
    </row>
    <row r="104" spans="1:1" ht="15" customHeight="1" x14ac:dyDescent="0.35">
      <c r="A104" s="25" t="s">
        <v>223</v>
      </c>
    </row>
    <row r="105" spans="1:1" ht="15" customHeight="1" x14ac:dyDescent="0.35">
      <c r="A105" s="25" t="s">
        <v>224</v>
      </c>
    </row>
    <row r="106" spans="1:1" ht="15" customHeight="1" x14ac:dyDescent="0.35">
      <c r="A106" s="25" t="s">
        <v>220</v>
      </c>
    </row>
    <row r="107" spans="1:1" ht="15" customHeight="1" x14ac:dyDescent="0.35">
      <c r="A107" s="25" t="s">
        <v>225</v>
      </c>
    </row>
    <row r="108" spans="1:1" ht="15" customHeight="1" x14ac:dyDescent="0.35">
      <c r="A108" s="25" t="s">
        <v>226</v>
      </c>
    </row>
    <row r="109" spans="1:1" ht="15" customHeight="1" x14ac:dyDescent="0.35">
      <c r="A109" s="25" t="s">
        <v>227</v>
      </c>
    </row>
    <row r="110" spans="1:1" ht="15" customHeight="1" x14ac:dyDescent="0.35">
      <c r="A110" s="25" t="s">
        <v>107</v>
      </c>
    </row>
    <row r="111" spans="1:1" ht="15" customHeight="1" x14ac:dyDescent="0.35">
      <c r="A111" s="25" t="s">
        <v>276</v>
      </c>
    </row>
    <row r="112" spans="1:1" ht="15" customHeight="1" x14ac:dyDescent="0.35">
      <c r="A112" s="25" t="s">
        <v>108</v>
      </c>
    </row>
    <row r="113" spans="1:1" ht="15" customHeight="1" x14ac:dyDescent="0.35">
      <c r="A113" s="25" t="s">
        <v>295</v>
      </c>
    </row>
    <row r="114" spans="1:1" ht="15" customHeight="1" x14ac:dyDescent="0.35">
      <c r="A114" s="25" t="s">
        <v>228</v>
      </c>
    </row>
    <row r="115" spans="1:1" ht="15" customHeight="1" x14ac:dyDescent="0.35">
      <c r="A115" s="25" t="s">
        <v>296</v>
      </c>
    </row>
    <row r="116" spans="1:1" ht="15" customHeight="1" x14ac:dyDescent="0.35">
      <c r="A116" s="25" t="s">
        <v>297</v>
      </c>
    </row>
    <row r="117" spans="1:1" ht="15" customHeight="1" x14ac:dyDescent="0.35">
      <c r="A117" s="25" t="s">
        <v>298</v>
      </c>
    </row>
    <row r="118" spans="1:1" ht="15" customHeight="1" x14ac:dyDescent="0.35">
      <c r="A118" s="25" t="s">
        <v>299</v>
      </c>
    </row>
    <row r="119" spans="1:1" ht="15" customHeight="1" x14ac:dyDescent="0.35"/>
    <row r="120" spans="1:1" ht="15" customHeight="1" x14ac:dyDescent="0.35"/>
    <row r="121" spans="1:1" ht="15" customHeight="1" x14ac:dyDescent="0.35"/>
    <row r="122" spans="1:1" ht="15" customHeight="1" x14ac:dyDescent="0.35"/>
    <row r="123" spans="1:1" ht="15" customHeight="1" x14ac:dyDescent="0.35"/>
    <row r="124" spans="1:1" ht="15" customHeight="1" x14ac:dyDescent="0.35"/>
    <row r="125" spans="1:1" ht="15" customHeight="1" x14ac:dyDescent="0.35"/>
    <row r="126" spans="1:1" ht="15" customHeight="1" x14ac:dyDescent="0.35"/>
    <row r="127" spans="1:1" ht="15" customHeight="1" x14ac:dyDescent="0.35"/>
  </sheetData>
  <mergeCells count="1">
    <mergeCell ref="A90:AE9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"/>
  <sheetViews>
    <sheetView workbookViewId="0"/>
  </sheetViews>
  <sheetFormatPr defaultColWidth="9.1796875" defaultRowHeight="14.5" x14ac:dyDescent="0.35"/>
  <cols>
    <col min="1" max="1" width="45.7265625" style="11" customWidth="1"/>
    <col min="2" max="16384" width="9.1796875" style="11"/>
  </cols>
  <sheetData>
    <row r="1" spans="1:31" ht="15" customHeight="1" x14ac:dyDescent="0.35">
      <c r="A1" s="12" t="s">
        <v>115</v>
      </c>
    </row>
    <row r="2" spans="1:31" ht="15" customHeight="1" x14ac:dyDescent="0.35">
      <c r="A2" s="13" t="s">
        <v>116</v>
      </c>
    </row>
    <row r="3" spans="1:31" ht="15" customHeight="1" x14ac:dyDescent="0.35">
      <c r="A3" s="13" t="s">
        <v>45</v>
      </c>
      <c r="B3" s="14" t="s">
        <v>45</v>
      </c>
      <c r="C3" s="14" t="s">
        <v>45</v>
      </c>
      <c r="D3" s="14" t="s">
        <v>45</v>
      </c>
      <c r="E3" s="14" t="s">
        <v>45</v>
      </c>
      <c r="F3" s="14" t="s">
        <v>45</v>
      </c>
      <c r="G3" s="14" t="s">
        <v>45</v>
      </c>
      <c r="H3" s="14" t="s">
        <v>45</v>
      </c>
      <c r="I3" s="14" t="s">
        <v>45</v>
      </c>
      <c r="J3" s="14" t="s">
        <v>45</v>
      </c>
      <c r="K3" s="14" t="s">
        <v>45</v>
      </c>
      <c r="L3" s="14" t="s">
        <v>45</v>
      </c>
      <c r="M3" s="14" t="s">
        <v>45</v>
      </c>
      <c r="N3" s="14" t="s">
        <v>45</v>
      </c>
      <c r="O3" s="14" t="s">
        <v>45</v>
      </c>
      <c r="P3" s="14" t="s">
        <v>45</v>
      </c>
      <c r="Q3" s="14" t="s">
        <v>45</v>
      </c>
      <c r="R3" s="14" t="s">
        <v>45</v>
      </c>
      <c r="S3" s="14" t="s">
        <v>45</v>
      </c>
      <c r="T3" s="14" t="s">
        <v>45</v>
      </c>
      <c r="U3" s="14" t="s">
        <v>45</v>
      </c>
      <c r="V3" s="14" t="s">
        <v>45</v>
      </c>
      <c r="W3" s="14" t="s">
        <v>45</v>
      </c>
      <c r="X3" s="14" t="s">
        <v>45</v>
      </c>
      <c r="Y3" s="14" t="s">
        <v>45</v>
      </c>
      <c r="Z3" s="14" t="s">
        <v>45</v>
      </c>
      <c r="AA3" s="14" t="s">
        <v>45</v>
      </c>
      <c r="AB3" s="14" t="s">
        <v>45</v>
      </c>
      <c r="AC3" s="14" t="s">
        <v>45</v>
      </c>
      <c r="AD3" s="14" t="s">
        <v>45</v>
      </c>
      <c r="AE3" s="15" t="s">
        <v>271</v>
      </c>
    </row>
    <row r="4" spans="1:31" ht="15" customHeight="1" thickBot="1" x14ac:dyDescent="0.4">
      <c r="A4" s="16" t="s">
        <v>117</v>
      </c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>
        <v>2019</v>
      </c>
      <c r="J4" s="16">
        <v>2020</v>
      </c>
      <c r="K4" s="16">
        <v>2021</v>
      </c>
      <c r="L4" s="16">
        <v>2022</v>
      </c>
      <c r="M4" s="16">
        <v>2023</v>
      </c>
      <c r="N4" s="16">
        <v>2024</v>
      </c>
      <c r="O4" s="16">
        <v>2025</v>
      </c>
      <c r="P4" s="16">
        <v>2026</v>
      </c>
      <c r="Q4" s="16">
        <v>2027</v>
      </c>
      <c r="R4" s="16">
        <v>2028</v>
      </c>
      <c r="S4" s="16">
        <v>2029</v>
      </c>
      <c r="T4" s="16">
        <v>2030</v>
      </c>
      <c r="U4" s="16">
        <v>2031</v>
      </c>
      <c r="V4" s="16">
        <v>2032</v>
      </c>
      <c r="W4" s="16">
        <v>2033</v>
      </c>
      <c r="X4" s="16">
        <v>2034</v>
      </c>
      <c r="Y4" s="16">
        <v>2035</v>
      </c>
      <c r="Z4" s="16">
        <v>2036</v>
      </c>
      <c r="AA4" s="16">
        <v>2037</v>
      </c>
      <c r="AB4" s="16">
        <v>2038</v>
      </c>
      <c r="AC4" s="16">
        <v>2039</v>
      </c>
      <c r="AD4" s="16">
        <v>2040</v>
      </c>
      <c r="AE4" s="16">
        <v>2040</v>
      </c>
    </row>
    <row r="5" spans="1:31" ht="15" customHeight="1" thickTop="1" x14ac:dyDescent="0.35"/>
    <row r="6" spans="1:31" ht="15" customHeight="1" x14ac:dyDescent="0.35">
      <c r="A6" s="17" t="s">
        <v>118</v>
      </c>
    </row>
    <row r="7" spans="1:31" ht="15" customHeight="1" x14ac:dyDescent="0.35">
      <c r="A7" s="18" t="s">
        <v>119</v>
      </c>
      <c r="B7" s="19">
        <v>6.5019999999999998</v>
      </c>
      <c r="C7" s="19">
        <v>7.4390000000000001</v>
      </c>
      <c r="D7" s="19">
        <v>8.6319999999999997</v>
      </c>
      <c r="E7" s="19">
        <v>9.3255130000000008</v>
      </c>
      <c r="F7" s="19">
        <v>9.5519639999999999</v>
      </c>
      <c r="G7" s="19">
        <v>10.002431</v>
      </c>
      <c r="H7" s="19">
        <v>10.372097999999999</v>
      </c>
      <c r="I7" s="19">
        <v>10.579166000000001</v>
      </c>
      <c r="J7" s="19">
        <v>10.602861000000001</v>
      </c>
      <c r="K7" s="19">
        <v>10.513101000000001</v>
      </c>
      <c r="L7" s="19">
        <v>10.443853000000001</v>
      </c>
      <c r="M7" s="19">
        <v>10.369358999999999</v>
      </c>
      <c r="N7" s="19">
        <v>10.371547</v>
      </c>
      <c r="O7" s="19">
        <v>10.278995999999999</v>
      </c>
      <c r="P7" s="19">
        <v>10.113864</v>
      </c>
      <c r="Q7" s="19">
        <v>10.08745</v>
      </c>
      <c r="R7" s="19">
        <v>10.137347</v>
      </c>
      <c r="S7" s="19">
        <v>10.083646</v>
      </c>
      <c r="T7" s="19">
        <v>10.041026</v>
      </c>
      <c r="U7" s="19">
        <v>9.7893039999999996</v>
      </c>
      <c r="V7" s="19">
        <v>9.5741910000000008</v>
      </c>
      <c r="W7" s="19">
        <v>9.4453949999999995</v>
      </c>
      <c r="X7" s="19">
        <v>9.3819269999999992</v>
      </c>
      <c r="Y7" s="19">
        <v>9.384684</v>
      </c>
      <c r="Z7" s="19">
        <v>9.3339180000000006</v>
      </c>
      <c r="AA7" s="19">
        <v>9.3253909999999998</v>
      </c>
      <c r="AB7" s="19">
        <v>9.3751339999999992</v>
      </c>
      <c r="AC7" s="19">
        <v>9.3707320000000003</v>
      </c>
      <c r="AD7" s="19">
        <v>9.4254610000000003</v>
      </c>
      <c r="AE7" s="20">
        <v>8.8039999999999993E-3</v>
      </c>
    </row>
    <row r="8" spans="1:31" ht="15" customHeight="1" x14ac:dyDescent="0.35">
      <c r="A8" s="18" t="s">
        <v>120</v>
      </c>
      <c r="B8" s="19">
        <v>0.52700000000000002</v>
      </c>
      <c r="C8" s="19">
        <v>0.51500000000000001</v>
      </c>
      <c r="D8" s="19">
        <v>0.49299999999999999</v>
      </c>
      <c r="E8" s="19">
        <v>0.44990000000000002</v>
      </c>
      <c r="F8" s="19">
        <v>0.43314599999999998</v>
      </c>
      <c r="G8" s="19">
        <v>0.44387799999999999</v>
      </c>
      <c r="H8" s="19">
        <v>0.448571</v>
      </c>
      <c r="I8" s="19">
        <v>0.43304199999999998</v>
      </c>
      <c r="J8" s="19">
        <v>0.41838999999999998</v>
      </c>
      <c r="K8" s="19">
        <v>0.396088</v>
      </c>
      <c r="L8" s="19">
        <v>0.37515799999999999</v>
      </c>
      <c r="M8" s="19">
        <v>0.35427599999999998</v>
      </c>
      <c r="N8" s="19">
        <v>0.33504</v>
      </c>
      <c r="O8" s="19">
        <v>0.31729099999999999</v>
      </c>
      <c r="P8" s="19">
        <v>0.30088999999999999</v>
      </c>
      <c r="Q8" s="19">
        <v>0.28302500000000003</v>
      </c>
      <c r="R8" s="19">
        <v>0.26642399999999999</v>
      </c>
      <c r="S8" s="19">
        <v>0.251085</v>
      </c>
      <c r="T8" s="19">
        <v>0.23689299999999999</v>
      </c>
      <c r="U8" s="19">
        <v>0.223742</v>
      </c>
      <c r="V8" s="19">
        <v>0.21154100000000001</v>
      </c>
      <c r="W8" s="19">
        <v>0.200206</v>
      </c>
      <c r="X8" s="19">
        <v>0.18966</v>
      </c>
      <c r="Y8" s="19">
        <v>0.17983499999999999</v>
      </c>
      <c r="Z8" s="19">
        <v>0.17067099999999999</v>
      </c>
      <c r="AA8" s="19">
        <v>0.22137100000000001</v>
      </c>
      <c r="AB8" s="19">
        <v>0.29237999999999997</v>
      </c>
      <c r="AC8" s="19">
        <v>0.34414600000000001</v>
      </c>
      <c r="AD8" s="19">
        <v>0.337119</v>
      </c>
      <c r="AE8" s="20">
        <v>-1.5571E-2</v>
      </c>
    </row>
    <row r="9" spans="1:31" ht="15" customHeight="1" x14ac:dyDescent="0.35">
      <c r="A9" s="18" t="s">
        <v>121</v>
      </c>
      <c r="B9" s="19">
        <v>5.9749999999999996</v>
      </c>
      <c r="C9" s="19">
        <v>6.9240000000000004</v>
      </c>
      <c r="D9" s="19">
        <v>8.1389999999999993</v>
      </c>
      <c r="E9" s="19">
        <v>8.8756120000000003</v>
      </c>
      <c r="F9" s="19">
        <v>9.1188179999999992</v>
      </c>
      <c r="G9" s="19">
        <v>9.5585529999999999</v>
      </c>
      <c r="H9" s="19">
        <v>9.923527</v>
      </c>
      <c r="I9" s="19">
        <v>10.146125</v>
      </c>
      <c r="J9" s="19">
        <v>10.184472</v>
      </c>
      <c r="K9" s="19">
        <v>10.117013999999999</v>
      </c>
      <c r="L9" s="19">
        <v>10.068695999999999</v>
      </c>
      <c r="M9" s="19">
        <v>10.015083000000001</v>
      </c>
      <c r="N9" s="19">
        <v>10.036508</v>
      </c>
      <c r="O9" s="19">
        <v>9.9617050000000003</v>
      </c>
      <c r="P9" s="19">
        <v>9.8129740000000005</v>
      </c>
      <c r="Q9" s="19">
        <v>9.8044259999999994</v>
      </c>
      <c r="R9" s="19">
        <v>9.8709229999999994</v>
      </c>
      <c r="S9" s="19">
        <v>9.8325610000000001</v>
      </c>
      <c r="T9" s="19">
        <v>9.8041330000000002</v>
      </c>
      <c r="U9" s="19">
        <v>9.5655610000000006</v>
      </c>
      <c r="V9" s="19">
        <v>9.3626500000000004</v>
      </c>
      <c r="W9" s="19">
        <v>9.2451889999999999</v>
      </c>
      <c r="X9" s="19">
        <v>9.1922669999999993</v>
      </c>
      <c r="Y9" s="19">
        <v>9.2048480000000001</v>
      </c>
      <c r="Z9" s="19">
        <v>9.1632470000000001</v>
      </c>
      <c r="AA9" s="19">
        <v>9.1040189999999992</v>
      </c>
      <c r="AB9" s="19">
        <v>9.0827530000000003</v>
      </c>
      <c r="AC9" s="19">
        <v>9.0265869999999993</v>
      </c>
      <c r="AD9" s="19">
        <v>9.0883409999999998</v>
      </c>
      <c r="AE9" s="20">
        <v>1.0125E-2</v>
      </c>
    </row>
    <row r="10" spans="1:31" ht="15" customHeight="1" x14ac:dyDescent="0.35">
      <c r="A10" s="18" t="s">
        <v>122</v>
      </c>
      <c r="B10" s="19">
        <v>8.4590010000000007</v>
      </c>
      <c r="C10" s="19">
        <v>7.5960000000000001</v>
      </c>
      <c r="D10" s="19">
        <v>7.0229999999999997</v>
      </c>
      <c r="E10" s="19">
        <v>6.4199960000000003</v>
      </c>
      <c r="F10" s="19">
        <v>6.3209960000000001</v>
      </c>
      <c r="G10" s="19">
        <v>5.9061539999999999</v>
      </c>
      <c r="H10" s="19">
        <v>5.6308239999999996</v>
      </c>
      <c r="I10" s="19">
        <v>5.4669949999999998</v>
      </c>
      <c r="J10" s="19">
        <v>5.5120019999999998</v>
      </c>
      <c r="K10" s="19">
        <v>5.7162459999999999</v>
      </c>
      <c r="L10" s="19">
        <v>5.8378350000000001</v>
      </c>
      <c r="M10" s="19">
        <v>5.9756629999999999</v>
      </c>
      <c r="N10" s="19">
        <v>5.9981350000000004</v>
      </c>
      <c r="O10" s="19">
        <v>6.0868180000000001</v>
      </c>
      <c r="P10" s="19">
        <v>6.261177</v>
      </c>
      <c r="Q10" s="19">
        <v>6.3006529999999996</v>
      </c>
      <c r="R10" s="19">
        <v>6.2763499999999999</v>
      </c>
      <c r="S10" s="19">
        <v>6.3602449999999999</v>
      </c>
      <c r="T10" s="19">
        <v>6.4351469999999997</v>
      </c>
      <c r="U10" s="19">
        <v>6.7223350000000002</v>
      </c>
      <c r="V10" s="19">
        <v>6.9395899999999999</v>
      </c>
      <c r="W10" s="19">
        <v>7.1356109999999999</v>
      </c>
      <c r="X10" s="19">
        <v>7.2782179999999999</v>
      </c>
      <c r="Y10" s="19">
        <v>7.3503030000000003</v>
      </c>
      <c r="Z10" s="19">
        <v>7.4597550000000004</v>
      </c>
      <c r="AA10" s="19">
        <v>7.5398500000000004</v>
      </c>
      <c r="AB10" s="19">
        <v>7.5282669999999996</v>
      </c>
      <c r="AC10" s="19">
        <v>7.5793530000000002</v>
      </c>
      <c r="AD10" s="19">
        <v>7.5832660000000001</v>
      </c>
      <c r="AE10" s="20">
        <v>-6.2000000000000003E-5</v>
      </c>
    </row>
    <row r="11" spans="1:31" ht="15" customHeight="1" x14ac:dyDescent="0.35">
      <c r="A11" s="18" t="s">
        <v>123</v>
      </c>
      <c r="B11" s="19">
        <v>8.5269999999999992</v>
      </c>
      <c r="C11" s="19">
        <v>7.73</v>
      </c>
      <c r="D11" s="19">
        <v>7.383</v>
      </c>
      <c r="E11" s="19">
        <v>6.82</v>
      </c>
      <c r="F11" s="19">
        <v>6.7809999999999997</v>
      </c>
      <c r="G11" s="19">
        <v>6.4081539999999997</v>
      </c>
      <c r="H11" s="19">
        <v>6.1758240000000004</v>
      </c>
      <c r="I11" s="19">
        <v>6.0539949999999996</v>
      </c>
      <c r="J11" s="19">
        <v>6.1420019999999997</v>
      </c>
      <c r="K11" s="19">
        <v>6.3462459999999998</v>
      </c>
      <c r="L11" s="19">
        <v>6.467835</v>
      </c>
      <c r="M11" s="19">
        <v>6.6056629999999998</v>
      </c>
      <c r="N11" s="19">
        <v>6.6281350000000003</v>
      </c>
      <c r="O11" s="19">
        <v>6.7168169999999998</v>
      </c>
      <c r="P11" s="19">
        <v>6.8911769999999999</v>
      </c>
      <c r="Q11" s="19">
        <v>6.9306530000000004</v>
      </c>
      <c r="R11" s="19">
        <v>6.9063509999999999</v>
      </c>
      <c r="S11" s="19">
        <v>6.9902449999999998</v>
      </c>
      <c r="T11" s="19">
        <v>7.0651469999999996</v>
      </c>
      <c r="U11" s="19">
        <v>7.3523350000000001</v>
      </c>
      <c r="V11" s="19">
        <v>7.5695899999999998</v>
      </c>
      <c r="W11" s="19">
        <v>7.7656109999999998</v>
      </c>
      <c r="X11" s="19">
        <v>7.9082179999999997</v>
      </c>
      <c r="Y11" s="19">
        <v>7.9803030000000001</v>
      </c>
      <c r="Z11" s="19">
        <v>8.0897550000000003</v>
      </c>
      <c r="AA11" s="19">
        <v>8.1698500000000003</v>
      </c>
      <c r="AB11" s="19">
        <v>8.1582679999999996</v>
      </c>
      <c r="AC11" s="19">
        <v>8.2093520000000009</v>
      </c>
      <c r="AD11" s="19">
        <v>8.2132649999999998</v>
      </c>
      <c r="AE11" s="20">
        <v>2.2490000000000001E-3</v>
      </c>
    </row>
    <row r="12" spans="1:31" ht="15" customHeight="1" x14ac:dyDescent="0.35">
      <c r="A12" s="18" t="s">
        <v>124</v>
      </c>
      <c r="B12" s="19">
        <v>6.8000000000000005E-2</v>
      </c>
      <c r="C12" s="19">
        <v>0.13400000000000001</v>
      </c>
      <c r="D12" s="19">
        <v>0.36</v>
      </c>
      <c r="E12" s="19">
        <v>0.40000400000000003</v>
      </c>
      <c r="F12" s="19">
        <v>0.46000400000000002</v>
      </c>
      <c r="G12" s="19">
        <v>0.502</v>
      </c>
      <c r="H12" s="19">
        <v>0.54500000000000004</v>
      </c>
      <c r="I12" s="19">
        <v>0.58699999999999997</v>
      </c>
      <c r="J12" s="19">
        <v>0.63</v>
      </c>
      <c r="K12" s="19">
        <v>0.63</v>
      </c>
      <c r="L12" s="19">
        <v>0.63</v>
      </c>
      <c r="M12" s="19">
        <v>0.63</v>
      </c>
      <c r="N12" s="19">
        <v>0.63</v>
      </c>
      <c r="O12" s="19">
        <v>0.63</v>
      </c>
      <c r="P12" s="19">
        <v>0.63</v>
      </c>
      <c r="Q12" s="19">
        <v>0.63</v>
      </c>
      <c r="R12" s="19">
        <v>0.63</v>
      </c>
      <c r="S12" s="19">
        <v>0.63</v>
      </c>
      <c r="T12" s="19">
        <v>0.63</v>
      </c>
      <c r="U12" s="19">
        <v>0.63</v>
      </c>
      <c r="V12" s="19">
        <v>0.63</v>
      </c>
      <c r="W12" s="19">
        <v>0.63</v>
      </c>
      <c r="X12" s="19">
        <v>0.63</v>
      </c>
      <c r="Y12" s="19">
        <v>0.63</v>
      </c>
      <c r="Z12" s="19">
        <v>0.63</v>
      </c>
      <c r="AA12" s="19">
        <v>0.63</v>
      </c>
      <c r="AB12" s="19">
        <v>0.63</v>
      </c>
      <c r="AC12" s="19">
        <v>0.63</v>
      </c>
      <c r="AD12" s="19">
        <v>0.63</v>
      </c>
      <c r="AE12" s="20">
        <v>5.9004000000000001E-2</v>
      </c>
    </row>
    <row r="13" spans="1:31" ht="15" customHeight="1" x14ac:dyDescent="0.35">
      <c r="A13" s="18" t="s">
        <v>125</v>
      </c>
      <c r="B13" s="19">
        <v>4.2999999999999997E-2</v>
      </c>
      <c r="C13" s="19">
        <v>0.26500000000000001</v>
      </c>
      <c r="D13" s="19">
        <v>0.129</v>
      </c>
      <c r="E13" s="19">
        <v>0.215</v>
      </c>
      <c r="F13" s="19">
        <v>0.14099999999999999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27" t="s">
        <v>67</v>
      </c>
    </row>
    <row r="14" spans="1:31" ht="15" customHeight="1" x14ac:dyDescent="0.35">
      <c r="A14" s="17" t="s">
        <v>126</v>
      </c>
      <c r="B14" s="21">
        <v>15.004001000000001</v>
      </c>
      <c r="C14" s="21">
        <v>15.3</v>
      </c>
      <c r="D14" s="21">
        <v>15.784000000000001</v>
      </c>
      <c r="E14" s="21">
        <v>15.960508000000001</v>
      </c>
      <c r="F14" s="21">
        <v>16.013960000000001</v>
      </c>
      <c r="G14" s="21">
        <v>15.908585</v>
      </c>
      <c r="H14" s="21">
        <v>16.002922000000002</v>
      </c>
      <c r="I14" s="21">
        <v>16.046161999999999</v>
      </c>
      <c r="J14" s="21">
        <v>16.114861999999999</v>
      </c>
      <c r="K14" s="21">
        <v>16.229347000000001</v>
      </c>
      <c r="L14" s="21">
        <v>16.281689</v>
      </c>
      <c r="M14" s="21">
        <v>16.345022</v>
      </c>
      <c r="N14" s="21">
        <v>16.369682000000001</v>
      </c>
      <c r="O14" s="21">
        <v>16.365814</v>
      </c>
      <c r="P14" s="21">
        <v>16.375039999999998</v>
      </c>
      <c r="Q14" s="21">
        <v>16.388103000000001</v>
      </c>
      <c r="R14" s="21">
        <v>16.413698</v>
      </c>
      <c r="S14" s="21">
        <v>16.443892000000002</v>
      </c>
      <c r="T14" s="21">
        <v>16.476172999999999</v>
      </c>
      <c r="U14" s="21">
        <v>16.511638999999999</v>
      </c>
      <c r="V14" s="21">
        <v>16.513781000000002</v>
      </c>
      <c r="W14" s="21">
        <v>16.581005000000001</v>
      </c>
      <c r="X14" s="21">
        <v>16.660145</v>
      </c>
      <c r="Y14" s="21">
        <v>16.734985000000002</v>
      </c>
      <c r="Z14" s="21">
        <v>16.793672999999998</v>
      </c>
      <c r="AA14" s="21">
        <v>16.865241999999999</v>
      </c>
      <c r="AB14" s="21">
        <v>16.903400000000001</v>
      </c>
      <c r="AC14" s="21">
        <v>16.950085000000001</v>
      </c>
      <c r="AD14" s="21">
        <v>17.008725999999999</v>
      </c>
      <c r="AE14" s="22">
        <v>3.9290000000000002E-3</v>
      </c>
    </row>
    <row r="15" spans="1:31" ht="15" customHeight="1" x14ac:dyDescent="0.35"/>
    <row r="16" spans="1:31" ht="15" customHeight="1" x14ac:dyDescent="0.35">
      <c r="A16" s="18" t="s">
        <v>300</v>
      </c>
      <c r="B16" s="19">
        <v>-1.046</v>
      </c>
      <c r="C16" s="19">
        <v>-1.3660000000000001</v>
      </c>
      <c r="D16" s="19">
        <v>-1.944</v>
      </c>
      <c r="E16" s="19">
        <v>-2.149</v>
      </c>
      <c r="F16" s="19">
        <v>-2.395</v>
      </c>
      <c r="G16" s="19">
        <v>-2.7051630000000002</v>
      </c>
      <c r="H16" s="19">
        <v>-2.702048</v>
      </c>
      <c r="I16" s="19">
        <v>-2.7404120000000001</v>
      </c>
      <c r="J16" s="19">
        <v>-2.8048419999999998</v>
      </c>
      <c r="K16" s="19">
        <v>-2.9982440000000001</v>
      </c>
      <c r="L16" s="19">
        <v>-3.0786289999999998</v>
      </c>
      <c r="M16" s="19">
        <v>-3.146773</v>
      </c>
      <c r="N16" s="19">
        <v>-3.195255</v>
      </c>
      <c r="O16" s="19">
        <v>-3.235887</v>
      </c>
      <c r="P16" s="19">
        <v>-3.2925209999999998</v>
      </c>
      <c r="Q16" s="19">
        <v>-3.3655430000000002</v>
      </c>
      <c r="R16" s="19">
        <v>-3.4205649999999999</v>
      </c>
      <c r="S16" s="19">
        <v>-3.4948730000000001</v>
      </c>
      <c r="T16" s="19">
        <v>-3.5620470000000002</v>
      </c>
      <c r="U16" s="19">
        <v>-3.604806</v>
      </c>
      <c r="V16" s="19">
        <v>-3.6423079999999999</v>
      </c>
      <c r="W16" s="19">
        <v>-3.7417940000000001</v>
      </c>
      <c r="X16" s="19">
        <v>-3.840176</v>
      </c>
      <c r="Y16" s="19">
        <v>-3.9409939999999999</v>
      </c>
      <c r="Z16" s="19">
        <v>-4.0444979999999999</v>
      </c>
      <c r="AA16" s="19">
        <v>-4.133108</v>
      </c>
      <c r="AB16" s="19">
        <v>-4.1418030000000003</v>
      </c>
      <c r="AC16" s="19">
        <v>-4.1708489999999996</v>
      </c>
      <c r="AD16" s="19">
        <v>-4.2574100000000001</v>
      </c>
      <c r="AE16" s="27" t="s">
        <v>67</v>
      </c>
    </row>
    <row r="17" spans="1:31" ht="15" customHeight="1" x14ac:dyDescent="0.35">
      <c r="A17" s="18" t="s">
        <v>301</v>
      </c>
      <c r="B17" s="19">
        <v>0.81799999999999995</v>
      </c>
      <c r="C17" s="19">
        <v>0.81499999999999995</v>
      </c>
      <c r="D17" s="19">
        <v>0.77300000000000002</v>
      </c>
      <c r="E17" s="19">
        <v>0.73599999999999999</v>
      </c>
      <c r="F17" s="19">
        <v>0.873</v>
      </c>
      <c r="G17" s="19">
        <v>1.029261</v>
      </c>
      <c r="H17" s="19">
        <v>1.1334090000000001</v>
      </c>
      <c r="I17" s="19">
        <v>1.1822649999999999</v>
      </c>
      <c r="J17" s="19">
        <v>1.208375</v>
      </c>
      <c r="K17" s="19">
        <v>1.172166</v>
      </c>
      <c r="L17" s="19">
        <v>1.20374</v>
      </c>
      <c r="M17" s="19">
        <v>1.242415</v>
      </c>
      <c r="N17" s="19">
        <v>1.273889</v>
      </c>
      <c r="O17" s="19">
        <v>1.2813840000000001</v>
      </c>
      <c r="P17" s="19">
        <v>1.288646</v>
      </c>
      <c r="Q17" s="19">
        <v>1.2967709999999999</v>
      </c>
      <c r="R17" s="19">
        <v>1.3059700000000001</v>
      </c>
      <c r="S17" s="19">
        <v>1.3073710000000001</v>
      </c>
      <c r="T17" s="19">
        <v>1.311914</v>
      </c>
      <c r="U17" s="19">
        <v>1.3075669999999999</v>
      </c>
      <c r="V17" s="19">
        <v>1.310422</v>
      </c>
      <c r="W17" s="19">
        <v>1.3049770000000001</v>
      </c>
      <c r="X17" s="19">
        <v>1.306422</v>
      </c>
      <c r="Y17" s="19">
        <v>1.3082750000000001</v>
      </c>
      <c r="Z17" s="19">
        <v>1.3123</v>
      </c>
      <c r="AA17" s="19">
        <v>1.3136699999999999</v>
      </c>
      <c r="AB17" s="19">
        <v>1.2854460000000001</v>
      </c>
      <c r="AC17" s="19">
        <v>1.268108</v>
      </c>
      <c r="AD17" s="19">
        <v>1.2575449999999999</v>
      </c>
      <c r="AE17" s="20">
        <v>1.6194E-2</v>
      </c>
    </row>
    <row r="18" spans="1:31" ht="15" customHeight="1" x14ac:dyDescent="0.35">
      <c r="A18" s="18" t="s">
        <v>302</v>
      </c>
      <c r="B18" s="19">
        <v>0.59799999999999998</v>
      </c>
      <c r="C18" s="19">
        <v>0.65600000000000003</v>
      </c>
      <c r="D18" s="19">
        <v>0.55800000000000005</v>
      </c>
      <c r="E18" s="19">
        <v>0.56000000000000005</v>
      </c>
      <c r="F18" s="19">
        <v>0.58099999999999996</v>
      </c>
      <c r="G18" s="19">
        <v>0.61996300000000004</v>
      </c>
      <c r="H18" s="19">
        <v>0.61257300000000003</v>
      </c>
      <c r="I18" s="19">
        <v>0.60518300000000003</v>
      </c>
      <c r="J18" s="19">
        <v>0.59779400000000005</v>
      </c>
      <c r="K18" s="19">
        <v>0.59040400000000004</v>
      </c>
      <c r="L18" s="19">
        <v>0.58301400000000003</v>
      </c>
      <c r="M18" s="19">
        <v>0.57562500000000005</v>
      </c>
      <c r="N18" s="19">
        <v>0.56823500000000005</v>
      </c>
      <c r="O18" s="19">
        <v>0.56084500000000004</v>
      </c>
      <c r="P18" s="19">
        <v>0.55345500000000003</v>
      </c>
      <c r="Q18" s="19">
        <v>0.54606600000000005</v>
      </c>
      <c r="R18" s="19">
        <v>0.53867600000000004</v>
      </c>
      <c r="S18" s="19">
        <v>0.53128600000000004</v>
      </c>
      <c r="T18" s="19">
        <v>0.52389699999999995</v>
      </c>
      <c r="U18" s="19">
        <v>0.51650700000000005</v>
      </c>
      <c r="V18" s="19">
        <v>0.50911700000000004</v>
      </c>
      <c r="W18" s="19">
        <v>0.50172799999999995</v>
      </c>
      <c r="X18" s="19">
        <v>0.494338</v>
      </c>
      <c r="Y18" s="19">
        <v>0.48694799999999999</v>
      </c>
      <c r="Z18" s="19">
        <v>0.47955900000000001</v>
      </c>
      <c r="AA18" s="19">
        <v>0.47216900000000001</v>
      </c>
      <c r="AB18" s="19">
        <v>0.464779</v>
      </c>
      <c r="AC18" s="19">
        <v>0.45739000000000002</v>
      </c>
      <c r="AD18" s="19">
        <v>0.45</v>
      </c>
      <c r="AE18" s="20">
        <v>-1.3863E-2</v>
      </c>
    </row>
    <row r="19" spans="1:31" ht="15" customHeight="1" x14ac:dyDescent="0.35">
      <c r="A19" s="18" t="s">
        <v>303</v>
      </c>
      <c r="B19" s="19">
        <v>0.61899999999999999</v>
      </c>
      <c r="C19" s="19">
        <v>0.59699999999999998</v>
      </c>
      <c r="D19" s="19">
        <v>0.69299999999999995</v>
      </c>
      <c r="E19" s="19">
        <v>0.67900000000000005</v>
      </c>
      <c r="F19" s="19">
        <v>0.68400000000000005</v>
      </c>
      <c r="G19" s="19">
        <v>0.63185500000000006</v>
      </c>
      <c r="H19" s="19">
        <v>0.61938899999999997</v>
      </c>
      <c r="I19" s="19">
        <v>0.60265400000000002</v>
      </c>
      <c r="J19" s="19">
        <v>0.59228899999999995</v>
      </c>
      <c r="K19" s="19">
        <v>0.58310399999999996</v>
      </c>
      <c r="L19" s="19">
        <v>0.57366099999999998</v>
      </c>
      <c r="M19" s="19">
        <v>0.56411199999999995</v>
      </c>
      <c r="N19" s="19">
        <v>0.55451099999999998</v>
      </c>
      <c r="O19" s="19">
        <v>0.54856300000000002</v>
      </c>
      <c r="P19" s="19">
        <v>0.53889600000000004</v>
      </c>
      <c r="Q19" s="19">
        <v>0.52854400000000001</v>
      </c>
      <c r="R19" s="19">
        <v>0.50070999999999999</v>
      </c>
      <c r="S19" s="19">
        <v>0.49232999999999999</v>
      </c>
      <c r="T19" s="19">
        <v>0.492197</v>
      </c>
      <c r="U19" s="19">
        <v>0.486286</v>
      </c>
      <c r="V19" s="19">
        <v>0.47639100000000001</v>
      </c>
      <c r="W19" s="19">
        <v>0.46678799999999998</v>
      </c>
      <c r="X19" s="19">
        <v>0.454154</v>
      </c>
      <c r="Y19" s="19">
        <v>0.44570300000000002</v>
      </c>
      <c r="Z19" s="19">
        <v>0.43571799999999999</v>
      </c>
      <c r="AA19" s="19">
        <v>0.425703</v>
      </c>
      <c r="AB19" s="19">
        <v>0.41501700000000002</v>
      </c>
      <c r="AC19" s="19">
        <v>0.40601500000000001</v>
      </c>
      <c r="AD19" s="19">
        <v>0.39538000000000001</v>
      </c>
      <c r="AE19" s="20">
        <v>-1.5146E-2</v>
      </c>
    </row>
    <row r="20" spans="1:31" ht="15" customHeight="1" x14ac:dyDescent="0.35">
      <c r="A20" s="18" t="s">
        <v>304</v>
      </c>
      <c r="B20" s="19">
        <v>3.081</v>
      </c>
      <c r="C20" s="19">
        <v>3.4329999999999998</v>
      </c>
      <c r="D20" s="19">
        <v>3.968</v>
      </c>
      <c r="E20" s="19">
        <v>4.1239999999999997</v>
      </c>
      <c r="F20" s="19">
        <v>4.5330000000000004</v>
      </c>
      <c r="G20" s="19">
        <v>4.9862409999999997</v>
      </c>
      <c r="H20" s="19">
        <v>5.0674190000000001</v>
      </c>
      <c r="I20" s="19">
        <v>5.1305149999999999</v>
      </c>
      <c r="J20" s="19">
        <v>5.2032999999999996</v>
      </c>
      <c r="K20" s="19">
        <v>5.3439180000000004</v>
      </c>
      <c r="L20" s="19">
        <v>5.439044</v>
      </c>
      <c r="M20" s="19">
        <v>5.5289239999999999</v>
      </c>
      <c r="N20" s="19">
        <v>5.5918910000000004</v>
      </c>
      <c r="O20" s="19">
        <v>5.6266790000000002</v>
      </c>
      <c r="P20" s="19">
        <v>5.6735189999999998</v>
      </c>
      <c r="Q20" s="19">
        <v>5.7369240000000001</v>
      </c>
      <c r="R20" s="19">
        <v>5.7659209999999996</v>
      </c>
      <c r="S20" s="19">
        <v>5.8258599999999996</v>
      </c>
      <c r="T20" s="19">
        <v>5.8900540000000001</v>
      </c>
      <c r="U20" s="19">
        <v>5.9151660000000001</v>
      </c>
      <c r="V20" s="19">
        <v>5.9382390000000003</v>
      </c>
      <c r="W20" s="19">
        <v>6.0152859999999997</v>
      </c>
      <c r="X20" s="19">
        <v>6.0950899999999999</v>
      </c>
      <c r="Y20" s="19">
        <v>6.181921</v>
      </c>
      <c r="Z20" s="19">
        <v>6.2720750000000001</v>
      </c>
      <c r="AA20" s="19">
        <v>6.3446499999999997</v>
      </c>
      <c r="AB20" s="19">
        <v>6.3070459999999997</v>
      </c>
      <c r="AC20" s="19">
        <v>6.3023610000000003</v>
      </c>
      <c r="AD20" s="19">
        <v>6.3603350000000001</v>
      </c>
      <c r="AE20" s="20">
        <v>2.3102000000000001E-2</v>
      </c>
    </row>
    <row r="21" spans="1:31" ht="15" customHeight="1" x14ac:dyDescent="0.35">
      <c r="A21" s="18" t="s">
        <v>305</v>
      </c>
      <c r="B21" s="19">
        <v>1.0589999999999999</v>
      </c>
      <c r="C21" s="19">
        <v>1.087</v>
      </c>
      <c r="D21" s="19">
        <v>1.0760000000000001</v>
      </c>
      <c r="E21" s="19">
        <v>1.07</v>
      </c>
      <c r="F21" s="19">
        <v>1.071</v>
      </c>
      <c r="G21" s="19">
        <v>1.0042439999999999</v>
      </c>
      <c r="H21" s="19">
        <v>0.98871600000000004</v>
      </c>
      <c r="I21" s="19">
        <v>0.97908899999999999</v>
      </c>
      <c r="J21" s="19">
        <v>0.97720099999999999</v>
      </c>
      <c r="K21" s="19">
        <v>1.0101119999999999</v>
      </c>
      <c r="L21" s="19">
        <v>1.0125679999999999</v>
      </c>
      <c r="M21" s="19">
        <v>1.021207</v>
      </c>
      <c r="N21" s="19">
        <v>1.014831</v>
      </c>
      <c r="O21" s="19">
        <v>1.001447</v>
      </c>
      <c r="P21" s="19">
        <v>0.992255</v>
      </c>
      <c r="Q21" s="19">
        <v>0.982819</v>
      </c>
      <c r="R21" s="19">
        <v>0.97848199999999996</v>
      </c>
      <c r="S21" s="19">
        <v>0.97436699999999998</v>
      </c>
      <c r="T21" s="19">
        <v>0.97011499999999995</v>
      </c>
      <c r="U21" s="19">
        <v>0.98307599999999995</v>
      </c>
      <c r="V21" s="19">
        <v>0.98720300000000005</v>
      </c>
      <c r="W21" s="19">
        <v>0.99007100000000003</v>
      </c>
      <c r="X21" s="19">
        <v>0.99026899999999995</v>
      </c>
      <c r="Y21" s="19">
        <v>0.98886799999999997</v>
      </c>
      <c r="Z21" s="19">
        <v>0.98841199999999996</v>
      </c>
      <c r="AA21" s="19">
        <v>0.98712699999999998</v>
      </c>
      <c r="AB21" s="19">
        <v>0.98525600000000002</v>
      </c>
      <c r="AC21" s="19">
        <v>0.98492400000000002</v>
      </c>
      <c r="AD21" s="19">
        <v>0.98484499999999997</v>
      </c>
      <c r="AE21" s="20">
        <v>-3.6489999999999999E-3</v>
      </c>
    </row>
    <row r="22" spans="1:31" ht="15" customHeight="1" x14ac:dyDescent="0.35">
      <c r="A22" s="18" t="s">
        <v>306</v>
      </c>
      <c r="B22" s="19">
        <v>-6.5000000000000002E-2</v>
      </c>
      <c r="C22" s="19">
        <v>0.105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27" t="s">
        <v>67</v>
      </c>
    </row>
    <row r="23" spans="1:31" ht="15" customHeight="1" x14ac:dyDescent="0.35">
      <c r="A23" s="18" t="s">
        <v>307</v>
      </c>
      <c r="B23" s="19">
        <v>2.411</v>
      </c>
      <c r="C23" s="19">
        <v>2.6059999999999999</v>
      </c>
      <c r="D23" s="19">
        <v>2.9489999999999998</v>
      </c>
      <c r="E23" s="19">
        <v>3.2027190000000001</v>
      </c>
      <c r="F23" s="19">
        <v>3.5119050000000001</v>
      </c>
      <c r="G23" s="19">
        <v>3.807023</v>
      </c>
      <c r="H23" s="19">
        <v>3.8895590000000002</v>
      </c>
      <c r="I23" s="19">
        <v>3.9799769999999999</v>
      </c>
      <c r="J23" s="19">
        <v>4.0380219999999998</v>
      </c>
      <c r="K23" s="19">
        <v>4.0858790000000003</v>
      </c>
      <c r="L23" s="19">
        <v>4.1271490000000002</v>
      </c>
      <c r="M23" s="19">
        <v>4.1327550000000004</v>
      </c>
      <c r="N23" s="19">
        <v>4.1496240000000002</v>
      </c>
      <c r="O23" s="19">
        <v>4.1602160000000001</v>
      </c>
      <c r="P23" s="19">
        <v>4.158182</v>
      </c>
      <c r="Q23" s="19">
        <v>4.1819499999999996</v>
      </c>
      <c r="R23" s="19">
        <v>4.1822359999999996</v>
      </c>
      <c r="S23" s="19">
        <v>4.1904159999999999</v>
      </c>
      <c r="T23" s="19">
        <v>4.1944590000000002</v>
      </c>
      <c r="U23" s="19">
        <v>4.1406830000000001</v>
      </c>
      <c r="V23" s="19">
        <v>4.1174160000000004</v>
      </c>
      <c r="W23" s="19">
        <v>4.1108099999999999</v>
      </c>
      <c r="X23" s="19">
        <v>4.1140980000000003</v>
      </c>
      <c r="Y23" s="19">
        <v>4.1280429999999999</v>
      </c>
      <c r="Z23" s="19">
        <v>4.1589410000000004</v>
      </c>
      <c r="AA23" s="19">
        <v>4.1771510000000003</v>
      </c>
      <c r="AB23" s="19">
        <v>4.1487049999999996</v>
      </c>
      <c r="AC23" s="19">
        <v>4.086805</v>
      </c>
      <c r="AD23" s="19">
        <v>4.0671299999999997</v>
      </c>
      <c r="AE23" s="20">
        <v>1.6622999999999999E-2</v>
      </c>
    </row>
    <row r="24" spans="1:31" ht="15" customHeight="1" x14ac:dyDescent="0.35">
      <c r="A24" s="18" t="s">
        <v>308</v>
      </c>
      <c r="B24" s="19">
        <v>0.88045499999999999</v>
      </c>
      <c r="C24" s="19">
        <v>0.92818699999999998</v>
      </c>
      <c r="D24" s="19">
        <v>0.96056799999999998</v>
      </c>
      <c r="E24" s="19">
        <v>0.94765900000000003</v>
      </c>
      <c r="F24" s="19">
        <v>0.94930400000000004</v>
      </c>
      <c r="G24" s="19">
        <v>1.0033399999999999</v>
      </c>
      <c r="H24" s="19">
        <v>1.0060229999999999</v>
      </c>
      <c r="I24" s="19">
        <v>1.0104960000000001</v>
      </c>
      <c r="J24" s="19">
        <v>1.0122089999999999</v>
      </c>
      <c r="K24" s="19">
        <v>1.006478</v>
      </c>
      <c r="L24" s="19">
        <v>1.0089379999999999</v>
      </c>
      <c r="M24" s="19">
        <v>1.007681</v>
      </c>
      <c r="N24" s="19">
        <v>1.0075909999999999</v>
      </c>
      <c r="O24" s="19">
        <v>1.007555</v>
      </c>
      <c r="P24" s="19">
        <v>1.0075289999999999</v>
      </c>
      <c r="Q24" s="19">
        <v>1.007539</v>
      </c>
      <c r="R24" s="19">
        <v>1.0075540000000001</v>
      </c>
      <c r="S24" s="19">
        <v>1.007563</v>
      </c>
      <c r="T24" s="19">
        <v>1.0079469999999999</v>
      </c>
      <c r="U24" s="19">
        <v>1.014195</v>
      </c>
      <c r="V24" s="19">
        <v>1.016213</v>
      </c>
      <c r="W24" s="19">
        <v>1.023344</v>
      </c>
      <c r="X24" s="19">
        <v>1.029903</v>
      </c>
      <c r="Y24" s="19">
        <v>1.038429</v>
      </c>
      <c r="Z24" s="19">
        <v>1.0507219999999999</v>
      </c>
      <c r="AA24" s="19">
        <v>1.0639780000000001</v>
      </c>
      <c r="AB24" s="19">
        <v>1.078649</v>
      </c>
      <c r="AC24" s="19">
        <v>1.100711</v>
      </c>
      <c r="AD24" s="19">
        <v>1.122987</v>
      </c>
      <c r="AE24" s="20">
        <v>7.0809999999999996E-3</v>
      </c>
    </row>
    <row r="25" spans="1:31" ht="15" customHeight="1" x14ac:dyDescent="0.35">
      <c r="A25" s="18" t="s">
        <v>309</v>
      </c>
      <c r="B25" s="19">
        <v>0.82249099999999997</v>
      </c>
      <c r="C25" s="19">
        <v>0.829627</v>
      </c>
      <c r="D25" s="19">
        <v>0.86099400000000004</v>
      </c>
      <c r="E25" s="19">
        <v>0.84337799999999996</v>
      </c>
      <c r="F25" s="19">
        <v>0.84197100000000002</v>
      </c>
      <c r="G25" s="19">
        <v>0.86266100000000001</v>
      </c>
      <c r="H25" s="19">
        <v>0.85450400000000004</v>
      </c>
      <c r="I25" s="19">
        <v>0.84842099999999998</v>
      </c>
      <c r="J25" s="19">
        <v>0.84051900000000002</v>
      </c>
      <c r="K25" s="19">
        <v>0.83460699999999999</v>
      </c>
      <c r="L25" s="19">
        <v>0.83780900000000003</v>
      </c>
      <c r="M25" s="19">
        <v>0.83746299999999996</v>
      </c>
      <c r="N25" s="19">
        <v>0.83748699999999998</v>
      </c>
      <c r="O25" s="19">
        <v>0.837453</v>
      </c>
      <c r="P25" s="19">
        <v>0.837453</v>
      </c>
      <c r="Q25" s="19">
        <v>0.83745199999999997</v>
      </c>
      <c r="R25" s="19">
        <v>0.83747300000000002</v>
      </c>
      <c r="S25" s="19">
        <v>0.83749300000000004</v>
      </c>
      <c r="T25" s="19">
        <v>0.83785200000000004</v>
      </c>
      <c r="U25" s="19">
        <v>0.84413300000000002</v>
      </c>
      <c r="V25" s="19">
        <v>0.84617200000000004</v>
      </c>
      <c r="W25" s="19">
        <v>0.85327399999999998</v>
      </c>
      <c r="X25" s="19">
        <v>0.85979899999999998</v>
      </c>
      <c r="Y25" s="19">
        <v>0.86834100000000003</v>
      </c>
      <c r="Z25" s="19">
        <v>0.88064399999999998</v>
      </c>
      <c r="AA25" s="19">
        <v>0.89392000000000005</v>
      </c>
      <c r="AB25" s="19">
        <v>0.90860300000000005</v>
      </c>
      <c r="AC25" s="19">
        <v>0.93070600000000003</v>
      </c>
      <c r="AD25" s="19">
        <v>0.95294400000000001</v>
      </c>
      <c r="AE25" s="20">
        <v>5.1460000000000004E-3</v>
      </c>
    </row>
    <row r="26" spans="1:31" ht="15" customHeight="1" x14ac:dyDescent="0.35">
      <c r="A26" s="18" t="s">
        <v>310</v>
      </c>
      <c r="B26" s="19">
        <v>0.83858600000000005</v>
      </c>
      <c r="C26" s="19">
        <v>0.84541200000000005</v>
      </c>
      <c r="D26" s="19">
        <v>0.91171800000000003</v>
      </c>
      <c r="E26" s="19">
        <v>0.91269400000000001</v>
      </c>
      <c r="F26" s="19">
        <v>0.91366899999999995</v>
      </c>
      <c r="G26" s="19">
        <v>0.87302199999999996</v>
      </c>
      <c r="H26" s="19">
        <v>0.867317</v>
      </c>
      <c r="I26" s="19">
        <v>0.86605299999999996</v>
      </c>
      <c r="J26" s="19">
        <v>0.86224900000000004</v>
      </c>
      <c r="K26" s="19">
        <v>0.85095100000000001</v>
      </c>
      <c r="L26" s="19">
        <v>0.85741199999999995</v>
      </c>
      <c r="M26" s="19">
        <v>0.85660499999999995</v>
      </c>
      <c r="N26" s="19">
        <v>0.85816199999999998</v>
      </c>
      <c r="O26" s="19">
        <v>0.85674600000000001</v>
      </c>
      <c r="P26" s="19">
        <v>0.85543800000000003</v>
      </c>
      <c r="Q26" s="19">
        <v>0.85610900000000001</v>
      </c>
      <c r="R26" s="19">
        <v>0.86221999999999999</v>
      </c>
      <c r="S26" s="19">
        <v>0.86113700000000004</v>
      </c>
      <c r="T26" s="19">
        <v>0.86020700000000005</v>
      </c>
      <c r="U26" s="19">
        <v>0.86533599999999999</v>
      </c>
      <c r="V26" s="19">
        <v>0.86602599999999996</v>
      </c>
      <c r="W26" s="19">
        <v>0.86602599999999996</v>
      </c>
      <c r="X26" s="19">
        <v>0.86602599999999996</v>
      </c>
      <c r="Y26" s="19">
        <v>0.87290500000000004</v>
      </c>
      <c r="Z26" s="19">
        <v>0.88353499999999996</v>
      </c>
      <c r="AA26" s="19">
        <v>0.88353499999999996</v>
      </c>
      <c r="AB26" s="19">
        <v>0.89581999999999995</v>
      </c>
      <c r="AC26" s="19">
        <v>0.91583899999999996</v>
      </c>
      <c r="AD26" s="19">
        <v>0.934199</v>
      </c>
      <c r="AE26" s="20">
        <v>3.7060000000000001E-3</v>
      </c>
    </row>
    <row r="27" spans="1:31" ht="15" customHeight="1" x14ac:dyDescent="0.35">
      <c r="A27" s="18" t="s">
        <v>311</v>
      </c>
      <c r="B27" s="19">
        <v>-1.6095000000000002E-2</v>
      </c>
      <c r="C27" s="19">
        <v>-1.5785E-2</v>
      </c>
      <c r="D27" s="19">
        <v>-5.0724999999999999E-2</v>
      </c>
      <c r="E27" s="19">
        <v>-6.9316000000000003E-2</v>
      </c>
      <c r="F27" s="19">
        <v>-7.1697999999999998E-2</v>
      </c>
      <c r="G27" s="19">
        <v>-1.0362E-2</v>
      </c>
      <c r="H27" s="19">
        <v>-1.2813E-2</v>
      </c>
      <c r="I27" s="19">
        <v>-1.7631999999999998E-2</v>
      </c>
      <c r="J27" s="19">
        <v>-2.1729999999999999E-2</v>
      </c>
      <c r="K27" s="19">
        <v>-1.6343E-2</v>
      </c>
      <c r="L27" s="19">
        <v>-1.9602000000000001E-2</v>
      </c>
      <c r="M27" s="19">
        <v>-1.9141999999999999E-2</v>
      </c>
      <c r="N27" s="19">
        <v>-2.0674000000000001E-2</v>
      </c>
      <c r="O27" s="19">
        <v>-1.9293000000000001E-2</v>
      </c>
      <c r="P27" s="19">
        <v>-1.7985000000000001E-2</v>
      </c>
      <c r="Q27" s="19">
        <v>-1.8657E-2</v>
      </c>
      <c r="R27" s="19">
        <v>-2.4747000000000002E-2</v>
      </c>
      <c r="S27" s="19">
        <v>-2.3643999999999998E-2</v>
      </c>
      <c r="T27" s="19">
        <v>-2.2355E-2</v>
      </c>
      <c r="U27" s="19">
        <v>-2.1203E-2</v>
      </c>
      <c r="V27" s="19">
        <v>-1.9854E-2</v>
      </c>
      <c r="W27" s="19">
        <v>-1.2753E-2</v>
      </c>
      <c r="X27" s="19">
        <v>-6.2269999999999999E-3</v>
      </c>
      <c r="Y27" s="19">
        <v>-4.5649999999999996E-3</v>
      </c>
      <c r="Z27" s="19">
        <v>-2.892E-3</v>
      </c>
      <c r="AA27" s="19">
        <v>1.0385E-2</v>
      </c>
      <c r="AB27" s="19">
        <v>1.2782999999999999E-2</v>
      </c>
      <c r="AC27" s="19">
        <v>1.4867E-2</v>
      </c>
      <c r="AD27" s="19">
        <v>1.8745000000000001E-2</v>
      </c>
      <c r="AE27" s="27" t="s">
        <v>67</v>
      </c>
    </row>
    <row r="28" spans="1:31" ht="15" customHeight="1" x14ac:dyDescent="0.35">
      <c r="A28" s="18" t="s">
        <v>312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27" t="s">
        <v>67</v>
      </c>
    </row>
    <row r="29" spans="1:31" ht="15" customHeight="1" x14ac:dyDescent="0.35">
      <c r="A29" s="18" t="s">
        <v>313</v>
      </c>
      <c r="B29" s="19">
        <v>5.7964000000000002E-2</v>
      </c>
      <c r="C29" s="19">
        <v>9.8526000000000002E-2</v>
      </c>
      <c r="D29" s="19">
        <v>9.5799999999999996E-2</v>
      </c>
      <c r="E29" s="19">
        <v>0.10009999999999999</v>
      </c>
      <c r="F29" s="19">
        <v>9.9699999999999997E-2</v>
      </c>
      <c r="G29" s="19">
        <v>0.128968</v>
      </c>
      <c r="H29" s="19">
        <v>0.13323599999999999</v>
      </c>
      <c r="I29" s="19">
        <v>0.136602</v>
      </c>
      <c r="J29" s="19">
        <v>0.13883000000000001</v>
      </c>
      <c r="K29" s="19">
        <v>0.13133600000000001</v>
      </c>
      <c r="L29" s="19">
        <v>0.122118</v>
      </c>
      <c r="M29" s="19">
        <v>0.111037</v>
      </c>
      <c r="N29" s="19">
        <v>0.10971499999999999</v>
      </c>
      <c r="O29" s="19">
        <v>0.109707</v>
      </c>
      <c r="P29" s="19">
        <v>0.109676</v>
      </c>
      <c r="Q29" s="19">
        <v>0.109685</v>
      </c>
      <c r="R29" s="19">
        <v>0.109678</v>
      </c>
      <c r="S29" s="19">
        <v>0.109666</v>
      </c>
      <c r="T29" s="19">
        <v>0.10969</v>
      </c>
      <c r="U29" s="19">
        <v>0.109657</v>
      </c>
      <c r="V29" s="19">
        <v>0.109636</v>
      </c>
      <c r="W29" s="19">
        <v>0.109664</v>
      </c>
      <c r="X29" s="19">
        <v>0.109697</v>
      </c>
      <c r="Y29" s="19">
        <v>0.109681</v>
      </c>
      <c r="Z29" s="19">
        <v>0.109671</v>
      </c>
      <c r="AA29" s="19">
        <v>0.109649</v>
      </c>
      <c r="AB29" s="19">
        <v>0.109638</v>
      </c>
      <c r="AC29" s="19">
        <v>0.109622</v>
      </c>
      <c r="AD29" s="19">
        <v>0.109739</v>
      </c>
      <c r="AE29" s="27">
        <f>+(AD29/C29)^(0.037037037037037)-1</f>
        <v>3.9999915264794517E-3</v>
      </c>
    </row>
    <row r="30" spans="1:31" ht="15" customHeight="1" x14ac:dyDescent="0.35">
      <c r="A30" s="18" t="s">
        <v>310</v>
      </c>
      <c r="B30" s="19">
        <v>6.4000000000000001E-2</v>
      </c>
      <c r="C30" s="19">
        <v>8.8999999999999996E-2</v>
      </c>
      <c r="D30" s="19">
        <v>8.1000000000000003E-2</v>
      </c>
      <c r="E30" s="19">
        <v>8.4000000000000005E-2</v>
      </c>
      <c r="F30" s="19">
        <v>8.4000000000000005E-2</v>
      </c>
      <c r="G30" s="19">
        <v>0.11824</v>
      </c>
      <c r="H30" s="19">
        <v>0.12209299999999999</v>
      </c>
      <c r="I30" s="19">
        <v>0.125333</v>
      </c>
      <c r="J30" s="19">
        <v>0.127386</v>
      </c>
      <c r="K30" s="19">
        <v>0.119642</v>
      </c>
      <c r="L30" s="19">
        <v>0.110209</v>
      </c>
      <c r="M30" s="19">
        <v>9.8909999999999998E-2</v>
      </c>
      <c r="N30" s="19">
        <v>9.7575999999999996E-2</v>
      </c>
      <c r="O30" s="19">
        <v>9.7583000000000003E-2</v>
      </c>
      <c r="P30" s="19">
        <v>9.7576999999999997E-2</v>
      </c>
      <c r="Q30" s="19">
        <v>9.7574999999999995E-2</v>
      </c>
      <c r="R30" s="19">
        <v>9.7574999999999995E-2</v>
      </c>
      <c r="S30" s="19">
        <v>9.7559999999999994E-2</v>
      </c>
      <c r="T30" s="19">
        <v>9.7568000000000002E-2</v>
      </c>
      <c r="U30" s="19">
        <v>9.7558000000000006E-2</v>
      </c>
      <c r="V30" s="19">
        <v>9.7558000000000006E-2</v>
      </c>
      <c r="W30" s="19">
        <v>9.7559000000000007E-2</v>
      </c>
      <c r="X30" s="19">
        <v>9.7570000000000004E-2</v>
      </c>
      <c r="Y30" s="19">
        <v>9.7547999999999996E-2</v>
      </c>
      <c r="Z30" s="19">
        <v>9.7550999999999999E-2</v>
      </c>
      <c r="AA30" s="19">
        <v>9.7567000000000001E-2</v>
      </c>
      <c r="AB30" s="19">
        <v>9.7555000000000003E-2</v>
      </c>
      <c r="AC30" s="19">
        <v>9.7572000000000006E-2</v>
      </c>
      <c r="AD30" s="19">
        <v>9.7686999999999996E-2</v>
      </c>
      <c r="AE30" s="20">
        <v>3.4550000000000002E-3</v>
      </c>
    </row>
    <row r="31" spans="1:31" ht="15" customHeight="1" x14ac:dyDescent="0.35">
      <c r="A31" s="18" t="s">
        <v>311</v>
      </c>
      <c r="B31" s="19">
        <v>-6.0359999999999997E-3</v>
      </c>
      <c r="C31" s="19">
        <v>9.5259999999999997E-3</v>
      </c>
      <c r="D31" s="19">
        <v>1.4800000000000001E-2</v>
      </c>
      <c r="E31" s="19">
        <v>1.61E-2</v>
      </c>
      <c r="F31" s="19">
        <v>1.5699999999999999E-2</v>
      </c>
      <c r="G31" s="19">
        <v>1.0728E-2</v>
      </c>
      <c r="H31" s="19">
        <v>1.1143E-2</v>
      </c>
      <c r="I31" s="19">
        <v>1.1269E-2</v>
      </c>
      <c r="J31" s="19">
        <v>1.1445E-2</v>
      </c>
      <c r="K31" s="19">
        <v>1.1694E-2</v>
      </c>
      <c r="L31" s="19">
        <v>1.1908999999999999E-2</v>
      </c>
      <c r="M31" s="19">
        <v>1.2127000000000001E-2</v>
      </c>
      <c r="N31" s="19">
        <v>1.2139E-2</v>
      </c>
      <c r="O31" s="19">
        <v>1.2123999999999999E-2</v>
      </c>
      <c r="P31" s="19">
        <v>1.2099E-2</v>
      </c>
      <c r="Q31" s="19">
        <v>1.2109999999999999E-2</v>
      </c>
      <c r="R31" s="19">
        <v>1.2104E-2</v>
      </c>
      <c r="S31" s="19">
        <v>1.2106E-2</v>
      </c>
      <c r="T31" s="19">
        <v>1.2122000000000001E-2</v>
      </c>
      <c r="U31" s="19">
        <v>1.2097999999999999E-2</v>
      </c>
      <c r="V31" s="19">
        <v>1.2076999999999999E-2</v>
      </c>
      <c r="W31" s="19">
        <v>1.2104E-2</v>
      </c>
      <c r="X31" s="19">
        <v>1.2127000000000001E-2</v>
      </c>
      <c r="Y31" s="19">
        <v>1.2134000000000001E-2</v>
      </c>
      <c r="Z31" s="19">
        <v>1.2120000000000001E-2</v>
      </c>
      <c r="AA31" s="19">
        <v>1.2082000000000001E-2</v>
      </c>
      <c r="AB31" s="19">
        <v>1.2083E-2</v>
      </c>
      <c r="AC31" s="19">
        <v>1.2050999999999999E-2</v>
      </c>
      <c r="AD31" s="19">
        <v>1.2052999999999999E-2</v>
      </c>
      <c r="AE31" s="20">
        <v>8.7519999999999994E-3</v>
      </c>
    </row>
    <row r="32" spans="1:31" ht="15" customHeight="1" x14ac:dyDescent="0.35">
      <c r="A32" s="18" t="s">
        <v>312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27" t="s">
        <v>67</v>
      </c>
    </row>
    <row r="33" spans="1:31" ht="15" customHeight="1" x14ac:dyDescent="0.35">
      <c r="A33" s="18" t="s">
        <v>314</v>
      </c>
      <c r="B33" s="19">
        <v>0</v>
      </c>
      <c r="C33" s="19">
        <v>3.4E-5</v>
      </c>
      <c r="D33" s="19">
        <v>3.774E-3</v>
      </c>
      <c r="E33" s="19">
        <v>4.1809999999999998E-3</v>
      </c>
      <c r="F33" s="19">
        <v>7.633E-3</v>
      </c>
      <c r="G33" s="19">
        <v>1.1710999999999999E-2</v>
      </c>
      <c r="H33" s="19">
        <v>1.8283000000000001E-2</v>
      </c>
      <c r="I33" s="19">
        <v>2.5472999999999999E-2</v>
      </c>
      <c r="J33" s="19">
        <v>3.2858999999999999E-2</v>
      </c>
      <c r="K33" s="19">
        <v>4.0535000000000002E-2</v>
      </c>
      <c r="L33" s="19">
        <v>4.9010999999999999E-2</v>
      </c>
      <c r="M33" s="19">
        <v>5.9181999999999998E-2</v>
      </c>
      <c r="N33" s="19">
        <v>6.0387999999999997E-2</v>
      </c>
      <c r="O33" s="19">
        <v>6.0394999999999997E-2</v>
      </c>
      <c r="P33" s="19">
        <v>6.0401000000000003E-2</v>
      </c>
      <c r="Q33" s="19">
        <v>6.0401999999999997E-2</v>
      </c>
      <c r="R33" s="19">
        <v>6.0402999999999998E-2</v>
      </c>
      <c r="S33" s="19">
        <v>6.0403999999999999E-2</v>
      </c>
      <c r="T33" s="19">
        <v>6.0403999999999999E-2</v>
      </c>
      <c r="U33" s="19">
        <v>6.0405E-2</v>
      </c>
      <c r="V33" s="19">
        <v>6.0406000000000001E-2</v>
      </c>
      <c r="W33" s="19">
        <v>6.0406000000000001E-2</v>
      </c>
      <c r="X33" s="19">
        <v>6.0407000000000002E-2</v>
      </c>
      <c r="Y33" s="19">
        <v>6.0407000000000002E-2</v>
      </c>
      <c r="Z33" s="19">
        <v>6.0408000000000003E-2</v>
      </c>
      <c r="AA33" s="19">
        <v>6.0408000000000003E-2</v>
      </c>
      <c r="AB33" s="19">
        <v>6.0408000000000003E-2</v>
      </c>
      <c r="AC33" s="19">
        <v>6.0382999999999999E-2</v>
      </c>
      <c r="AD33" s="19">
        <v>6.0304000000000003E-2</v>
      </c>
      <c r="AE33" s="20">
        <v>0.31925399999999998</v>
      </c>
    </row>
    <row r="34" spans="1:31" ht="15" customHeight="1" x14ac:dyDescent="0.35">
      <c r="A34" s="18" t="s">
        <v>310</v>
      </c>
      <c r="B34" s="19">
        <v>0</v>
      </c>
      <c r="C34" s="19">
        <v>3.4E-5</v>
      </c>
      <c r="D34" s="19">
        <v>3.774E-3</v>
      </c>
      <c r="E34" s="19">
        <v>4.1809999999999998E-3</v>
      </c>
      <c r="F34" s="19">
        <v>7.633E-3</v>
      </c>
      <c r="G34" s="19">
        <v>1.1710999999999999E-2</v>
      </c>
      <c r="H34" s="19">
        <v>1.8283000000000001E-2</v>
      </c>
      <c r="I34" s="19">
        <v>2.5472999999999999E-2</v>
      </c>
      <c r="J34" s="19">
        <v>3.2858999999999999E-2</v>
      </c>
      <c r="K34" s="19">
        <v>4.0535000000000002E-2</v>
      </c>
      <c r="L34" s="19">
        <v>4.9010999999999999E-2</v>
      </c>
      <c r="M34" s="19">
        <v>5.9181999999999998E-2</v>
      </c>
      <c r="N34" s="19">
        <v>6.0387999999999997E-2</v>
      </c>
      <c r="O34" s="19">
        <v>6.0394999999999997E-2</v>
      </c>
      <c r="P34" s="19">
        <v>6.0401000000000003E-2</v>
      </c>
      <c r="Q34" s="19">
        <v>6.0401999999999997E-2</v>
      </c>
      <c r="R34" s="19">
        <v>6.0402999999999998E-2</v>
      </c>
      <c r="S34" s="19">
        <v>6.0403999999999999E-2</v>
      </c>
      <c r="T34" s="19">
        <v>6.0403999999999999E-2</v>
      </c>
      <c r="U34" s="19">
        <v>6.0405E-2</v>
      </c>
      <c r="V34" s="19">
        <v>6.0406000000000001E-2</v>
      </c>
      <c r="W34" s="19">
        <v>6.0406000000000001E-2</v>
      </c>
      <c r="X34" s="19">
        <v>6.0407000000000002E-2</v>
      </c>
      <c r="Y34" s="19">
        <v>6.0407000000000002E-2</v>
      </c>
      <c r="Z34" s="19">
        <v>6.0408000000000003E-2</v>
      </c>
      <c r="AA34" s="19">
        <v>6.0408000000000003E-2</v>
      </c>
      <c r="AB34" s="19">
        <v>6.0408000000000003E-2</v>
      </c>
      <c r="AC34" s="19">
        <v>6.0382999999999999E-2</v>
      </c>
      <c r="AD34" s="19">
        <v>6.0304000000000003E-2</v>
      </c>
      <c r="AE34" s="20">
        <v>0.31925399999999998</v>
      </c>
    </row>
    <row r="35" spans="1:31" ht="15" customHeight="1" x14ac:dyDescent="0.35">
      <c r="A35" s="18" t="s">
        <v>311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27" t="s">
        <v>67</v>
      </c>
    </row>
    <row r="36" spans="1:31" ht="15" customHeight="1" x14ac:dyDescent="0.35">
      <c r="A36" s="18" t="s">
        <v>312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27" t="s">
        <v>67</v>
      </c>
    </row>
    <row r="37" spans="1:31" ht="15" customHeight="1" x14ac:dyDescent="0.35">
      <c r="A37" s="18" t="s">
        <v>315</v>
      </c>
      <c r="B37" s="19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27" t="s">
        <v>67</v>
      </c>
    </row>
    <row r="38" spans="1:31" ht="15" customHeight="1" x14ac:dyDescent="0.35">
      <c r="A38" s="18" t="s">
        <v>316</v>
      </c>
      <c r="B38" s="19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27" t="s">
        <v>67</v>
      </c>
    </row>
    <row r="39" spans="1:31" ht="15" customHeight="1" x14ac:dyDescent="0.35">
      <c r="A39" s="18" t="s">
        <v>317</v>
      </c>
      <c r="B39" s="19">
        <v>0.191</v>
      </c>
      <c r="C39" s="19">
        <v>0.20699999999999999</v>
      </c>
      <c r="D39" s="19">
        <v>0.21199999999999999</v>
      </c>
      <c r="E39" s="19">
        <v>0.21199999999999999</v>
      </c>
      <c r="F39" s="19">
        <v>0.21199999999999999</v>
      </c>
      <c r="G39" s="19">
        <v>0.275696</v>
      </c>
      <c r="H39" s="19">
        <v>0.27909299999999998</v>
      </c>
      <c r="I39" s="19">
        <v>0.281084</v>
      </c>
      <c r="J39" s="19">
        <v>0.28253600000000001</v>
      </c>
      <c r="K39" s="19">
        <v>0.28367900000000001</v>
      </c>
      <c r="L39" s="19">
        <v>0.28473500000000002</v>
      </c>
      <c r="M39" s="19">
        <v>0.286298</v>
      </c>
      <c r="N39" s="19">
        <v>0.28747400000000001</v>
      </c>
      <c r="O39" s="19">
        <v>0.28833900000000001</v>
      </c>
      <c r="P39" s="19">
        <v>0.28980800000000001</v>
      </c>
      <c r="Q39" s="19">
        <v>0.29113299999999998</v>
      </c>
      <c r="R39" s="19">
        <v>0.29266700000000001</v>
      </c>
      <c r="S39" s="19">
        <v>0.29471700000000001</v>
      </c>
      <c r="T39" s="19">
        <v>0.29735</v>
      </c>
      <c r="U39" s="19">
        <v>0.29963600000000001</v>
      </c>
      <c r="V39" s="19">
        <v>0.30325000000000002</v>
      </c>
      <c r="W39" s="19">
        <v>0.30670599999999998</v>
      </c>
      <c r="X39" s="19">
        <v>0.30785499999999999</v>
      </c>
      <c r="Y39" s="19">
        <v>0.30970300000000001</v>
      </c>
      <c r="Z39" s="19">
        <v>0.31198799999999999</v>
      </c>
      <c r="AA39" s="19">
        <v>0.31311099999999997</v>
      </c>
      <c r="AB39" s="19">
        <v>0.31430999999999998</v>
      </c>
      <c r="AC39" s="19">
        <v>0.31629299999999999</v>
      </c>
      <c r="AD39" s="19">
        <v>0.317554</v>
      </c>
      <c r="AE39" s="20">
        <v>1.5975E-2</v>
      </c>
    </row>
    <row r="40" spans="1:31" ht="15" customHeight="1" x14ac:dyDescent="0.35"/>
    <row r="41" spans="1:31" ht="15" customHeight="1" x14ac:dyDescent="0.35">
      <c r="A41" s="17" t="s">
        <v>127</v>
      </c>
      <c r="B41" s="21">
        <v>18.434456000000001</v>
      </c>
      <c r="C41" s="21">
        <v>18.867187999999999</v>
      </c>
      <c r="D41" s="21">
        <v>19.037566999999999</v>
      </c>
      <c r="E41" s="21">
        <v>19.243884999999999</v>
      </c>
      <c r="F41" s="21">
        <v>19.363168999999999</v>
      </c>
      <c r="G41" s="21">
        <v>19.293724000000001</v>
      </c>
      <c r="H41" s="21">
        <v>19.464265999999999</v>
      </c>
      <c r="I41" s="21">
        <v>19.556394999999998</v>
      </c>
      <c r="J41" s="21">
        <v>19.619986999999998</v>
      </c>
      <c r="K41" s="21">
        <v>19.617252000000001</v>
      </c>
      <c r="L41" s="21">
        <v>19.63645</v>
      </c>
      <c r="M41" s="21">
        <v>19.646191000000002</v>
      </c>
      <c r="N41" s="21">
        <v>19.633946999999999</v>
      </c>
      <c r="O41" s="21">
        <v>19.587485999999998</v>
      </c>
      <c r="P41" s="21">
        <v>19.530293</v>
      </c>
      <c r="Q41" s="21">
        <v>19.486001999999999</v>
      </c>
      <c r="R41" s="21">
        <v>19.454070999999999</v>
      </c>
      <c r="S41" s="21">
        <v>19.416080000000001</v>
      </c>
      <c r="T41" s="21">
        <v>19.383998999999999</v>
      </c>
      <c r="U41" s="21">
        <v>19.344422999999999</v>
      </c>
      <c r="V41" s="21">
        <v>19.295555</v>
      </c>
      <c r="W41" s="21">
        <v>19.270143999999998</v>
      </c>
      <c r="X41" s="21">
        <v>19.262093</v>
      </c>
      <c r="Y41" s="21">
        <v>19.259035000000001</v>
      </c>
      <c r="Z41" s="21">
        <v>19.259236999999999</v>
      </c>
      <c r="AA41" s="21">
        <v>19.273499999999999</v>
      </c>
      <c r="AB41" s="21">
        <v>19.288516999999999</v>
      </c>
      <c r="AC41" s="21">
        <v>19.267969000000001</v>
      </c>
      <c r="AD41" s="21">
        <v>19.243832000000001</v>
      </c>
      <c r="AE41" s="22">
        <v>7.3200000000000001E-4</v>
      </c>
    </row>
    <row r="42" spans="1:31" ht="15" customHeight="1" x14ac:dyDescent="0.35"/>
    <row r="43" spans="1:31" ht="15" customHeight="1" x14ac:dyDescent="0.35"/>
    <row r="44" spans="1:31" ht="15" customHeight="1" x14ac:dyDescent="0.35">
      <c r="A44" s="17" t="s">
        <v>128</v>
      </c>
    </row>
    <row r="45" spans="1:31" ht="15" customHeight="1" x14ac:dyDescent="0.35">
      <c r="A45" s="17" t="s">
        <v>129</v>
      </c>
    </row>
    <row r="46" spans="1:31" ht="15" customHeight="1" x14ac:dyDescent="0.35">
      <c r="A46" s="18" t="s">
        <v>130</v>
      </c>
      <c r="B46" s="19">
        <v>2.3010000000000002</v>
      </c>
      <c r="C46" s="19">
        <v>2.4950000000000001</v>
      </c>
      <c r="D46" s="19">
        <v>2.395</v>
      </c>
      <c r="E46" s="19">
        <v>2.5059999999999998</v>
      </c>
      <c r="F46" s="19">
        <v>2.6040000000000001</v>
      </c>
      <c r="G46" s="19">
        <v>2.601534</v>
      </c>
      <c r="H46" s="19">
        <v>2.7345269999999999</v>
      </c>
      <c r="I46" s="19">
        <v>2.8406910000000001</v>
      </c>
      <c r="J46" s="19">
        <v>2.9100429999999999</v>
      </c>
      <c r="K46" s="19">
        <v>2.9534980000000002</v>
      </c>
      <c r="L46" s="19">
        <v>3.0251969999999999</v>
      </c>
      <c r="M46" s="19">
        <v>3.0946500000000001</v>
      </c>
      <c r="N46" s="19">
        <v>3.1504279999999998</v>
      </c>
      <c r="O46" s="19">
        <v>3.1863060000000001</v>
      </c>
      <c r="P46" s="19">
        <v>3.2062110000000001</v>
      </c>
      <c r="Q46" s="19">
        <v>3.2363759999999999</v>
      </c>
      <c r="R46" s="19">
        <v>3.2721140000000002</v>
      </c>
      <c r="S46" s="19">
        <v>3.2904260000000001</v>
      </c>
      <c r="T46" s="19">
        <v>3.297844</v>
      </c>
      <c r="U46" s="19">
        <v>3.2924639999999998</v>
      </c>
      <c r="V46" s="19">
        <v>3.285364</v>
      </c>
      <c r="W46" s="19">
        <v>3.278213</v>
      </c>
      <c r="X46" s="19">
        <v>3.27115</v>
      </c>
      <c r="Y46" s="19">
        <v>3.265393</v>
      </c>
      <c r="Z46" s="19">
        <v>3.2635619999999999</v>
      </c>
      <c r="AA46" s="19">
        <v>3.279982</v>
      </c>
      <c r="AB46" s="19">
        <v>3.2918620000000001</v>
      </c>
      <c r="AC46" s="19">
        <v>3.2761740000000001</v>
      </c>
      <c r="AD46" s="19">
        <v>3.24925</v>
      </c>
      <c r="AE46" s="20">
        <v>9.8309999999999995E-3</v>
      </c>
    </row>
    <row r="47" spans="1:31" ht="15" customHeight="1" x14ac:dyDescent="0.35">
      <c r="A47" s="18" t="s">
        <v>131</v>
      </c>
      <c r="B47" s="19">
        <v>8.6879580000000001</v>
      </c>
      <c r="C47" s="19">
        <v>8.8540510000000001</v>
      </c>
      <c r="D47" s="19">
        <v>8.9573499999999999</v>
      </c>
      <c r="E47" s="19">
        <v>9.017531</v>
      </c>
      <c r="F47" s="19">
        <v>8.9778160000000007</v>
      </c>
      <c r="G47" s="19">
        <v>8.7423450000000003</v>
      </c>
      <c r="H47" s="19">
        <v>8.6633700000000005</v>
      </c>
      <c r="I47" s="19">
        <v>8.5770320000000009</v>
      </c>
      <c r="J47" s="19">
        <v>8.4851130000000001</v>
      </c>
      <c r="K47" s="19">
        <v>8.3843530000000008</v>
      </c>
      <c r="L47" s="19">
        <v>8.2757559999999994</v>
      </c>
      <c r="M47" s="19">
        <v>8.1552319999999998</v>
      </c>
      <c r="N47" s="19">
        <v>8.0276980000000009</v>
      </c>
      <c r="O47" s="19">
        <v>7.8902029999999996</v>
      </c>
      <c r="P47" s="19">
        <v>7.7659019999999996</v>
      </c>
      <c r="Q47" s="19">
        <v>7.6575930000000003</v>
      </c>
      <c r="R47" s="19">
        <v>7.5637869999999996</v>
      </c>
      <c r="S47" s="19">
        <v>7.4802860000000004</v>
      </c>
      <c r="T47" s="19">
        <v>7.406517</v>
      </c>
      <c r="U47" s="19">
        <v>7.3444279999999997</v>
      </c>
      <c r="V47" s="19">
        <v>7.288513</v>
      </c>
      <c r="W47" s="19">
        <v>7.2407459999999997</v>
      </c>
      <c r="X47" s="19">
        <v>7.1984959999999996</v>
      </c>
      <c r="Y47" s="19">
        <v>7.1597949999999999</v>
      </c>
      <c r="Z47" s="19">
        <v>7.1270499999999997</v>
      </c>
      <c r="AA47" s="19">
        <v>7.1000819999999996</v>
      </c>
      <c r="AB47" s="19">
        <v>7.0785879999999999</v>
      </c>
      <c r="AC47" s="19">
        <v>7.0621049999999999</v>
      </c>
      <c r="AD47" s="19">
        <v>7.0486089999999999</v>
      </c>
      <c r="AE47" s="20">
        <v>-8.4110000000000001E-3</v>
      </c>
    </row>
    <row r="48" spans="1:31" ht="15" customHeight="1" x14ac:dyDescent="0.35">
      <c r="A48" s="18" t="s">
        <v>318</v>
      </c>
      <c r="B48" s="19">
        <v>8.0510000000000009E-3</v>
      </c>
      <c r="C48" s="19">
        <v>1.4932000000000001E-2</v>
      </c>
      <c r="D48" s="19">
        <v>1.804E-2</v>
      </c>
      <c r="E48" s="19">
        <v>2.2339999999999999E-2</v>
      </c>
      <c r="F48" s="19">
        <v>2.4074999999999999E-2</v>
      </c>
      <c r="G48" s="19">
        <v>1.4283000000000001E-2</v>
      </c>
      <c r="H48" s="19">
        <v>1.4185E-2</v>
      </c>
      <c r="I48" s="19">
        <v>1.7725999999999999E-2</v>
      </c>
      <c r="J48" s="19">
        <v>1.9223000000000001E-2</v>
      </c>
      <c r="K48" s="19">
        <v>2.5437999999999999E-2</v>
      </c>
      <c r="L48" s="19">
        <v>4.1985000000000001E-2</v>
      </c>
      <c r="M48" s="19">
        <v>5.2235999999999998E-2</v>
      </c>
      <c r="N48" s="19">
        <v>6.5074000000000007E-2</v>
      </c>
      <c r="O48" s="19">
        <v>8.3206000000000002E-2</v>
      </c>
      <c r="P48" s="19">
        <v>9.8864999999999995E-2</v>
      </c>
      <c r="Q48" s="19">
        <v>0.11145099999999999</v>
      </c>
      <c r="R48" s="19">
        <v>0.121119</v>
      </c>
      <c r="S48" s="19">
        <v>0.128388</v>
      </c>
      <c r="T48" s="19">
        <v>0.13361700000000001</v>
      </c>
      <c r="U48" s="19">
        <v>0.145396</v>
      </c>
      <c r="V48" s="19">
        <v>0.14804400000000001</v>
      </c>
      <c r="W48" s="19">
        <v>0.15583</v>
      </c>
      <c r="X48" s="19">
        <v>0.15998799999999999</v>
      </c>
      <c r="Y48" s="19">
        <v>0.16480700000000001</v>
      </c>
      <c r="Z48" s="19">
        <v>0.17193600000000001</v>
      </c>
      <c r="AA48" s="19">
        <v>0.17675299999999999</v>
      </c>
      <c r="AB48" s="19">
        <v>0.179118</v>
      </c>
      <c r="AC48" s="19">
        <v>0.18845100000000001</v>
      </c>
      <c r="AD48" s="19">
        <v>0.19259899999999999</v>
      </c>
      <c r="AE48" s="20">
        <v>9.9335999999999994E-2</v>
      </c>
    </row>
    <row r="49" spans="1:31" ht="15" customHeight="1" x14ac:dyDescent="0.35">
      <c r="A49" s="18" t="s">
        <v>132</v>
      </c>
      <c r="B49" s="19">
        <v>1.3979999999999999</v>
      </c>
      <c r="C49" s="19">
        <v>1.4339999999999999</v>
      </c>
      <c r="D49" s="19">
        <v>1.4670000000000001</v>
      </c>
      <c r="E49" s="19">
        <v>1.4730000000000001</v>
      </c>
      <c r="F49" s="19">
        <v>1.474</v>
      </c>
      <c r="G49" s="19">
        <v>1.4967379999999999</v>
      </c>
      <c r="H49" s="19">
        <v>1.5141450000000001</v>
      </c>
      <c r="I49" s="19">
        <v>1.531487</v>
      </c>
      <c r="J49" s="19">
        <v>1.549723</v>
      </c>
      <c r="K49" s="19">
        <v>1.5640940000000001</v>
      </c>
      <c r="L49" s="19">
        <v>1.5809679999999999</v>
      </c>
      <c r="M49" s="19">
        <v>1.6011759999999999</v>
      </c>
      <c r="N49" s="19">
        <v>1.621842</v>
      </c>
      <c r="O49" s="19">
        <v>1.644374</v>
      </c>
      <c r="P49" s="19">
        <v>1.666809</v>
      </c>
      <c r="Q49" s="19">
        <v>1.6896450000000001</v>
      </c>
      <c r="R49" s="19">
        <v>1.711184</v>
      </c>
      <c r="S49" s="19">
        <v>1.730389</v>
      </c>
      <c r="T49" s="19">
        <v>1.747762</v>
      </c>
      <c r="U49" s="19">
        <v>1.7638309999999999</v>
      </c>
      <c r="V49" s="19">
        <v>1.7795030000000001</v>
      </c>
      <c r="W49" s="19">
        <v>1.7944709999999999</v>
      </c>
      <c r="X49" s="19">
        <v>1.8085720000000001</v>
      </c>
      <c r="Y49" s="19">
        <v>1.821839</v>
      </c>
      <c r="Z49" s="19">
        <v>1.8341350000000001</v>
      </c>
      <c r="AA49" s="19">
        <v>1.8447009999999999</v>
      </c>
      <c r="AB49" s="19">
        <v>1.854468</v>
      </c>
      <c r="AC49" s="19">
        <v>1.863286</v>
      </c>
      <c r="AD49" s="19">
        <v>1.8712610000000001</v>
      </c>
      <c r="AE49" s="20">
        <v>9.9059999999999999E-3</v>
      </c>
    </row>
    <row r="50" spans="1:31" ht="15" customHeight="1" x14ac:dyDescent="0.35">
      <c r="A50" s="18" t="s">
        <v>133</v>
      </c>
      <c r="B50" s="19">
        <v>3.7410000000000001</v>
      </c>
      <c r="C50" s="19">
        <v>3.827</v>
      </c>
      <c r="D50" s="19">
        <v>4.0019999999999998</v>
      </c>
      <c r="E50" s="19">
        <v>4.0609999999999999</v>
      </c>
      <c r="F50" s="19">
        <v>4.1230000000000002</v>
      </c>
      <c r="G50" s="19">
        <v>4.171824</v>
      </c>
      <c r="H50" s="19">
        <v>4.2053560000000001</v>
      </c>
      <c r="I50" s="19">
        <v>4.2357279999999999</v>
      </c>
      <c r="J50" s="19">
        <v>4.2567079999999997</v>
      </c>
      <c r="K50" s="19">
        <v>4.2585119999999996</v>
      </c>
      <c r="L50" s="19">
        <v>4.2651979999999998</v>
      </c>
      <c r="M50" s="19">
        <v>4.2782030000000004</v>
      </c>
      <c r="N50" s="19">
        <v>4.2955100000000002</v>
      </c>
      <c r="O50" s="19">
        <v>4.307747</v>
      </c>
      <c r="P50" s="19">
        <v>4.3110390000000001</v>
      </c>
      <c r="Q50" s="19">
        <v>4.318594</v>
      </c>
      <c r="R50" s="19">
        <v>4.3240930000000004</v>
      </c>
      <c r="S50" s="19">
        <v>4.3310449999999996</v>
      </c>
      <c r="T50" s="19">
        <v>4.3437400000000004</v>
      </c>
      <c r="U50" s="19">
        <v>4.3472429999999997</v>
      </c>
      <c r="V50" s="19">
        <v>4.3445780000000003</v>
      </c>
      <c r="W50" s="19">
        <v>4.3514939999999998</v>
      </c>
      <c r="X50" s="19">
        <v>4.366644</v>
      </c>
      <c r="Y50" s="19">
        <v>4.3844789999999998</v>
      </c>
      <c r="Z50" s="19">
        <v>4.3976819999999996</v>
      </c>
      <c r="AA50" s="19">
        <v>4.3982929999999998</v>
      </c>
      <c r="AB50" s="19">
        <v>4.3992050000000003</v>
      </c>
      <c r="AC50" s="19">
        <v>4.3902130000000001</v>
      </c>
      <c r="AD50" s="19">
        <v>4.3824759999999996</v>
      </c>
      <c r="AE50" s="20">
        <v>5.032E-3</v>
      </c>
    </row>
    <row r="51" spans="1:31" ht="15" customHeight="1" x14ac:dyDescent="0.35">
      <c r="A51" s="18" t="s">
        <v>134</v>
      </c>
      <c r="B51" s="19">
        <v>3.456</v>
      </c>
      <c r="C51" s="19">
        <v>3.5630000000000002</v>
      </c>
      <c r="D51" s="19">
        <v>3.726</v>
      </c>
      <c r="E51" s="19">
        <v>3.78</v>
      </c>
      <c r="F51" s="19">
        <v>3.8380000000000001</v>
      </c>
      <c r="G51" s="19">
        <v>3.8229920000000002</v>
      </c>
      <c r="H51" s="19">
        <v>3.8833540000000002</v>
      </c>
      <c r="I51" s="19">
        <v>3.91771</v>
      </c>
      <c r="J51" s="19">
        <v>3.9434390000000001</v>
      </c>
      <c r="K51" s="19">
        <v>3.9515099999999999</v>
      </c>
      <c r="L51" s="19">
        <v>3.9644970000000002</v>
      </c>
      <c r="M51" s="19">
        <v>3.9830960000000002</v>
      </c>
      <c r="N51" s="19">
        <v>4.0057790000000004</v>
      </c>
      <c r="O51" s="19">
        <v>4.0236619999999998</v>
      </c>
      <c r="P51" s="19">
        <v>4.0333690000000004</v>
      </c>
      <c r="Q51" s="19">
        <v>4.0467240000000002</v>
      </c>
      <c r="R51" s="19">
        <v>4.0579970000000003</v>
      </c>
      <c r="S51" s="19">
        <v>4.070087</v>
      </c>
      <c r="T51" s="19">
        <v>4.0876739999999998</v>
      </c>
      <c r="U51" s="19">
        <v>4.0973459999999999</v>
      </c>
      <c r="V51" s="19">
        <v>4.0997899999999996</v>
      </c>
      <c r="W51" s="19">
        <v>4.1114680000000003</v>
      </c>
      <c r="X51" s="19">
        <v>4.1308759999999998</v>
      </c>
      <c r="Y51" s="19">
        <v>4.1526199999999998</v>
      </c>
      <c r="Z51" s="19">
        <v>4.1696929999999996</v>
      </c>
      <c r="AA51" s="19">
        <v>4.1739750000000004</v>
      </c>
      <c r="AB51" s="19">
        <v>4.1784119999999998</v>
      </c>
      <c r="AC51" s="19">
        <v>4.1716449999999998</v>
      </c>
      <c r="AD51" s="19">
        <v>4.1657070000000003</v>
      </c>
      <c r="AE51" s="20">
        <v>5.8050000000000003E-3</v>
      </c>
    </row>
    <row r="52" spans="1:31" ht="15" customHeight="1" x14ac:dyDescent="0.35">
      <c r="A52" s="18" t="s">
        <v>135</v>
      </c>
      <c r="B52" s="19">
        <v>0.36899999999999999</v>
      </c>
      <c r="C52" s="19">
        <v>0.31900000000000001</v>
      </c>
      <c r="D52" s="19">
        <v>0.248</v>
      </c>
      <c r="E52" s="19">
        <v>0.214</v>
      </c>
      <c r="F52" s="19">
        <v>0.19900000000000001</v>
      </c>
      <c r="G52" s="19">
        <v>0.26999800000000002</v>
      </c>
      <c r="H52" s="19">
        <v>0.27962399999999998</v>
      </c>
      <c r="I52" s="19">
        <v>0.25977499999999998</v>
      </c>
      <c r="J52" s="19">
        <v>0.26622299999999999</v>
      </c>
      <c r="K52" s="19">
        <v>0.270955</v>
      </c>
      <c r="L52" s="19">
        <v>0.275422</v>
      </c>
      <c r="M52" s="19">
        <v>0.27804400000000001</v>
      </c>
      <c r="N52" s="19">
        <v>0.28034599999999998</v>
      </c>
      <c r="O52" s="19">
        <v>0.28229199999999999</v>
      </c>
      <c r="P52" s="19">
        <v>0.28431600000000001</v>
      </c>
      <c r="Q52" s="19">
        <v>0.28336299999999998</v>
      </c>
      <c r="R52" s="19">
        <v>0.282163</v>
      </c>
      <c r="S52" s="19">
        <v>0.28137899999999999</v>
      </c>
      <c r="T52" s="19">
        <v>0.280532</v>
      </c>
      <c r="U52" s="19">
        <v>0.28070499999999998</v>
      </c>
      <c r="V52" s="19">
        <v>0.28066000000000002</v>
      </c>
      <c r="W52" s="19">
        <v>0.28072399999999997</v>
      </c>
      <c r="X52" s="19">
        <v>0.28088000000000002</v>
      </c>
      <c r="Y52" s="19">
        <v>0.28097899999999998</v>
      </c>
      <c r="Z52" s="19">
        <v>0.28132699999999999</v>
      </c>
      <c r="AA52" s="19">
        <v>0.28175299999999998</v>
      </c>
      <c r="AB52" s="19">
        <v>0.28236699999999998</v>
      </c>
      <c r="AC52" s="19">
        <v>0.28267900000000001</v>
      </c>
      <c r="AD52" s="19">
        <v>0.28300599999999998</v>
      </c>
      <c r="AE52" s="20">
        <v>-4.424E-3</v>
      </c>
    </row>
    <row r="53" spans="1:31" ht="15" customHeight="1" x14ac:dyDescent="0.35">
      <c r="A53" s="18" t="s">
        <v>136</v>
      </c>
      <c r="B53" s="19">
        <v>1.969076</v>
      </c>
      <c r="C53" s="19">
        <v>2.035002</v>
      </c>
      <c r="D53" s="19">
        <v>1.9319999999999999</v>
      </c>
      <c r="E53" s="19">
        <v>1.992</v>
      </c>
      <c r="F53" s="19">
        <v>1.986</v>
      </c>
      <c r="G53" s="19">
        <v>2.0317029999999998</v>
      </c>
      <c r="H53" s="19">
        <v>2.0931150000000001</v>
      </c>
      <c r="I53" s="19">
        <v>2.1378270000000001</v>
      </c>
      <c r="J53" s="19">
        <v>2.1782499999999998</v>
      </c>
      <c r="K53" s="19">
        <v>2.2114959999999999</v>
      </c>
      <c r="L53" s="19">
        <v>2.2389459999999999</v>
      </c>
      <c r="M53" s="19">
        <v>2.2635459999999998</v>
      </c>
      <c r="N53" s="19">
        <v>2.2827540000000002</v>
      </c>
      <c r="O53" s="19">
        <v>2.3012380000000001</v>
      </c>
      <c r="P53" s="19">
        <v>2.3210549999999999</v>
      </c>
      <c r="Q53" s="19">
        <v>2.3257059999999998</v>
      </c>
      <c r="R53" s="19">
        <v>2.3262860000000001</v>
      </c>
      <c r="S53" s="19">
        <v>2.328389</v>
      </c>
      <c r="T53" s="19">
        <v>2.3338299999999998</v>
      </c>
      <c r="U53" s="19">
        <v>2.3421259999999999</v>
      </c>
      <c r="V53" s="19">
        <v>2.3437239999999999</v>
      </c>
      <c r="W53" s="19">
        <v>2.3518460000000001</v>
      </c>
      <c r="X53" s="19">
        <v>2.363416</v>
      </c>
      <c r="Y53" s="19">
        <v>2.3735029999999999</v>
      </c>
      <c r="Z53" s="19">
        <v>2.382425</v>
      </c>
      <c r="AA53" s="19">
        <v>2.3952969999999998</v>
      </c>
      <c r="AB53" s="19">
        <v>2.408337</v>
      </c>
      <c r="AC53" s="19">
        <v>2.4195099999999998</v>
      </c>
      <c r="AD53" s="19">
        <v>2.4346190000000001</v>
      </c>
      <c r="AE53" s="20">
        <v>6.6629999999999997E-3</v>
      </c>
    </row>
    <row r="54" spans="1:31" ht="15" customHeight="1" x14ac:dyDescent="0.35">
      <c r="A54" s="17" t="s">
        <v>137</v>
      </c>
    </row>
    <row r="55" spans="1:31" ht="15" customHeight="1" x14ac:dyDescent="0.35">
      <c r="A55" s="18" t="s">
        <v>138</v>
      </c>
      <c r="B55" s="19">
        <v>0.82489299999999999</v>
      </c>
      <c r="C55" s="19">
        <v>0.86046699999999998</v>
      </c>
      <c r="D55" s="19">
        <v>0.89568800000000004</v>
      </c>
      <c r="E55" s="19">
        <v>0.82522700000000004</v>
      </c>
      <c r="F55" s="19">
        <v>0.79402200000000001</v>
      </c>
      <c r="G55" s="19">
        <v>0.78482399999999997</v>
      </c>
      <c r="H55" s="19">
        <v>0.77382499999999999</v>
      </c>
      <c r="I55" s="19">
        <v>0.76430500000000001</v>
      </c>
      <c r="J55" s="19">
        <v>0.755386</v>
      </c>
      <c r="K55" s="19">
        <v>0.74643999999999999</v>
      </c>
      <c r="L55" s="19">
        <v>0.73775500000000005</v>
      </c>
      <c r="M55" s="19">
        <v>0.72908700000000004</v>
      </c>
      <c r="N55" s="19">
        <v>0.720974</v>
      </c>
      <c r="O55" s="19">
        <v>0.71294000000000002</v>
      </c>
      <c r="P55" s="19">
        <v>0.70473699999999995</v>
      </c>
      <c r="Q55" s="19">
        <v>0.69676499999999997</v>
      </c>
      <c r="R55" s="19">
        <v>0.68889900000000004</v>
      </c>
      <c r="S55" s="19">
        <v>0.68117499999999997</v>
      </c>
      <c r="T55" s="19">
        <v>0.67340199999999995</v>
      </c>
      <c r="U55" s="19">
        <v>0.66577500000000001</v>
      </c>
      <c r="V55" s="19">
        <v>0.65824499999999997</v>
      </c>
      <c r="W55" s="19">
        <v>0.65124499999999996</v>
      </c>
      <c r="X55" s="19">
        <v>0.64457600000000004</v>
      </c>
      <c r="Y55" s="19">
        <v>0.63839100000000004</v>
      </c>
      <c r="Z55" s="19">
        <v>0.63249500000000003</v>
      </c>
      <c r="AA55" s="19">
        <v>0.62696399999999997</v>
      </c>
      <c r="AB55" s="19">
        <v>0.62137699999999996</v>
      </c>
      <c r="AC55" s="19">
        <v>0.61547799999999997</v>
      </c>
      <c r="AD55" s="19">
        <v>0.60961399999999999</v>
      </c>
      <c r="AE55" s="20">
        <v>-1.2684000000000001E-2</v>
      </c>
    </row>
    <row r="56" spans="1:31" ht="15" customHeight="1" x14ac:dyDescent="0.35">
      <c r="A56" s="18" t="s">
        <v>139</v>
      </c>
      <c r="B56" s="19">
        <v>4.4854310000000002</v>
      </c>
      <c r="C56" s="19">
        <v>4.6922470000000001</v>
      </c>
      <c r="D56" s="19">
        <v>4.6104430000000001</v>
      </c>
      <c r="E56" s="19">
        <v>4.6990090000000002</v>
      </c>
      <c r="F56" s="19">
        <v>4.8448779999999996</v>
      </c>
      <c r="G56" s="19">
        <v>5.0099840000000002</v>
      </c>
      <c r="H56" s="19">
        <v>5.2183190000000002</v>
      </c>
      <c r="I56" s="19">
        <v>5.3812810000000004</v>
      </c>
      <c r="J56" s="19">
        <v>5.5007070000000002</v>
      </c>
      <c r="K56" s="19">
        <v>5.5795070000000004</v>
      </c>
      <c r="L56" s="19">
        <v>5.6787859999999997</v>
      </c>
      <c r="M56" s="19">
        <v>5.7741429999999996</v>
      </c>
      <c r="N56" s="19">
        <v>5.8500269999999999</v>
      </c>
      <c r="O56" s="19">
        <v>5.9046029999999998</v>
      </c>
      <c r="P56" s="19">
        <v>5.9431690000000001</v>
      </c>
      <c r="Q56" s="19">
        <v>5.9762009999999997</v>
      </c>
      <c r="R56" s="19">
        <v>6.0096639999999999</v>
      </c>
      <c r="S56" s="19">
        <v>6.0278980000000004</v>
      </c>
      <c r="T56" s="19">
        <v>6.0401540000000002</v>
      </c>
      <c r="U56" s="19">
        <v>6.0406370000000003</v>
      </c>
      <c r="V56" s="19">
        <v>6.0313800000000004</v>
      </c>
      <c r="W56" s="19">
        <v>6.0298999999999996</v>
      </c>
      <c r="X56" s="19">
        <v>6.0342440000000002</v>
      </c>
      <c r="Y56" s="19">
        <v>6.0391719999999998</v>
      </c>
      <c r="Z56" s="19">
        <v>6.0461220000000004</v>
      </c>
      <c r="AA56" s="19">
        <v>6.0760709999999998</v>
      </c>
      <c r="AB56" s="19">
        <v>6.102392</v>
      </c>
      <c r="AC56" s="19">
        <v>6.0976549999999996</v>
      </c>
      <c r="AD56" s="19">
        <v>6.0876780000000004</v>
      </c>
      <c r="AE56" s="20">
        <v>9.6889999999999997E-3</v>
      </c>
    </row>
    <row r="57" spans="1:31" ht="15" customHeight="1" x14ac:dyDescent="0.35">
      <c r="A57" s="18" t="s">
        <v>140</v>
      </c>
      <c r="B57" s="19">
        <v>13.036429999999999</v>
      </c>
      <c r="C57" s="19">
        <v>13.358699</v>
      </c>
      <c r="D57" s="19">
        <v>13.275845</v>
      </c>
      <c r="E57" s="19">
        <v>13.493323</v>
      </c>
      <c r="F57" s="19">
        <v>13.519275</v>
      </c>
      <c r="G57" s="19">
        <v>13.538247999999999</v>
      </c>
      <c r="H57" s="19">
        <v>13.543729000000001</v>
      </c>
      <c r="I57" s="19">
        <v>13.510172000000001</v>
      </c>
      <c r="J57" s="19">
        <v>13.464663</v>
      </c>
      <c r="K57" s="19">
        <v>13.393019000000001</v>
      </c>
      <c r="L57" s="19">
        <v>13.322665000000001</v>
      </c>
      <c r="M57" s="19">
        <v>13.247019999999999</v>
      </c>
      <c r="N57" s="19">
        <v>13.169140000000001</v>
      </c>
      <c r="O57" s="19">
        <v>13.078614</v>
      </c>
      <c r="P57" s="19">
        <v>12.993599</v>
      </c>
      <c r="Q57" s="19">
        <v>12.926107</v>
      </c>
      <c r="R57" s="19">
        <v>12.870127999999999</v>
      </c>
      <c r="S57" s="19">
        <v>12.822789</v>
      </c>
      <c r="T57" s="19">
        <v>12.787978000000001</v>
      </c>
      <c r="U57" s="19">
        <v>12.757599000000001</v>
      </c>
      <c r="V57" s="19">
        <v>12.726015</v>
      </c>
      <c r="W57" s="19">
        <v>12.710343999999999</v>
      </c>
      <c r="X57" s="19">
        <v>12.705849000000001</v>
      </c>
      <c r="Y57" s="19">
        <v>12.705399999999999</v>
      </c>
      <c r="Z57" s="19">
        <v>12.705545000000001</v>
      </c>
      <c r="AA57" s="19">
        <v>12.694850000000001</v>
      </c>
      <c r="AB57" s="19">
        <v>12.688511</v>
      </c>
      <c r="AC57" s="19">
        <v>12.675725999999999</v>
      </c>
      <c r="AD57" s="19">
        <v>12.664099</v>
      </c>
      <c r="AE57" s="20">
        <v>-1.9759999999999999E-3</v>
      </c>
    </row>
    <row r="58" spans="1:31" ht="15" customHeight="1" x14ac:dyDescent="0.35">
      <c r="A58" s="18" t="s">
        <v>141</v>
      </c>
      <c r="B58" s="19">
        <v>9.9604999999999999E-2</v>
      </c>
      <c r="C58" s="19">
        <v>0.11726</v>
      </c>
      <c r="D58" s="19">
        <v>0.12784400000000001</v>
      </c>
      <c r="E58" s="19">
        <v>0.114062</v>
      </c>
      <c r="F58" s="19">
        <v>0.11247600000000001</v>
      </c>
      <c r="G58" s="19">
        <v>0.101137</v>
      </c>
      <c r="H58" s="19">
        <v>0.10196</v>
      </c>
      <c r="I58" s="19">
        <v>7.7563999999999994E-2</v>
      </c>
      <c r="J58" s="19">
        <v>7.8436000000000006E-2</v>
      </c>
      <c r="K58" s="19">
        <v>7.8463000000000005E-2</v>
      </c>
      <c r="L58" s="19">
        <v>7.8764000000000001E-2</v>
      </c>
      <c r="M58" s="19">
        <v>7.9171000000000005E-2</v>
      </c>
      <c r="N58" s="19">
        <v>7.9508999999999996E-2</v>
      </c>
      <c r="O58" s="19">
        <v>7.9158999999999993E-2</v>
      </c>
      <c r="P58" s="19">
        <v>7.8189999999999996E-2</v>
      </c>
      <c r="Q58" s="19">
        <v>7.7733999999999998E-2</v>
      </c>
      <c r="R58" s="19">
        <v>7.7439999999999995E-2</v>
      </c>
      <c r="S58" s="19">
        <v>7.7617000000000005E-2</v>
      </c>
      <c r="T58" s="19">
        <v>7.7757000000000007E-2</v>
      </c>
      <c r="U58" s="19">
        <v>7.6754000000000003E-2</v>
      </c>
      <c r="V58" s="19">
        <v>7.689E-2</v>
      </c>
      <c r="W58" s="19">
        <v>7.7003000000000002E-2</v>
      </c>
      <c r="X58" s="19">
        <v>7.7233999999999997E-2</v>
      </c>
      <c r="Y58" s="19">
        <v>7.7495999999999995E-2</v>
      </c>
      <c r="Z58" s="19">
        <v>7.7835000000000001E-2</v>
      </c>
      <c r="AA58" s="19">
        <v>7.8151999999999999E-2</v>
      </c>
      <c r="AB58" s="19">
        <v>7.8504000000000004E-2</v>
      </c>
      <c r="AC58" s="19">
        <v>7.8788999999999998E-2</v>
      </c>
      <c r="AD58" s="19">
        <v>7.9086000000000004E-2</v>
      </c>
      <c r="AE58" s="20">
        <v>-1.4481000000000001E-2</v>
      </c>
    </row>
    <row r="59" spans="1:31" ht="15" customHeight="1" x14ac:dyDescent="0.35">
      <c r="A59" s="18" t="s">
        <v>319</v>
      </c>
      <c r="B59" s="19">
        <v>1.8412000000000001E-2</v>
      </c>
      <c r="C59" s="19">
        <v>-0.119452</v>
      </c>
      <c r="D59" s="19">
        <v>6.7317000000000002E-2</v>
      </c>
      <c r="E59" s="19">
        <v>-0.13442299999999999</v>
      </c>
      <c r="F59" s="19">
        <v>-9.1993000000000005E-2</v>
      </c>
      <c r="G59" s="19">
        <v>-0.11912300000000001</v>
      </c>
      <c r="H59" s="19">
        <v>-0.146675</v>
      </c>
      <c r="I59" s="19">
        <v>-0.14971799999999999</v>
      </c>
      <c r="J59" s="19">
        <v>-0.152031</v>
      </c>
      <c r="K59" s="19">
        <v>-0.153395</v>
      </c>
      <c r="L59" s="19">
        <v>-0.15531700000000001</v>
      </c>
      <c r="M59" s="19">
        <v>-0.15737699999999999</v>
      </c>
      <c r="N59" s="19">
        <v>-0.15986400000000001</v>
      </c>
      <c r="O59" s="19">
        <v>-0.16192200000000001</v>
      </c>
      <c r="P59" s="19">
        <v>-0.163133</v>
      </c>
      <c r="Q59" s="19">
        <v>-0.164295</v>
      </c>
      <c r="R59" s="19">
        <v>-0.16527500000000001</v>
      </c>
      <c r="S59" s="19">
        <v>-0.16633700000000001</v>
      </c>
      <c r="T59" s="19">
        <v>-0.167822</v>
      </c>
      <c r="U59" s="19">
        <v>-0.16875000000000001</v>
      </c>
      <c r="V59" s="19">
        <v>-0.16897799999999999</v>
      </c>
      <c r="W59" s="19">
        <v>-0.16997599999999999</v>
      </c>
      <c r="X59" s="19">
        <v>-0.17155599999999999</v>
      </c>
      <c r="Y59" s="19">
        <v>-0.173292</v>
      </c>
      <c r="Z59" s="19">
        <v>-0.174652</v>
      </c>
      <c r="AA59" s="19">
        <v>-0.17475399999999999</v>
      </c>
      <c r="AB59" s="19">
        <v>-0.17479600000000001</v>
      </c>
      <c r="AC59" s="19">
        <v>-0.17394499999999999</v>
      </c>
      <c r="AD59" s="19">
        <v>-0.17303199999999999</v>
      </c>
      <c r="AE59" s="27" t="s">
        <v>67</v>
      </c>
    </row>
    <row r="60" spans="1:31" ht="15" customHeight="1" x14ac:dyDescent="0.35">
      <c r="A60" s="17" t="s">
        <v>142</v>
      </c>
      <c r="B60" s="21">
        <v>18.466034000000001</v>
      </c>
      <c r="C60" s="21">
        <v>18.964051999999999</v>
      </c>
      <c r="D60" s="21">
        <v>19.001348</v>
      </c>
      <c r="E60" s="21">
        <v>19.263535000000001</v>
      </c>
      <c r="F60" s="21">
        <v>19.363814999999999</v>
      </c>
      <c r="G60" s="21">
        <v>19.314138</v>
      </c>
      <c r="H60" s="21">
        <v>19.490134999999999</v>
      </c>
      <c r="I60" s="21">
        <v>19.582540999999999</v>
      </c>
      <c r="J60" s="21">
        <v>19.646059000000001</v>
      </c>
      <c r="K60" s="21">
        <v>19.642907999999998</v>
      </c>
      <c r="L60" s="21">
        <v>19.661487999999999</v>
      </c>
      <c r="M60" s="21">
        <v>19.670850999999999</v>
      </c>
      <c r="N60" s="21">
        <v>19.658579</v>
      </c>
      <c r="O60" s="21">
        <v>19.612159999999999</v>
      </c>
      <c r="P60" s="21">
        <v>19.555330000000001</v>
      </c>
      <c r="Q60" s="21">
        <v>19.511278000000001</v>
      </c>
      <c r="R60" s="21">
        <v>19.479628000000002</v>
      </c>
      <c r="S60" s="21">
        <v>19.441915999999999</v>
      </c>
      <c r="T60" s="21">
        <v>19.410222999999998</v>
      </c>
      <c r="U60" s="21">
        <v>19.370798000000001</v>
      </c>
      <c r="V60" s="21">
        <v>19.322344000000001</v>
      </c>
      <c r="W60" s="21">
        <v>19.297492999999999</v>
      </c>
      <c r="X60" s="21">
        <v>19.289158</v>
      </c>
      <c r="Y60" s="21">
        <v>19.285986000000001</v>
      </c>
      <c r="Z60" s="21">
        <v>19.286180000000002</v>
      </c>
      <c r="AA60" s="21">
        <v>19.300108000000002</v>
      </c>
      <c r="AB60" s="21">
        <v>19.314823000000001</v>
      </c>
      <c r="AC60" s="21">
        <v>19.293966000000001</v>
      </c>
      <c r="AD60" s="21">
        <v>19.269224000000001</v>
      </c>
      <c r="AE60" s="22">
        <v>5.9100000000000005E-4</v>
      </c>
    </row>
    <row r="61" spans="1:31" ht="15" customHeight="1" x14ac:dyDescent="0.35"/>
    <row r="62" spans="1:31" ht="15" customHeight="1" x14ac:dyDescent="0.35">
      <c r="A62" s="18" t="s">
        <v>320</v>
      </c>
      <c r="B62" s="19">
        <v>-3.1578000000000002E-2</v>
      </c>
      <c r="C62" s="19">
        <v>-9.6865000000000007E-2</v>
      </c>
      <c r="D62" s="19">
        <v>3.6219000000000001E-2</v>
      </c>
      <c r="E62" s="19">
        <v>-1.9650000000000001E-2</v>
      </c>
      <c r="F62" s="19">
        <v>-6.4700000000000001E-4</v>
      </c>
      <c r="G62" s="19">
        <v>-2.0414000000000002E-2</v>
      </c>
      <c r="H62" s="19">
        <v>-2.5869E-2</v>
      </c>
      <c r="I62" s="19">
        <v>-2.6145999999999999E-2</v>
      </c>
      <c r="J62" s="19">
        <v>-2.6072000000000001E-2</v>
      </c>
      <c r="K62" s="19">
        <v>-2.5656000000000002E-2</v>
      </c>
      <c r="L62" s="19">
        <v>-2.5038000000000001E-2</v>
      </c>
      <c r="M62" s="19">
        <v>-2.4660000000000001E-2</v>
      </c>
      <c r="N62" s="19">
        <v>-2.4632000000000001E-2</v>
      </c>
      <c r="O62" s="19">
        <v>-2.4673E-2</v>
      </c>
      <c r="P62" s="19">
        <v>-2.5038000000000001E-2</v>
      </c>
      <c r="Q62" s="19">
        <v>-2.5276E-2</v>
      </c>
      <c r="R62" s="19">
        <v>-2.5557E-2</v>
      </c>
      <c r="S62" s="19">
        <v>-2.5835E-2</v>
      </c>
      <c r="T62" s="19">
        <v>-2.6224000000000001E-2</v>
      </c>
      <c r="U62" s="19">
        <v>-2.6374999999999999E-2</v>
      </c>
      <c r="V62" s="19">
        <v>-2.6789E-2</v>
      </c>
      <c r="W62" s="19">
        <v>-2.7348999999999998E-2</v>
      </c>
      <c r="X62" s="19">
        <v>-2.7064999999999999E-2</v>
      </c>
      <c r="Y62" s="19">
        <v>-2.6950999999999999E-2</v>
      </c>
      <c r="Z62" s="19">
        <v>-2.6943000000000002E-2</v>
      </c>
      <c r="AA62" s="19">
        <v>-2.6608E-2</v>
      </c>
      <c r="AB62" s="19">
        <v>-2.6306E-2</v>
      </c>
      <c r="AC62" s="19">
        <v>-2.5996999999999999E-2</v>
      </c>
      <c r="AD62" s="19">
        <v>-2.5392999999999999E-2</v>
      </c>
      <c r="AE62" s="27" t="s">
        <v>67</v>
      </c>
    </row>
    <row r="63" spans="1:31" ht="15" customHeight="1" x14ac:dyDescent="0.35"/>
    <row r="64" spans="1:31" ht="15" customHeight="1" x14ac:dyDescent="0.35">
      <c r="A64" s="18" t="s">
        <v>321</v>
      </c>
      <c r="B64" s="24">
        <v>17.367000999999998</v>
      </c>
      <c r="C64" s="24">
        <v>17.823</v>
      </c>
      <c r="D64" s="24">
        <v>18.223129</v>
      </c>
      <c r="E64" s="24">
        <v>18.350629999999999</v>
      </c>
      <c r="F64" s="24">
        <v>18.577128999999999</v>
      </c>
      <c r="G64" s="24">
        <v>18.66713</v>
      </c>
      <c r="H64" s="24">
        <v>18.811131</v>
      </c>
      <c r="I64" s="24">
        <v>18.811131</v>
      </c>
      <c r="J64" s="24">
        <v>18.811131</v>
      </c>
      <c r="K64" s="24">
        <v>18.811131</v>
      </c>
      <c r="L64" s="24">
        <v>18.811131</v>
      </c>
      <c r="M64" s="24">
        <v>18.811131</v>
      </c>
      <c r="N64" s="24">
        <v>18.811131</v>
      </c>
      <c r="O64" s="24">
        <v>18.811131</v>
      </c>
      <c r="P64" s="24">
        <v>18.811131</v>
      </c>
      <c r="Q64" s="24">
        <v>18.811131</v>
      </c>
      <c r="R64" s="24">
        <v>18.811131</v>
      </c>
      <c r="S64" s="24">
        <v>18.811131</v>
      </c>
      <c r="T64" s="24">
        <v>18.811131</v>
      </c>
      <c r="U64" s="24">
        <v>18.811131</v>
      </c>
      <c r="V64" s="24">
        <v>18.811131</v>
      </c>
      <c r="W64" s="24">
        <v>18.811131</v>
      </c>
      <c r="X64" s="24">
        <v>18.811131</v>
      </c>
      <c r="Y64" s="24">
        <v>18.811131</v>
      </c>
      <c r="Z64" s="24">
        <v>18.811131</v>
      </c>
      <c r="AA64" s="24">
        <v>18.811131</v>
      </c>
      <c r="AB64" s="24">
        <v>18.811131</v>
      </c>
      <c r="AC64" s="24">
        <v>18.811131</v>
      </c>
      <c r="AD64" s="24">
        <v>18.811131</v>
      </c>
      <c r="AE64" s="20">
        <v>2E-3</v>
      </c>
    </row>
    <row r="65" spans="1:31" ht="15" customHeight="1" x14ac:dyDescent="0.35">
      <c r="A65" s="18" t="s">
        <v>322</v>
      </c>
      <c r="B65" s="24">
        <v>88.699996999999996</v>
      </c>
      <c r="C65" s="24">
        <v>88.300003000000004</v>
      </c>
      <c r="D65" s="24">
        <v>87.843497999999997</v>
      </c>
      <c r="E65" s="24">
        <v>86.682563999999999</v>
      </c>
      <c r="F65" s="24">
        <v>86.778084000000007</v>
      </c>
      <c r="G65" s="24">
        <v>87.437652999999997</v>
      </c>
      <c r="H65" s="24">
        <v>87.243606999999997</v>
      </c>
      <c r="I65" s="24">
        <v>87.447272999999996</v>
      </c>
      <c r="J65" s="24">
        <v>87.786285000000007</v>
      </c>
      <c r="K65" s="24">
        <v>88.368674999999996</v>
      </c>
      <c r="L65" s="24">
        <v>88.620720000000006</v>
      </c>
      <c r="M65" s="24">
        <v>88.931206000000003</v>
      </c>
      <c r="N65" s="24">
        <v>89.036095000000003</v>
      </c>
      <c r="O65" s="24">
        <v>88.989318999999995</v>
      </c>
      <c r="P65" s="24">
        <v>89.012169</v>
      </c>
      <c r="Q65" s="24">
        <v>89.055419999999998</v>
      </c>
      <c r="R65" s="24">
        <v>89.165267999999998</v>
      </c>
      <c r="S65" s="24">
        <v>89.299582999999998</v>
      </c>
      <c r="T65" s="24">
        <v>89.444984000000005</v>
      </c>
      <c r="U65" s="24">
        <v>89.607315</v>
      </c>
      <c r="V65" s="24">
        <v>89.592506</v>
      </c>
      <c r="W65" s="24">
        <v>89.923659999999998</v>
      </c>
      <c r="X65" s="24">
        <v>90.318175999999994</v>
      </c>
      <c r="Y65" s="24">
        <v>90.689819</v>
      </c>
      <c r="Z65" s="24">
        <v>90.975609000000006</v>
      </c>
      <c r="AA65" s="24">
        <v>91.329848999999996</v>
      </c>
      <c r="AB65" s="24">
        <v>91.506507999999997</v>
      </c>
      <c r="AC65" s="24">
        <v>91.728476999999998</v>
      </c>
      <c r="AD65" s="24">
        <v>92.014015000000001</v>
      </c>
      <c r="AE65" s="20">
        <v>1.5269999999999999E-3</v>
      </c>
    </row>
    <row r="66" spans="1:31" ht="15" customHeight="1" x14ac:dyDescent="0.35">
      <c r="A66" s="18" t="s">
        <v>143</v>
      </c>
      <c r="B66" s="24">
        <v>40.092697000000001</v>
      </c>
      <c r="C66" s="24">
        <v>32.987118000000002</v>
      </c>
      <c r="D66" s="24">
        <v>26.490126</v>
      </c>
      <c r="E66" s="24">
        <v>21.917504999999998</v>
      </c>
      <c r="F66" s="24">
        <v>19.986387000000001</v>
      </c>
      <c r="G66" s="24">
        <v>16.592742999999999</v>
      </c>
      <c r="H66" s="24">
        <v>15.038354999999999</v>
      </c>
      <c r="I66" s="24">
        <v>13.909615000000001</v>
      </c>
      <c r="J66" s="24">
        <v>13.745545999999999</v>
      </c>
      <c r="K66" s="24">
        <v>13.831460999999999</v>
      </c>
      <c r="L66" s="24">
        <v>14.012274</v>
      </c>
      <c r="M66" s="24">
        <v>14.363472</v>
      </c>
      <c r="N66" s="24">
        <v>14.232208</v>
      </c>
      <c r="O66" s="24">
        <v>14.518261000000001</v>
      </c>
      <c r="P66" s="24">
        <v>15.170121</v>
      </c>
      <c r="Q66" s="24">
        <v>15.029057999999999</v>
      </c>
      <c r="R66" s="24">
        <v>14.614635</v>
      </c>
      <c r="S66" s="24">
        <v>14.698302999999999</v>
      </c>
      <c r="T66" s="24">
        <v>14.769228999999999</v>
      </c>
      <c r="U66" s="24">
        <v>16.068840000000002</v>
      </c>
      <c r="V66" s="24">
        <v>17.047991</v>
      </c>
      <c r="W66" s="24">
        <v>17.608422999999998</v>
      </c>
      <c r="X66" s="24">
        <v>17.879377000000002</v>
      </c>
      <c r="Y66" s="24">
        <v>17.741683999999999</v>
      </c>
      <c r="Z66" s="24">
        <v>17.781002000000001</v>
      </c>
      <c r="AA66" s="24">
        <v>17.792355000000001</v>
      </c>
      <c r="AB66" s="24">
        <v>17.685808000000002</v>
      </c>
      <c r="AC66" s="24">
        <v>17.829699999999999</v>
      </c>
      <c r="AD66" s="24">
        <v>17.442748999999999</v>
      </c>
      <c r="AE66" s="20">
        <v>-2.3323E-2</v>
      </c>
    </row>
    <row r="67" spans="1:31" ht="15" customHeight="1" x14ac:dyDescent="0.35">
      <c r="A67" s="30" t="s">
        <v>323</v>
      </c>
    </row>
    <row r="68" spans="1:31" ht="15" customHeight="1" x14ac:dyDescent="0.35">
      <c r="A68" s="18" t="s">
        <v>324</v>
      </c>
      <c r="B68" s="19">
        <v>345.06951900000001</v>
      </c>
      <c r="C68" s="19">
        <v>307.63940400000001</v>
      </c>
      <c r="D68" s="19">
        <v>249.57629399999999</v>
      </c>
      <c r="E68" s="19">
        <v>126.111137</v>
      </c>
      <c r="F68" s="19">
        <v>162.635864</v>
      </c>
      <c r="G68" s="19">
        <v>167.66958600000001</v>
      </c>
      <c r="H68" s="19">
        <v>161.35320999999999</v>
      </c>
      <c r="I68" s="19">
        <v>161.23584</v>
      </c>
      <c r="J68" s="19">
        <v>166.59657300000001</v>
      </c>
      <c r="K68" s="19">
        <v>177.28059400000001</v>
      </c>
      <c r="L68" s="19">
        <v>186.209946</v>
      </c>
      <c r="M68" s="19">
        <v>195.863831</v>
      </c>
      <c r="N68" s="19">
        <v>202.52247600000001</v>
      </c>
      <c r="O68" s="19">
        <v>211.43461600000001</v>
      </c>
      <c r="P68" s="19">
        <v>223.369247</v>
      </c>
      <c r="Q68" s="19">
        <v>231.38240099999999</v>
      </c>
      <c r="R68" s="19">
        <v>237.80371099999999</v>
      </c>
      <c r="S68" s="19">
        <v>247.88159200000001</v>
      </c>
      <c r="T68" s="19">
        <v>258.56359900000001</v>
      </c>
      <c r="U68" s="19">
        <v>277.923767</v>
      </c>
      <c r="V68" s="19">
        <v>295.14086900000001</v>
      </c>
      <c r="W68" s="19">
        <v>311.789581</v>
      </c>
      <c r="X68" s="19">
        <v>326.472534</v>
      </c>
      <c r="Y68" s="19">
        <v>338.83294699999999</v>
      </c>
      <c r="Z68" s="19">
        <v>353.71069299999999</v>
      </c>
      <c r="AA68" s="19">
        <v>367.77340700000002</v>
      </c>
      <c r="AB68" s="19">
        <v>379.55957000000001</v>
      </c>
      <c r="AC68" s="19">
        <v>393.84017899999998</v>
      </c>
      <c r="AD68" s="19">
        <v>405.34188799999998</v>
      </c>
      <c r="AE68" s="20">
        <v>1.0267E-2</v>
      </c>
    </row>
    <row r="69" spans="1:31" ht="15" customHeight="1" x14ac:dyDescent="0.35"/>
    <row r="70" spans="1:31" ht="15" customHeight="1" thickBot="1" x14ac:dyDescent="0.4"/>
    <row r="71" spans="1:31" ht="15" customHeight="1" x14ac:dyDescent="0.35">
      <c r="A71" s="54" t="s">
        <v>144</v>
      </c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</row>
    <row r="72" spans="1:31" ht="15" customHeight="1" x14ac:dyDescent="0.35">
      <c r="A72" s="25" t="s">
        <v>325</v>
      </c>
    </row>
    <row r="73" spans="1:31" ht="15" customHeight="1" x14ac:dyDescent="0.35">
      <c r="A73" s="25" t="s">
        <v>145</v>
      </c>
    </row>
    <row r="74" spans="1:31" ht="15" customHeight="1" x14ac:dyDescent="0.35">
      <c r="A74" s="25" t="s">
        <v>146</v>
      </c>
    </row>
    <row r="75" spans="1:31" ht="15" customHeight="1" x14ac:dyDescent="0.35">
      <c r="A75" s="25" t="s">
        <v>147</v>
      </c>
    </row>
    <row r="76" spans="1:31" ht="15" customHeight="1" x14ac:dyDescent="0.35">
      <c r="A76" s="25" t="s">
        <v>148</v>
      </c>
    </row>
    <row r="77" spans="1:31" ht="15" customHeight="1" x14ac:dyDescent="0.35">
      <c r="A77" s="25" t="s">
        <v>149</v>
      </c>
    </row>
    <row r="78" spans="1:31" ht="15" customHeight="1" x14ac:dyDescent="0.35">
      <c r="A78" s="25" t="s">
        <v>150</v>
      </c>
    </row>
    <row r="79" spans="1:31" ht="15" customHeight="1" x14ac:dyDescent="0.35">
      <c r="A79" s="25" t="s">
        <v>326</v>
      </c>
    </row>
    <row r="80" spans="1:31" ht="15" customHeight="1" x14ac:dyDescent="0.35">
      <c r="A80" s="25" t="s">
        <v>327</v>
      </c>
    </row>
    <row r="81" spans="1:1" ht="15" customHeight="1" x14ac:dyDescent="0.35">
      <c r="A81" s="25" t="s">
        <v>151</v>
      </c>
    </row>
    <row r="82" spans="1:1" ht="15" customHeight="1" x14ac:dyDescent="0.35">
      <c r="A82" s="25" t="s">
        <v>152</v>
      </c>
    </row>
    <row r="83" spans="1:1" ht="15" customHeight="1" x14ac:dyDescent="0.35">
      <c r="A83" s="25" t="s">
        <v>328</v>
      </c>
    </row>
    <row r="84" spans="1:1" ht="15" customHeight="1" x14ac:dyDescent="0.35">
      <c r="A84" s="25" t="s">
        <v>329</v>
      </c>
    </row>
    <row r="85" spans="1:1" ht="15" customHeight="1" x14ac:dyDescent="0.35">
      <c r="A85" s="25" t="s">
        <v>153</v>
      </c>
    </row>
    <row r="86" spans="1:1" ht="15" customHeight="1" x14ac:dyDescent="0.35">
      <c r="A86" s="25" t="s">
        <v>154</v>
      </c>
    </row>
    <row r="87" spans="1:1" ht="15" customHeight="1" x14ac:dyDescent="0.35">
      <c r="A87" s="25" t="s">
        <v>155</v>
      </c>
    </row>
    <row r="88" spans="1:1" ht="15" customHeight="1" x14ac:dyDescent="0.35">
      <c r="A88" s="25" t="s">
        <v>156</v>
      </c>
    </row>
    <row r="89" spans="1:1" ht="15" customHeight="1" x14ac:dyDescent="0.35">
      <c r="A89" s="25" t="s">
        <v>157</v>
      </c>
    </row>
    <row r="90" spans="1:1" ht="15" customHeight="1" x14ac:dyDescent="0.35">
      <c r="A90" s="25" t="s">
        <v>158</v>
      </c>
    </row>
    <row r="91" spans="1:1" ht="15" customHeight="1" x14ac:dyDescent="0.35">
      <c r="A91" s="25" t="s">
        <v>330</v>
      </c>
    </row>
    <row r="92" spans="1:1" ht="15" customHeight="1" x14ac:dyDescent="0.35">
      <c r="A92" s="25" t="s">
        <v>331</v>
      </c>
    </row>
    <row r="93" spans="1:1" ht="15" customHeight="1" x14ac:dyDescent="0.35">
      <c r="A93" s="25" t="s">
        <v>332</v>
      </c>
    </row>
    <row r="94" spans="1:1" ht="15" customHeight="1" x14ac:dyDescent="0.35">
      <c r="A94" s="25" t="s">
        <v>333</v>
      </c>
    </row>
    <row r="95" spans="1:1" ht="15" customHeight="1" x14ac:dyDescent="0.35">
      <c r="A95" s="25" t="s">
        <v>159</v>
      </c>
    </row>
    <row r="96" spans="1:1" ht="15" customHeight="1" x14ac:dyDescent="0.35">
      <c r="A96" s="25" t="s">
        <v>107</v>
      </c>
    </row>
    <row r="97" spans="1:1" ht="15" customHeight="1" x14ac:dyDescent="0.35">
      <c r="A97" s="25" t="s">
        <v>276</v>
      </c>
    </row>
    <row r="98" spans="1:1" ht="15" customHeight="1" x14ac:dyDescent="0.35">
      <c r="A98" s="25" t="s">
        <v>108</v>
      </c>
    </row>
    <row r="99" spans="1:1" ht="15" customHeight="1" x14ac:dyDescent="0.35">
      <c r="A99" s="25" t="s">
        <v>334</v>
      </c>
    </row>
    <row r="100" spans="1:1" ht="15" customHeight="1" x14ac:dyDescent="0.35">
      <c r="A100" s="25" t="s">
        <v>335</v>
      </c>
    </row>
    <row r="101" spans="1:1" ht="15" customHeight="1" x14ac:dyDescent="0.35">
      <c r="A101" s="25" t="s">
        <v>336</v>
      </c>
    </row>
    <row r="102" spans="1:1" ht="15" customHeight="1" x14ac:dyDescent="0.35">
      <c r="A102" s="25" t="s">
        <v>337</v>
      </c>
    </row>
    <row r="103" spans="1:1" ht="15" customHeight="1" x14ac:dyDescent="0.35">
      <c r="A103" s="25" t="s">
        <v>288</v>
      </c>
    </row>
    <row r="104" spans="1:1" ht="15" customHeight="1" x14ac:dyDescent="0.35"/>
    <row r="105" spans="1:1" ht="15" customHeight="1" x14ac:dyDescent="0.35"/>
    <row r="106" spans="1:1" ht="15" customHeight="1" x14ac:dyDescent="0.35"/>
    <row r="107" spans="1:1" ht="15" customHeight="1" x14ac:dyDescent="0.35"/>
    <row r="108" spans="1:1" ht="15" customHeight="1" x14ac:dyDescent="0.35"/>
    <row r="109" spans="1:1" ht="15" customHeight="1" x14ac:dyDescent="0.35"/>
    <row r="110" spans="1:1" ht="15" customHeight="1" x14ac:dyDescent="0.35"/>
    <row r="111" spans="1:1" ht="15" customHeight="1" x14ac:dyDescent="0.35"/>
    <row r="112" spans="1:1" ht="15" customHeight="1" x14ac:dyDescent="0.35"/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</sheetData>
  <mergeCells count="1">
    <mergeCell ref="A71:AE7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6"/>
  <sheetViews>
    <sheetView workbookViewId="0"/>
  </sheetViews>
  <sheetFormatPr defaultRowHeight="14.5" x14ac:dyDescent="0.35"/>
  <cols>
    <col min="1" max="1" width="26.54296875" customWidth="1"/>
  </cols>
  <sheetData>
    <row r="1" spans="1:39" x14ac:dyDescent="0.35">
      <c r="A1" t="s">
        <v>246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 s="11">
        <v>2031</v>
      </c>
      <c r="U1" s="11">
        <v>2032</v>
      </c>
      <c r="V1" s="11">
        <v>2033</v>
      </c>
      <c r="W1" s="11">
        <v>2034</v>
      </c>
      <c r="X1" s="11">
        <v>2035</v>
      </c>
      <c r="Y1" s="11">
        <v>2036</v>
      </c>
      <c r="Z1" s="11">
        <v>2037</v>
      </c>
      <c r="AA1" s="11">
        <v>2038</v>
      </c>
      <c r="AB1" s="11">
        <v>2039</v>
      </c>
      <c r="AC1" s="11">
        <v>2040</v>
      </c>
      <c r="AD1" s="11">
        <v>2041</v>
      </c>
      <c r="AE1" s="11">
        <v>2042</v>
      </c>
      <c r="AF1" s="11">
        <v>2043</v>
      </c>
      <c r="AG1" s="11">
        <v>2044</v>
      </c>
      <c r="AH1" s="11">
        <v>2045</v>
      </c>
      <c r="AI1" s="11">
        <v>2046</v>
      </c>
      <c r="AJ1" s="11">
        <v>2047</v>
      </c>
      <c r="AK1" s="11">
        <v>2048</v>
      </c>
      <c r="AL1" s="11">
        <v>2049</v>
      </c>
      <c r="AM1" s="11">
        <v>2050</v>
      </c>
    </row>
    <row r="2" spans="1:39" x14ac:dyDescent="0.35">
      <c r="A2" t="s">
        <v>247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TREND($K2:$S2,$K$1:$S$1,T$1)</f>
        <v>0</v>
      </c>
      <c r="U2" s="11">
        <f t="shared" ref="U2:AM16" si="0">TREND($K2:$S2,$K$1:$S$1,U$1)</f>
        <v>0</v>
      </c>
      <c r="V2" s="11">
        <f t="shared" si="0"/>
        <v>0</v>
      </c>
      <c r="W2" s="11">
        <f t="shared" si="0"/>
        <v>0</v>
      </c>
      <c r="X2" s="11">
        <f t="shared" si="0"/>
        <v>0</v>
      </c>
      <c r="Y2" s="11">
        <f t="shared" si="0"/>
        <v>0</v>
      </c>
      <c r="Z2" s="11">
        <f t="shared" si="0"/>
        <v>0</v>
      </c>
      <c r="AA2" s="11">
        <f t="shared" si="0"/>
        <v>0</v>
      </c>
      <c r="AB2" s="11">
        <f t="shared" si="0"/>
        <v>0</v>
      </c>
      <c r="AC2" s="11">
        <f t="shared" si="0"/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H2" s="11">
        <f t="shared" si="0"/>
        <v>0</v>
      </c>
      <c r="AI2" s="11">
        <f t="shared" si="0"/>
        <v>0</v>
      </c>
      <c r="AJ2" s="11">
        <f t="shared" si="0"/>
        <v>0</v>
      </c>
      <c r="AK2" s="11">
        <f t="shared" si="0"/>
        <v>0</v>
      </c>
      <c r="AL2" s="11">
        <f t="shared" si="0"/>
        <v>0</v>
      </c>
      <c r="AM2" s="11">
        <f t="shared" si="0"/>
        <v>0</v>
      </c>
    </row>
    <row r="3" spans="1:39" x14ac:dyDescent="0.35">
      <c r="A3" t="s">
        <v>252</v>
      </c>
      <c r="B3" s="10">
        <f>SUM(Calculations!C52,Calculations!C57)</f>
        <v>7.6539429286997198E-9</v>
      </c>
      <c r="C3" s="10">
        <f>SUM(Calculations!D52,Calculations!D57)</f>
        <v>7.5235956925890277E-9</v>
      </c>
      <c r="D3" s="10">
        <f>SUM(Calculations!E52,Calculations!E57)</f>
        <v>7.6101240912803052E-9</v>
      </c>
      <c r="E3" s="10">
        <f>SUM(Calculations!F52,Calculations!F57)</f>
        <v>7.6738534059269834E-9</v>
      </c>
      <c r="F3" s="10">
        <f>SUM(Calculations!G52,Calculations!G57)</f>
        <v>7.5569180398895622E-9</v>
      </c>
      <c r="G3" s="10">
        <f>SUM(Calculations!H52,Calculations!H57)</f>
        <v>7.4627772037617665E-9</v>
      </c>
      <c r="H3" s="10">
        <f>SUM(Calculations!I52,Calculations!I57)</f>
        <v>7.2153250107781863E-9</v>
      </c>
      <c r="I3" s="10">
        <f>SUM(Calculations!J52,Calculations!J57)</f>
        <v>7.0564840648447537E-9</v>
      </c>
      <c r="J3" s="10">
        <f>SUM(Calculations!K52,Calculations!K57)</f>
        <v>7.0306651882357209E-9</v>
      </c>
      <c r="K3" s="10">
        <f>SUM(Calculations!L52,Calculations!L57)</f>
        <v>6.9835267732212879E-9</v>
      </c>
      <c r="L3" s="10">
        <f>SUM(Calculations!M52,Calculations!M57)</f>
        <v>6.9365652468288334E-9</v>
      </c>
      <c r="M3" s="10">
        <f>SUM(Calculations!N52,Calculations!N57)</f>
        <v>6.888277407949315E-9</v>
      </c>
      <c r="N3" s="10">
        <f>SUM(Calculations!O52,Calculations!O57)</f>
        <v>6.8794234018020312E-9</v>
      </c>
      <c r="O3" s="10">
        <f>SUM(Calculations!P52,Calculations!P57)</f>
        <v>6.8583594571084028E-9</v>
      </c>
      <c r="P3" s="10">
        <f>SUM(Calculations!Q52,Calculations!Q57)</f>
        <v>6.8385135967752245E-9</v>
      </c>
      <c r="Q3" s="10">
        <f>SUM(Calculations!R52,Calculations!R57)</f>
        <v>6.839603737499227E-9</v>
      </c>
      <c r="R3" s="10">
        <f>SUM(Calculations!S52,Calculations!S57)</f>
        <v>6.8089811975102084E-9</v>
      </c>
      <c r="S3" s="10">
        <f>SUM(Calculations!T52,Calculations!T57)</f>
        <v>6.7858477375517943E-9</v>
      </c>
      <c r="T3" s="11">
        <f t="shared" ref="T3:AI16" si="1">TREND($K3:$S3,$K$1:$S$1,T$1)</f>
        <v>6.7594782754250792E-9</v>
      </c>
      <c r="U3" s="11">
        <f t="shared" si="1"/>
        <v>6.7376161848157339E-9</v>
      </c>
      <c r="V3" s="11">
        <f t="shared" si="1"/>
        <v>6.7157540942063821E-9</v>
      </c>
      <c r="W3" s="11">
        <f t="shared" si="1"/>
        <v>6.6938920035970368E-9</v>
      </c>
      <c r="X3" s="11">
        <f t="shared" si="1"/>
        <v>6.6720299129876916E-9</v>
      </c>
      <c r="Y3" s="11">
        <f t="shared" si="1"/>
        <v>6.6501678223783463E-9</v>
      </c>
      <c r="Z3" s="11">
        <f t="shared" si="1"/>
        <v>6.6283057317689944E-9</v>
      </c>
      <c r="AA3" s="11">
        <f t="shared" si="1"/>
        <v>6.6064436411596492E-9</v>
      </c>
      <c r="AB3" s="11">
        <f t="shared" si="1"/>
        <v>6.5845815505503039E-9</v>
      </c>
      <c r="AC3" s="11">
        <f t="shared" si="1"/>
        <v>6.5627194599409521E-9</v>
      </c>
      <c r="AD3" s="11">
        <f t="shared" si="1"/>
        <v>6.5408573693316068E-9</v>
      </c>
      <c r="AE3" s="11">
        <f t="shared" si="1"/>
        <v>6.5189952787222615E-9</v>
      </c>
      <c r="AF3" s="11">
        <f t="shared" si="1"/>
        <v>6.4971331881129097E-9</v>
      </c>
      <c r="AG3" s="11">
        <f t="shared" si="1"/>
        <v>6.4752710975035644E-9</v>
      </c>
      <c r="AH3" s="11">
        <f t="shared" si="1"/>
        <v>6.4534090068942192E-9</v>
      </c>
      <c r="AI3" s="11">
        <f t="shared" si="1"/>
        <v>6.4315469162848739E-9</v>
      </c>
      <c r="AJ3" s="11">
        <f t="shared" si="0"/>
        <v>6.409684825675522E-9</v>
      </c>
      <c r="AK3" s="11">
        <f t="shared" si="0"/>
        <v>6.3878227350661768E-9</v>
      </c>
      <c r="AL3" s="11">
        <f t="shared" si="0"/>
        <v>6.3659606444568315E-9</v>
      </c>
      <c r="AM3" s="11">
        <f t="shared" si="0"/>
        <v>6.3440985538474797E-9</v>
      </c>
    </row>
    <row r="4" spans="1:39" x14ac:dyDescent="0.35">
      <c r="A4" t="s">
        <v>253</v>
      </c>
      <c r="B4" s="10">
        <f>SUM(Calculations!C64,Calculations!C70,Calculations!C76)</f>
        <v>5.109970753557214E-8</v>
      </c>
      <c r="C4" s="10">
        <f>SUM(Calculations!D64,Calculations!D70,Calculations!D76)</f>
        <v>4.7287195480549013E-8</v>
      </c>
      <c r="D4" s="10">
        <f>SUM(Calculations!E64,Calculations!E70,Calculations!E76)</f>
        <v>5.4655562430456038E-8</v>
      </c>
      <c r="E4" s="10">
        <f>SUM(Calculations!F64,Calculations!F70,Calculations!F76)</f>
        <v>5.6624843546965761E-8</v>
      </c>
      <c r="F4" s="10">
        <f>SUM(Calculations!G64,Calculations!G70,Calculations!G76)</f>
        <v>5.476431972002837E-8</v>
      </c>
      <c r="G4" s="10">
        <f>SUM(Calculations!H64,Calculations!H70,Calculations!H76)</f>
        <v>5.3712696565081482E-8</v>
      </c>
      <c r="H4" s="10">
        <f>SUM(Calculations!I64,Calculations!I70,Calculations!I76)</f>
        <v>5.2642476899205136E-8</v>
      </c>
      <c r="I4" s="10">
        <f>SUM(Calculations!J64,Calculations!J70,Calculations!J76)</f>
        <v>5.1976494621715427E-8</v>
      </c>
      <c r="J4" s="10">
        <f>SUM(Calculations!K64,Calculations!K70,Calculations!K76)</f>
        <v>5.1656459610401648E-8</v>
      </c>
      <c r="K4" s="10">
        <f>SUM(Calculations!L64,Calculations!L70,Calculations!L76)</f>
        <v>5.1406116161673028E-8</v>
      </c>
      <c r="L4" s="10">
        <f>SUM(Calculations!M64,Calculations!M70,Calculations!M76)</f>
        <v>5.1213574882607657E-8</v>
      </c>
      <c r="M4" s="10">
        <f>SUM(Calculations!N64,Calculations!N70,Calculations!N76)</f>
        <v>5.0889320939626105E-8</v>
      </c>
      <c r="N4" s="10">
        <f>SUM(Calculations!O64,Calculations!O70,Calculations!O76)</f>
        <v>5.0749628205891569E-8</v>
      </c>
      <c r="O4" s="10">
        <f>SUM(Calculations!P64,Calculations!P70,Calculations!P76)</f>
        <v>5.0766235775960409E-8</v>
      </c>
      <c r="P4" s="10">
        <f>SUM(Calculations!Q64,Calculations!Q70,Calculations!Q76)</f>
        <v>5.0405324723056246E-8</v>
      </c>
      <c r="Q4" s="10">
        <f>SUM(Calculations!R64,Calculations!R70,Calculations!R76)</f>
        <v>4.9800671019933433E-8</v>
      </c>
      <c r="R4" s="10">
        <f>SUM(Calculations!S64,Calculations!S70,Calculations!S76)</f>
        <v>4.9398494627166787E-8</v>
      </c>
      <c r="S4" s="10">
        <f>SUM(Calculations!T64,Calculations!T70,Calculations!T76)</f>
        <v>4.9003947294522342E-8</v>
      </c>
      <c r="T4" s="11">
        <f t="shared" si="1"/>
        <v>4.8939074884730932E-8</v>
      </c>
      <c r="U4" s="11">
        <f t="shared" si="0"/>
        <v>4.8646149558778486E-8</v>
      </c>
      <c r="V4" s="11">
        <f t="shared" si="0"/>
        <v>4.8353224232826039E-8</v>
      </c>
      <c r="W4" s="11">
        <f t="shared" si="0"/>
        <v>4.8060298906873592E-8</v>
      </c>
      <c r="X4" s="11">
        <f t="shared" si="0"/>
        <v>4.7767373580921146E-8</v>
      </c>
      <c r="Y4" s="11">
        <f t="shared" si="0"/>
        <v>4.7474448254968805E-8</v>
      </c>
      <c r="Z4" s="11">
        <f t="shared" si="0"/>
        <v>4.7181522929016358E-8</v>
      </c>
      <c r="AA4" s="11">
        <f t="shared" si="0"/>
        <v>4.6888597603063911E-8</v>
      </c>
      <c r="AB4" s="11">
        <f t="shared" si="0"/>
        <v>4.6595672277111465E-8</v>
      </c>
      <c r="AC4" s="11">
        <f t="shared" si="0"/>
        <v>4.6302746951159018E-8</v>
      </c>
      <c r="AD4" s="11">
        <f t="shared" si="0"/>
        <v>4.6009821625206571E-8</v>
      </c>
      <c r="AE4" s="11">
        <f t="shared" si="0"/>
        <v>4.5716896299254125E-8</v>
      </c>
      <c r="AF4" s="11">
        <f t="shared" si="0"/>
        <v>4.5423970973301678E-8</v>
      </c>
      <c r="AG4" s="11">
        <f t="shared" si="0"/>
        <v>4.5131045647349337E-8</v>
      </c>
      <c r="AH4" s="11">
        <f t="shared" si="0"/>
        <v>4.4838120321396891E-8</v>
      </c>
      <c r="AI4" s="11">
        <f t="shared" si="0"/>
        <v>4.4545194995444444E-8</v>
      </c>
      <c r="AJ4" s="11">
        <f t="shared" si="0"/>
        <v>4.4252269669491997E-8</v>
      </c>
      <c r="AK4" s="11">
        <f t="shared" si="0"/>
        <v>4.3959344343539551E-8</v>
      </c>
      <c r="AL4" s="11">
        <f t="shared" si="0"/>
        <v>4.3666419017587104E-8</v>
      </c>
      <c r="AM4" s="11">
        <f t="shared" si="0"/>
        <v>4.3373493691634657E-8</v>
      </c>
    </row>
    <row r="5" spans="1:39" x14ac:dyDescent="0.35">
      <c r="A5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11">
        <f t="shared" si="1"/>
        <v>0</v>
      </c>
      <c r="U5" s="11">
        <f t="shared" si="0"/>
        <v>0</v>
      </c>
      <c r="V5" s="11">
        <f t="shared" si="0"/>
        <v>0</v>
      </c>
      <c r="W5" s="11">
        <f t="shared" si="0"/>
        <v>0</v>
      </c>
      <c r="X5" s="11">
        <f t="shared" si="0"/>
        <v>0</v>
      </c>
      <c r="Y5" s="11">
        <f t="shared" si="0"/>
        <v>0</v>
      </c>
      <c r="Z5" s="11">
        <f t="shared" si="0"/>
        <v>0</v>
      </c>
      <c r="AA5" s="11">
        <f t="shared" si="0"/>
        <v>0</v>
      </c>
      <c r="AB5" s="11">
        <f t="shared" si="0"/>
        <v>0</v>
      </c>
      <c r="AC5" s="11">
        <f t="shared" si="0"/>
        <v>0</v>
      </c>
      <c r="AD5" s="11">
        <f t="shared" si="0"/>
        <v>0</v>
      </c>
      <c r="AE5" s="11">
        <f t="shared" si="0"/>
        <v>0</v>
      </c>
      <c r="AF5" s="11">
        <f t="shared" si="0"/>
        <v>0</v>
      </c>
      <c r="AG5" s="11">
        <f t="shared" si="0"/>
        <v>0</v>
      </c>
      <c r="AH5" s="11">
        <f t="shared" si="0"/>
        <v>0</v>
      </c>
      <c r="AI5" s="11">
        <f t="shared" si="0"/>
        <v>0</v>
      </c>
      <c r="AJ5" s="11">
        <f t="shared" si="0"/>
        <v>0</v>
      </c>
      <c r="AK5" s="11">
        <f t="shared" si="0"/>
        <v>0</v>
      </c>
      <c r="AL5" s="11">
        <f t="shared" si="0"/>
        <v>0</v>
      </c>
      <c r="AM5" s="11">
        <f t="shared" si="0"/>
        <v>0</v>
      </c>
    </row>
    <row r="6" spans="1:39" x14ac:dyDescent="0.3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1">
        <f t="shared" si="1"/>
        <v>0</v>
      </c>
      <c r="U6" s="11">
        <f t="shared" si="0"/>
        <v>0</v>
      </c>
      <c r="V6" s="11">
        <f t="shared" si="0"/>
        <v>0</v>
      </c>
      <c r="W6" s="11">
        <f t="shared" si="0"/>
        <v>0</v>
      </c>
      <c r="X6" s="11">
        <f t="shared" si="0"/>
        <v>0</v>
      </c>
      <c r="Y6" s="11">
        <f t="shared" si="0"/>
        <v>0</v>
      </c>
      <c r="Z6" s="11">
        <f t="shared" si="0"/>
        <v>0</v>
      </c>
      <c r="AA6" s="11">
        <f t="shared" si="0"/>
        <v>0</v>
      </c>
      <c r="AB6" s="11">
        <f t="shared" si="0"/>
        <v>0</v>
      </c>
      <c r="AC6" s="11">
        <f t="shared" si="0"/>
        <v>0</v>
      </c>
      <c r="AD6" s="11">
        <f t="shared" si="0"/>
        <v>0</v>
      </c>
      <c r="AE6" s="11">
        <f t="shared" si="0"/>
        <v>0</v>
      </c>
      <c r="AF6" s="11">
        <f t="shared" si="0"/>
        <v>0</v>
      </c>
      <c r="AG6" s="11">
        <f t="shared" si="0"/>
        <v>0</v>
      </c>
      <c r="AH6" s="11">
        <f t="shared" si="0"/>
        <v>0</v>
      </c>
      <c r="AI6" s="11">
        <f t="shared" si="0"/>
        <v>0</v>
      </c>
      <c r="AJ6" s="11">
        <f t="shared" si="0"/>
        <v>0</v>
      </c>
      <c r="AK6" s="11">
        <f t="shared" si="0"/>
        <v>0</v>
      </c>
      <c r="AL6" s="11">
        <f t="shared" si="0"/>
        <v>0</v>
      </c>
      <c r="AM6" s="11">
        <f t="shared" si="0"/>
        <v>0</v>
      </c>
    </row>
    <row r="7" spans="1:39" x14ac:dyDescent="0.35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1">
        <f t="shared" si="1"/>
        <v>0</v>
      </c>
      <c r="U7" s="11">
        <f t="shared" si="0"/>
        <v>0</v>
      </c>
      <c r="V7" s="11">
        <f t="shared" si="0"/>
        <v>0</v>
      </c>
      <c r="W7" s="11">
        <f t="shared" si="0"/>
        <v>0</v>
      </c>
      <c r="X7" s="11">
        <f t="shared" si="0"/>
        <v>0</v>
      </c>
      <c r="Y7" s="11">
        <f t="shared" si="0"/>
        <v>0</v>
      </c>
      <c r="Z7" s="11">
        <f t="shared" si="0"/>
        <v>0</v>
      </c>
      <c r="AA7" s="11">
        <f t="shared" si="0"/>
        <v>0</v>
      </c>
      <c r="AB7" s="11">
        <f t="shared" si="0"/>
        <v>0</v>
      </c>
      <c r="AC7" s="11">
        <f t="shared" si="0"/>
        <v>0</v>
      </c>
      <c r="AD7" s="11">
        <f t="shared" si="0"/>
        <v>0</v>
      </c>
      <c r="AE7" s="11">
        <f t="shared" si="0"/>
        <v>0</v>
      </c>
      <c r="AF7" s="11">
        <f t="shared" si="0"/>
        <v>0</v>
      </c>
      <c r="AG7" s="11">
        <f t="shared" si="0"/>
        <v>0</v>
      </c>
      <c r="AH7" s="11">
        <f t="shared" si="0"/>
        <v>0</v>
      </c>
      <c r="AI7" s="11">
        <f t="shared" si="0"/>
        <v>0</v>
      </c>
      <c r="AJ7" s="11">
        <f t="shared" si="0"/>
        <v>0</v>
      </c>
      <c r="AK7" s="11">
        <f t="shared" si="0"/>
        <v>0</v>
      </c>
      <c r="AL7" s="11">
        <f t="shared" si="0"/>
        <v>0</v>
      </c>
      <c r="AM7" s="11">
        <f t="shared" si="0"/>
        <v>0</v>
      </c>
    </row>
    <row r="8" spans="1:39" x14ac:dyDescent="0.35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11">
        <f t="shared" si="1"/>
        <v>0</v>
      </c>
      <c r="U8" s="11">
        <f t="shared" si="0"/>
        <v>0</v>
      </c>
      <c r="V8" s="11">
        <f t="shared" si="0"/>
        <v>0</v>
      </c>
      <c r="W8" s="11">
        <f t="shared" si="0"/>
        <v>0</v>
      </c>
      <c r="X8" s="11">
        <f t="shared" si="0"/>
        <v>0</v>
      </c>
      <c r="Y8" s="11">
        <f t="shared" si="0"/>
        <v>0</v>
      </c>
      <c r="Z8" s="11">
        <f t="shared" si="0"/>
        <v>0</v>
      </c>
      <c r="AA8" s="11">
        <f t="shared" si="0"/>
        <v>0</v>
      </c>
      <c r="AB8" s="11">
        <f t="shared" si="0"/>
        <v>0</v>
      </c>
      <c r="AC8" s="11">
        <f t="shared" si="0"/>
        <v>0</v>
      </c>
      <c r="AD8" s="11">
        <f t="shared" si="0"/>
        <v>0</v>
      </c>
      <c r="AE8" s="11">
        <f t="shared" si="0"/>
        <v>0</v>
      </c>
      <c r="AF8" s="11">
        <f t="shared" si="0"/>
        <v>0</v>
      </c>
      <c r="AG8" s="11">
        <f t="shared" si="0"/>
        <v>0</v>
      </c>
      <c r="AH8" s="11">
        <f t="shared" si="0"/>
        <v>0</v>
      </c>
      <c r="AI8" s="11">
        <f t="shared" si="0"/>
        <v>0</v>
      </c>
      <c r="AJ8" s="11">
        <f t="shared" si="0"/>
        <v>0</v>
      </c>
      <c r="AK8" s="11">
        <f t="shared" si="0"/>
        <v>0</v>
      </c>
      <c r="AL8" s="11">
        <f t="shared" si="0"/>
        <v>0</v>
      </c>
      <c r="AM8" s="11">
        <f t="shared" si="0"/>
        <v>0</v>
      </c>
    </row>
    <row r="9" spans="1:39" x14ac:dyDescent="0.35">
      <c r="A9" t="s">
        <v>254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1">
        <f t="shared" si="1"/>
        <v>0</v>
      </c>
      <c r="U9" s="11">
        <f t="shared" si="0"/>
        <v>0</v>
      </c>
      <c r="V9" s="11">
        <f t="shared" si="0"/>
        <v>0</v>
      </c>
      <c r="W9" s="11">
        <f t="shared" si="0"/>
        <v>0</v>
      </c>
      <c r="X9" s="11">
        <f t="shared" si="0"/>
        <v>0</v>
      </c>
      <c r="Y9" s="11">
        <f t="shared" si="0"/>
        <v>0</v>
      </c>
      <c r="Z9" s="11">
        <f t="shared" si="0"/>
        <v>0</v>
      </c>
      <c r="AA9" s="11">
        <f t="shared" si="0"/>
        <v>0</v>
      </c>
      <c r="AB9" s="11">
        <f t="shared" si="0"/>
        <v>0</v>
      </c>
      <c r="AC9" s="11">
        <f t="shared" si="0"/>
        <v>0</v>
      </c>
      <c r="AD9" s="11">
        <f t="shared" si="0"/>
        <v>0</v>
      </c>
      <c r="AE9" s="11">
        <f t="shared" si="0"/>
        <v>0</v>
      </c>
      <c r="AF9" s="11">
        <f t="shared" si="0"/>
        <v>0</v>
      </c>
      <c r="AG9" s="11">
        <f t="shared" si="0"/>
        <v>0</v>
      </c>
      <c r="AH9" s="11">
        <f t="shared" si="0"/>
        <v>0</v>
      </c>
      <c r="AI9" s="11">
        <f t="shared" si="0"/>
        <v>0</v>
      </c>
      <c r="AJ9" s="11">
        <f t="shared" si="0"/>
        <v>0</v>
      </c>
      <c r="AK9" s="11">
        <f t="shared" si="0"/>
        <v>0</v>
      </c>
      <c r="AL9" s="11">
        <f t="shared" si="0"/>
        <v>0</v>
      </c>
      <c r="AM9" s="11">
        <f t="shared" si="0"/>
        <v>0</v>
      </c>
    </row>
    <row r="10" spans="1:39" x14ac:dyDescent="0.35">
      <c r="A10" t="s">
        <v>255</v>
      </c>
      <c r="B10" s="10">
        <f>SUM(Calculations!C84,Calculations!C92,Calculations!C100,Calculations!C108,Calculations!C115)</f>
        <v>5.2393464502875904E-8</v>
      </c>
      <c r="C10" s="10">
        <f>SUM(Calculations!D84,Calculations!D92,Calculations!D100,Calculations!D108,Calculations!D115)</f>
        <v>5.149869415753965E-8</v>
      </c>
      <c r="D10" s="10">
        <f>SUM(Calculations!E84,Calculations!E92,Calculations!E100,Calculations!E108,Calculations!E115)</f>
        <v>5.7954934656777387E-8</v>
      </c>
      <c r="E10" s="10">
        <f>SUM(Calculations!F84,Calculations!F92,Calculations!F100,Calculations!F108,Calculations!F115)</f>
        <v>6.4976106571392809E-8</v>
      </c>
      <c r="F10" s="10">
        <f>SUM(Calculations!G84,Calculations!G92,Calculations!G100,Calculations!G108,Calculations!G115)</f>
        <v>6.6413188523490536E-8</v>
      </c>
      <c r="G10" s="10">
        <f>SUM(Calculations!H84,Calculations!H92,Calculations!H100,Calculations!H108,Calculations!H115)</f>
        <v>6.7718137699922401E-8</v>
      </c>
      <c r="H10" s="10">
        <f>SUM(Calculations!I84,Calculations!I92,Calculations!I100,Calculations!I108,Calculations!I115)</f>
        <v>6.8242018747833381E-8</v>
      </c>
      <c r="I10" s="10">
        <f>SUM(Calculations!J84,Calculations!J92,Calculations!J100,Calculations!J108,Calculations!J115)</f>
        <v>6.8726721247942847E-8</v>
      </c>
      <c r="J10" s="10">
        <f>SUM(Calculations!K84,Calculations!K92,Calculations!K100,Calculations!K108,Calculations!K115)</f>
        <v>6.8486184052615888E-8</v>
      </c>
      <c r="K10" s="10">
        <f>SUM(Calculations!L84,Calculations!L92,Calculations!L100,Calculations!L108,Calculations!L115)</f>
        <v>6.7478975029243343E-8</v>
      </c>
      <c r="L10" s="10">
        <f>SUM(Calculations!M84,Calculations!M92,Calculations!M100,Calculations!M108,Calculations!M115)</f>
        <v>6.6961033303587117E-8</v>
      </c>
      <c r="M10" s="10">
        <f>SUM(Calculations!N84,Calculations!N92,Calculations!N100,Calculations!N108,Calculations!N115)</f>
        <v>6.6010857464014898E-8</v>
      </c>
      <c r="N10" s="10">
        <f>SUM(Calculations!O84,Calculations!O92,Calculations!O100,Calculations!O108,Calculations!O115)</f>
        <v>6.6164412731161085E-8</v>
      </c>
      <c r="O10" s="10">
        <f>SUM(Calculations!P84,Calculations!P92,Calculations!P100,Calculations!P108,Calculations!P115)</f>
        <v>6.6178463930175767E-8</v>
      </c>
      <c r="P10" s="10">
        <f>SUM(Calculations!Q84,Calculations!Q92,Calculations!Q100,Calculations!Q108,Calculations!Q115)</f>
        <v>6.4824933227320252E-8</v>
      </c>
      <c r="Q10" s="10">
        <f>SUM(Calculations!R84,Calculations!R92,Calculations!R100,Calculations!R108,Calculations!R115)</f>
        <v>6.4099926586982498E-8</v>
      </c>
      <c r="R10" s="10">
        <f>SUM(Calculations!S84,Calculations!S92,Calculations!S100,Calculations!S108,Calculations!S115)</f>
        <v>6.4311136652727113E-8</v>
      </c>
      <c r="S10" s="10">
        <f>SUM(Calculations!T84,Calculations!T92,Calculations!T100,Calculations!T108,Calculations!T115)</f>
        <v>6.3780684141315403E-8</v>
      </c>
      <c r="T10" s="11">
        <f t="shared" si="1"/>
        <v>6.3209141888319771E-8</v>
      </c>
      <c r="U10" s="11">
        <f t="shared" si="0"/>
        <v>6.2744071975616508E-8</v>
      </c>
      <c r="V10" s="11">
        <f t="shared" si="0"/>
        <v>6.2279002062913245E-8</v>
      </c>
      <c r="W10" s="11">
        <f t="shared" si="0"/>
        <v>6.1813932150209982E-8</v>
      </c>
      <c r="X10" s="11">
        <f t="shared" si="0"/>
        <v>6.1348862237506614E-8</v>
      </c>
      <c r="Y10" s="11">
        <f t="shared" si="0"/>
        <v>6.0883792324803351E-8</v>
      </c>
      <c r="Z10" s="11">
        <f t="shared" si="0"/>
        <v>6.0418722412100088E-8</v>
      </c>
      <c r="AA10" s="11">
        <f t="shared" si="0"/>
        <v>5.9953652499396825E-8</v>
      </c>
      <c r="AB10" s="11">
        <f t="shared" si="0"/>
        <v>5.9488582586693457E-8</v>
      </c>
      <c r="AC10" s="11">
        <f t="shared" si="0"/>
        <v>5.9023512673990194E-8</v>
      </c>
      <c r="AD10" s="11">
        <f t="shared" si="0"/>
        <v>5.8558442761286931E-8</v>
      </c>
      <c r="AE10" s="11">
        <f t="shared" si="0"/>
        <v>5.8093372848583668E-8</v>
      </c>
      <c r="AF10" s="11">
        <f t="shared" si="0"/>
        <v>5.76283029358803E-8</v>
      </c>
      <c r="AG10" s="11">
        <f t="shared" si="0"/>
        <v>5.7163233023177037E-8</v>
      </c>
      <c r="AH10" s="11">
        <f t="shared" si="0"/>
        <v>5.6698163110473774E-8</v>
      </c>
      <c r="AI10" s="11">
        <f t="shared" si="0"/>
        <v>5.6233093197770511E-8</v>
      </c>
      <c r="AJ10" s="11">
        <f t="shared" si="0"/>
        <v>5.5768023285067143E-8</v>
      </c>
      <c r="AK10" s="11">
        <f t="shared" si="0"/>
        <v>5.530295337236388E-8</v>
      </c>
      <c r="AL10" s="11">
        <f t="shared" si="0"/>
        <v>5.4837883459660617E-8</v>
      </c>
      <c r="AM10" s="11">
        <f t="shared" si="0"/>
        <v>5.4372813546957248E-8</v>
      </c>
    </row>
    <row r="11" spans="1:39" x14ac:dyDescent="0.35">
      <c r="A11" t="s">
        <v>256</v>
      </c>
      <c r="B11" s="10">
        <f>SUM(Calculations!C84,Calculations!C92,Calculations!C100,Calculations!C108,Calculations!C115)</f>
        <v>5.2393464502875904E-8</v>
      </c>
      <c r="C11" s="10">
        <f>SUM(Calculations!D84,Calculations!D92,Calculations!D100,Calculations!D108,Calculations!D115)</f>
        <v>5.149869415753965E-8</v>
      </c>
      <c r="D11" s="10">
        <f>SUM(Calculations!E84,Calculations!E92,Calculations!E100,Calculations!E108,Calculations!E115)</f>
        <v>5.7954934656777387E-8</v>
      </c>
      <c r="E11" s="10">
        <f>SUM(Calculations!F84,Calculations!F92,Calculations!F100,Calculations!F108,Calculations!F115)</f>
        <v>6.4976106571392809E-8</v>
      </c>
      <c r="F11" s="10">
        <f>SUM(Calculations!G84,Calculations!G92,Calculations!G100,Calculations!G108,Calculations!G115)</f>
        <v>6.6413188523490536E-8</v>
      </c>
      <c r="G11" s="10">
        <f>SUM(Calculations!H84,Calculations!H92,Calculations!H100,Calculations!H108,Calculations!H115)</f>
        <v>6.7718137699922401E-8</v>
      </c>
      <c r="H11" s="10">
        <f>SUM(Calculations!I84,Calculations!I92,Calculations!I100,Calculations!I108,Calculations!I115)</f>
        <v>6.8242018747833381E-8</v>
      </c>
      <c r="I11" s="10">
        <f>SUM(Calculations!J84,Calculations!J92,Calculations!J100,Calculations!J108,Calculations!J115)</f>
        <v>6.8726721247942847E-8</v>
      </c>
      <c r="J11" s="10">
        <f>SUM(Calculations!K84,Calculations!K92,Calculations!K100,Calculations!K108,Calculations!K115)</f>
        <v>6.8486184052615888E-8</v>
      </c>
      <c r="K11" s="10">
        <f>SUM(Calculations!L84,Calculations!L92,Calculations!L100,Calculations!L108,Calculations!L115)</f>
        <v>6.7478975029243343E-8</v>
      </c>
      <c r="L11" s="10">
        <f>SUM(Calculations!M84,Calculations!M92,Calculations!M100,Calculations!M108,Calculations!M115)</f>
        <v>6.6961033303587117E-8</v>
      </c>
      <c r="M11" s="10">
        <f>SUM(Calculations!N84,Calculations!N92,Calculations!N100,Calculations!N108,Calculations!N115)</f>
        <v>6.6010857464014898E-8</v>
      </c>
      <c r="N11" s="10">
        <f>SUM(Calculations!O84,Calculations!O92,Calculations!O100,Calculations!O108,Calculations!O115)</f>
        <v>6.6164412731161085E-8</v>
      </c>
      <c r="O11" s="10">
        <f>SUM(Calculations!P84,Calculations!P92,Calculations!P100,Calculations!P108,Calculations!P115)</f>
        <v>6.6178463930175767E-8</v>
      </c>
      <c r="P11" s="10">
        <f>SUM(Calculations!Q84,Calculations!Q92,Calculations!Q100,Calculations!Q108,Calculations!Q115)</f>
        <v>6.4824933227320252E-8</v>
      </c>
      <c r="Q11" s="10">
        <f>SUM(Calculations!R84,Calculations!R92,Calculations!R100,Calculations!R108,Calculations!R115)</f>
        <v>6.4099926586982498E-8</v>
      </c>
      <c r="R11" s="10">
        <f>SUM(Calculations!S84,Calculations!S92,Calculations!S100,Calculations!S108,Calculations!S115)</f>
        <v>6.4311136652727113E-8</v>
      </c>
      <c r="S11" s="10">
        <f>SUM(Calculations!T84,Calculations!T92,Calculations!T100,Calculations!T108,Calculations!T115)</f>
        <v>6.3780684141315403E-8</v>
      </c>
      <c r="T11" s="11">
        <f t="shared" si="1"/>
        <v>6.3209141888319771E-8</v>
      </c>
      <c r="U11" s="11">
        <f t="shared" si="0"/>
        <v>6.2744071975616508E-8</v>
      </c>
      <c r="V11" s="11">
        <f t="shared" si="0"/>
        <v>6.2279002062913245E-8</v>
      </c>
      <c r="W11" s="11">
        <f t="shared" si="0"/>
        <v>6.1813932150209982E-8</v>
      </c>
      <c r="X11" s="11">
        <f t="shared" si="0"/>
        <v>6.1348862237506614E-8</v>
      </c>
      <c r="Y11" s="11">
        <f t="shared" si="0"/>
        <v>6.0883792324803351E-8</v>
      </c>
      <c r="Z11" s="11">
        <f t="shared" si="0"/>
        <v>6.0418722412100088E-8</v>
      </c>
      <c r="AA11" s="11">
        <f t="shared" si="0"/>
        <v>5.9953652499396825E-8</v>
      </c>
      <c r="AB11" s="11">
        <f t="shared" si="0"/>
        <v>5.9488582586693457E-8</v>
      </c>
      <c r="AC11" s="11">
        <f t="shared" si="0"/>
        <v>5.9023512673990194E-8</v>
      </c>
      <c r="AD11" s="11">
        <f t="shared" si="0"/>
        <v>5.8558442761286931E-8</v>
      </c>
      <c r="AE11" s="11">
        <f t="shared" si="0"/>
        <v>5.8093372848583668E-8</v>
      </c>
      <c r="AF11" s="11">
        <f t="shared" si="0"/>
        <v>5.76283029358803E-8</v>
      </c>
      <c r="AG11" s="11">
        <f t="shared" si="0"/>
        <v>5.7163233023177037E-8</v>
      </c>
      <c r="AH11" s="11">
        <f t="shared" si="0"/>
        <v>5.6698163110473774E-8</v>
      </c>
      <c r="AI11" s="11">
        <f t="shared" si="0"/>
        <v>5.6233093197770511E-8</v>
      </c>
      <c r="AJ11" s="11">
        <f t="shared" si="0"/>
        <v>5.5768023285067143E-8</v>
      </c>
      <c r="AK11" s="11">
        <f t="shared" si="0"/>
        <v>5.530295337236388E-8</v>
      </c>
      <c r="AL11" s="11">
        <f t="shared" si="0"/>
        <v>5.4837883459660617E-8</v>
      </c>
      <c r="AM11" s="11">
        <f t="shared" si="0"/>
        <v>5.4372813546957248E-8</v>
      </c>
    </row>
    <row r="12" spans="1:39" x14ac:dyDescent="0.35">
      <c r="A12" t="s">
        <v>160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11">
        <f t="shared" si="1"/>
        <v>0</v>
      </c>
      <c r="U12" s="11">
        <f t="shared" si="0"/>
        <v>0</v>
      </c>
      <c r="V12" s="11">
        <f t="shared" si="0"/>
        <v>0</v>
      </c>
      <c r="W12" s="11">
        <f t="shared" si="0"/>
        <v>0</v>
      </c>
      <c r="X12" s="11">
        <f t="shared" si="0"/>
        <v>0</v>
      </c>
      <c r="Y12" s="11">
        <f t="shared" si="0"/>
        <v>0</v>
      </c>
      <c r="Z12" s="11">
        <f t="shared" si="0"/>
        <v>0</v>
      </c>
      <c r="AA12" s="11">
        <f t="shared" si="0"/>
        <v>0</v>
      </c>
      <c r="AB12" s="11">
        <f t="shared" si="0"/>
        <v>0</v>
      </c>
      <c r="AC12" s="11">
        <f t="shared" si="0"/>
        <v>0</v>
      </c>
      <c r="AD12" s="11">
        <f t="shared" si="0"/>
        <v>0</v>
      </c>
      <c r="AE12" s="11">
        <f t="shared" si="0"/>
        <v>0</v>
      </c>
      <c r="AF12" s="11">
        <f t="shared" si="0"/>
        <v>0</v>
      </c>
      <c r="AG12" s="11">
        <f t="shared" si="0"/>
        <v>0</v>
      </c>
      <c r="AH12" s="11">
        <f t="shared" si="0"/>
        <v>0</v>
      </c>
      <c r="AI12" s="11">
        <f t="shared" si="0"/>
        <v>0</v>
      </c>
      <c r="AJ12" s="11">
        <f t="shared" si="0"/>
        <v>0</v>
      </c>
      <c r="AK12" s="11">
        <f t="shared" si="0"/>
        <v>0</v>
      </c>
      <c r="AL12" s="11">
        <f t="shared" si="0"/>
        <v>0</v>
      </c>
      <c r="AM12" s="11">
        <f t="shared" si="0"/>
        <v>0</v>
      </c>
    </row>
    <row r="13" spans="1:39" x14ac:dyDescent="0.35">
      <c r="A13" t="s">
        <v>161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11">
        <f t="shared" si="1"/>
        <v>0</v>
      </c>
      <c r="U13" s="11">
        <f t="shared" si="0"/>
        <v>0</v>
      </c>
      <c r="V13" s="11">
        <f t="shared" si="0"/>
        <v>0</v>
      </c>
      <c r="W13" s="11">
        <f t="shared" si="0"/>
        <v>0</v>
      </c>
      <c r="X13" s="11">
        <f t="shared" si="0"/>
        <v>0</v>
      </c>
      <c r="Y13" s="11">
        <f t="shared" si="0"/>
        <v>0</v>
      </c>
      <c r="Z13" s="11">
        <f t="shared" si="0"/>
        <v>0</v>
      </c>
      <c r="AA13" s="11">
        <f t="shared" si="0"/>
        <v>0</v>
      </c>
      <c r="AB13" s="11">
        <f t="shared" si="0"/>
        <v>0</v>
      </c>
      <c r="AC13" s="11">
        <f t="shared" si="0"/>
        <v>0</v>
      </c>
      <c r="AD13" s="11">
        <f t="shared" si="0"/>
        <v>0</v>
      </c>
      <c r="AE13" s="11">
        <f t="shared" si="0"/>
        <v>0</v>
      </c>
      <c r="AF13" s="11">
        <f t="shared" si="0"/>
        <v>0</v>
      </c>
      <c r="AG13" s="11">
        <f t="shared" si="0"/>
        <v>0</v>
      </c>
      <c r="AH13" s="11">
        <f t="shared" si="0"/>
        <v>0</v>
      </c>
      <c r="AI13" s="11">
        <f t="shared" si="0"/>
        <v>0</v>
      </c>
      <c r="AJ13" s="11">
        <f t="shared" si="0"/>
        <v>0</v>
      </c>
      <c r="AK13" s="11">
        <f t="shared" si="0"/>
        <v>0</v>
      </c>
      <c r="AL13" s="11">
        <f t="shared" si="0"/>
        <v>0</v>
      </c>
      <c r="AM13" s="11">
        <f t="shared" si="0"/>
        <v>0</v>
      </c>
    </row>
    <row r="14" spans="1:39" x14ac:dyDescent="0.35">
      <c r="A14" t="s">
        <v>257</v>
      </c>
      <c r="B14" s="10">
        <f>SUM(Calculations!C84,Calculations!C92,Calculations!C100,Calculations!C108,Calculations!C115)</f>
        <v>5.2393464502875904E-8</v>
      </c>
      <c r="C14" s="10">
        <f>SUM(Calculations!D84,Calculations!D92,Calculations!D100,Calculations!D108,Calculations!D115)</f>
        <v>5.149869415753965E-8</v>
      </c>
      <c r="D14" s="10">
        <f>SUM(Calculations!E84,Calculations!E92,Calculations!E100,Calculations!E108,Calculations!E115)</f>
        <v>5.7954934656777387E-8</v>
      </c>
      <c r="E14" s="10">
        <f>SUM(Calculations!F84,Calculations!F92,Calculations!F100,Calculations!F108,Calculations!F115)</f>
        <v>6.4976106571392809E-8</v>
      </c>
      <c r="F14" s="10">
        <f>SUM(Calculations!G84,Calculations!G92,Calculations!G100,Calculations!G108,Calculations!G115)</f>
        <v>6.6413188523490536E-8</v>
      </c>
      <c r="G14" s="10">
        <f>SUM(Calculations!H84,Calculations!H92,Calculations!H100,Calculations!H108,Calculations!H115)</f>
        <v>6.7718137699922401E-8</v>
      </c>
      <c r="H14" s="10">
        <f>SUM(Calculations!I84,Calculations!I92,Calculations!I100,Calculations!I108,Calculations!I115)</f>
        <v>6.8242018747833381E-8</v>
      </c>
      <c r="I14" s="10">
        <f>SUM(Calculations!J84,Calculations!J92,Calculations!J100,Calculations!J108,Calculations!J115)</f>
        <v>6.8726721247942847E-8</v>
      </c>
      <c r="J14" s="10">
        <f>SUM(Calculations!K84,Calculations!K92,Calculations!K100,Calculations!K108,Calculations!K115)</f>
        <v>6.8486184052615888E-8</v>
      </c>
      <c r="K14" s="10">
        <f>SUM(Calculations!L84,Calculations!L92,Calculations!L100,Calculations!L108,Calculations!L115)</f>
        <v>6.7478975029243343E-8</v>
      </c>
      <c r="L14" s="10">
        <f>SUM(Calculations!M84,Calculations!M92,Calculations!M100,Calculations!M108,Calculations!M115)</f>
        <v>6.6961033303587117E-8</v>
      </c>
      <c r="M14" s="10">
        <f>SUM(Calculations!N84,Calculations!N92,Calculations!N100,Calculations!N108,Calculations!N115)</f>
        <v>6.6010857464014898E-8</v>
      </c>
      <c r="N14" s="10">
        <f>SUM(Calculations!O84,Calculations!O92,Calculations!O100,Calculations!O108,Calculations!O115)</f>
        <v>6.6164412731161085E-8</v>
      </c>
      <c r="O14" s="10">
        <f>SUM(Calculations!P84,Calculations!P92,Calculations!P100,Calculations!P108,Calculations!P115)</f>
        <v>6.6178463930175767E-8</v>
      </c>
      <c r="P14" s="10">
        <f>SUM(Calculations!Q84,Calculations!Q92,Calculations!Q100,Calculations!Q108,Calculations!Q115)</f>
        <v>6.4824933227320252E-8</v>
      </c>
      <c r="Q14" s="10">
        <f>SUM(Calculations!R84,Calculations!R92,Calculations!R100,Calculations!R108,Calculations!R115)</f>
        <v>6.4099926586982498E-8</v>
      </c>
      <c r="R14" s="10">
        <f>SUM(Calculations!S84,Calculations!S92,Calculations!S100,Calculations!S108,Calculations!S115)</f>
        <v>6.4311136652727113E-8</v>
      </c>
      <c r="S14" s="10">
        <f>SUM(Calculations!T84,Calculations!T92,Calculations!T100,Calculations!T108,Calculations!T115)</f>
        <v>6.3780684141315403E-8</v>
      </c>
      <c r="T14" s="11">
        <f t="shared" si="1"/>
        <v>6.3209141888319771E-8</v>
      </c>
      <c r="U14" s="11">
        <f t="shared" si="0"/>
        <v>6.2744071975616508E-8</v>
      </c>
      <c r="V14" s="11">
        <f t="shared" si="0"/>
        <v>6.2279002062913245E-8</v>
      </c>
      <c r="W14" s="11">
        <f t="shared" si="0"/>
        <v>6.1813932150209982E-8</v>
      </c>
      <c r="X14" s="11">
        <f t="shared" si="0"/>
        <v>6.1348862237506614E-8</v>
      </c>
      <c r="Y14" s="11">
        <f t="shared" si="0"/>
        <v>6.0883792324803351E-8</v>
      </c>
      <c r="Z14" s="11">
        <f t="shared" si="0"/>
        <v>6.0418722412100088E-8</v>
      </c>
      <c r="AA14" s="11">
        <f t="shared" si="0"/>
        <v>5.9953652499396825E-8</v>
      </c>
      <c r="AB14" s="11">
        <f t="shared" si="0"/>
        <v>5.9488582586693457E-8</v>
      </c>
      <c r="AC14" s="11">
        <f t="shared" si="0"/>
        <v>5.9023512673990194E-8</v>
      </c>
      <c r="AD14" s="11">
        <f t="shared" si="0"/>
        <v>5.8558442761286931E-8</v>
      </c>
      <c r="AE14" s="11">
        <f t="shared" si="0"/>
        <v>5.8093372848583668E-8</v>
      </c>
      <c r="AF14" s="11">
        <f t="shared" si="0"/>
        <v>5.76283029358803E-8</v>
      </c>
      <c r="AG14" s="11">
        <f t="shared" si="0"/>
        <v>5.7163233023177037E-8</v>
      </c>
      <c r="AH14" s="11">
        <f t="shared" si="0"/>
        <v>5.6698163110473774E-8</v>
      </c>
      <c r="AI14" s="11">
        <f t="shared" si="0"/>
        <v>5.6233093197770511E-8</v>
      </c>
      <c r="AJ14" s="11">
        <f t="shared" si="0"/>
        <v>5.5768023285067143E-8</v>
      </c>
      <c r="AK14" s="11">
        <f t="shared" si="0"/>
        <v>5.530295337236388E-8</v>
      </c>
      <c r="AL14" s="11">
        <f t="shared" si="0"/>
        <v>5.4837883459660617E-8</v>
      </c>
      <c r="AM14" s="11">
        <f t="shared" si="0"/>
        <v>5.4372813546957248E-8</v>
      </c>
    </row>
    <row r="15" spans="1:39" x14ac:dyDescent="0.35">
      <c r="A15" t="s">
        <v>263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11">
        <f t="shared" si="1"/>
        <v>0</v>
      </c>
      <c r="U15" s="11">
        <f t="shared" si="0"/>
        <v>0</v>
      </c>
      <c r="V15" s="11">
        <f t="shared" si="0"/>
        <v>0</v>
      </c>
      <c r="W15" s="11">
        <f t="shared" si="0"/>
        <v>0</v>
      </c>
      <c r="X15" s="11">
        <f t="shared" si="0"/>
        <v>0</v>
      </c>
      <c r="Y15" s="11">
        <f t="shared" si="0"/>
        <v>0</v>
      </c>
      <c r="Z15" s="11">
        <f t="shared" si="0"/>
        <v>0</v>
      </c>
      <c r="AA15" s="11">
        <f t="shared" si="0"/>
        <v>0</v>
      </c>
      <c r="AB15" s="11">
        <f t="shared" si="0"/>
        <v>0</v>
      </c>
      <c r="AC15" s="11">
        <f t="shared" si="0"/>
        <v>0</v>
      </c>
      <c r="AD15" s="11">
        <f t="shared" si="0"/>
        <v>0</v>
      </c>
      <c r="AE15" s="11">
        <f t="shared" si="0"/>
        <v>0</v>
      </c>
      <c r="AF15" s="11">
        <f t="shared" si="0"/>
        <v>0</v>
      </c>
      <c r="AG15" s="11">
        <f t="shared" si="0"/>
        <v>0</v>
      </c>
      <c r="AH15" s="11">
        <f t="shared" si="0"/>
        <v>0</v>
      </c>
      <c r="AI15" s="11">
        <f t="shared" si="0"/>
        <v>0</v>
      </c>
      <c r="AJ15" s="11">
        <f t="shared" si="0"/>
        <v>0</v>
      </c>
      <c r="AK15" s="11">
        <f t="shared" si="0"/>
        <v>0</v>
      </c>
      <c r="AL15" s="11">
        <f t="shared" si="0"/>
        <v>0</v>
      </c>
      <c r="AM15" s="11">
        <f t="shared" si="0"/>
        <v>0</v>
      </c>
    </row>
    <row r="16" spans="1:39" x14ac:dyDescent="0.25">
      <c r="A16" t="s">
        <v>449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f t="shared" si="1"/>
        <v>0</v>
      </c>
      <c r="U16" s="11">
        <f t="shared" si="0"/>
        <v>0</v>
      </c>
      <c r="V16" s="11">
        <f t="shared" si="0"/>
        <v>0</v>
      </c>
      <c r="W16" s="11">
        <f t="shared" si="0"/>
        <v>0</v>
      </c>
      <c r="X16" s="11">
        <f t="shared" si="0"/>
        <v>0</v>
      </c>
      <c r="Y16" s="11">
        <f t="shared" ref="Y16:AM16" si="2">TREND($K16:$S16,$K$1:$S$1,Y$1)</f>
        <v>0</v>
      </c>
      <c r="Z16" s="11">
        <f t="shared" si="2"/>
        <v>0</v>
      </c>
      <c r="AA16" s="11">
        <f t="shared" si="2"/>
        <v>0</v>
      </c>
      <c r="AB16" s="11">
        <f t="shared" si="2"/>
        <v>0</v>
      </c>
      <c r="AC16" s="11">
        <f t="shared" si="2"/>
        <v>0</v>
      </c>
      <c r="AD16" s="11">
        <f t="shared" si="2"/>
        <v>0</v>
      </c>
      <c r="AE16" s="11">
        <f t="shared" si="2"/>
        <v>0</v>
      </c>
      <c r="AF16" s="11">
        <f t="shared" si="2"/>
        <v>0</v>
      </c>
      <c r="AG16" s="11">
        <f t="shared" si="2"/>
        <v>0</v>
      </c>
      <c r="AH16" s="11">
        <f t="shared" si="2"/>
        <v>0</v>
      </c>
      <c r="AI16" s="11">
        <f t="shared" si="2"/>
        <v>0</v>
      </c>
      <c r="AJ16" s="11">
        <f t="shared" si="2"/>
        <v>0</v>
      </c>
      <c r="AK16" s="11">
        <f t="shared" si="2"/>
        <v>0</v>
      </c>
      <c r="AL16" s="11">
        <f t="shared" si="2"/>
        <v>0</v>
      </c>
      <c r="AM16" s="11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6"/>
  <sheetViews>
    <sheetView workbookViewId="0"/>
  </sheetViews>
  <sheetFormatPr defaultRowHeight="14.5" x14ac:dyDescent="0.35"/>
  <cols>
    <col min="1" max="1" width="31" customWidth="1"/>
  </cols>
  <sheetData>
    <row r="1" spans="1:39" x14ac:dyDescent="0.35">
      <c r="A1" t="s">
        <v>246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 s="11">
        <v>2031</v>
      </c>
      <c r="U1" s="11">
        <v>2032</v>
      </c>
      <c r="V1" s="11">
        <v>2033</v>
      </c>
      <c r="W1" s="11">
        <v>2034</v>
      </c>
      <c r="X1" s="11">
        <v>2035</v>
      </c>
      <c r="Y1" s="11">
        <v>2036</v>
      </c>
      <c r="Z1" s="11">
        <v>2037</v>
      </c>
      <c r="AA1" s="11">
        <v>2038</v>
      </c>
      <c r="AB1" s="11">
        <v>2039</v>
      </c>
      <c r="AC1" s="11">
        <v>2040</v>
      </c>
      <c r="AD1" s="11">
        <v>2041</v>
      </c>
      <c r="AE1" s="11">
        <v>2042</v>
      </c>
      <c r="AF1" s="11">
        <v>2043</v>
      </c>
      <c r="AG1" s="11">
        <v>2044</v>
      </c>
      <c r="AH1" s="11">
        <v>2045</v>
      </c>
      <c r="AI1" s="11">
        <v>2046</v>
      </c>
      <c r="AJ1" s="11">
        <v>2047</v>
      </c>
      <c r="AK1" s="11">
        <v>2048</v>
      </c>
      <c r="AL1" s="11">
        <v>2049</v>
      </c>
      <c r="AM1" s="11">
        <v>2050</v>
      </c>
    </row>
    <row r="2" spans="1:39" x14ac:dyDescent="0.35">
      <c r="A2" t="s">
        <v>426</v>
      </c>
      <c r="B2" s="53">
        <f>Calculations!C39</f>
        <v>0.25804437668107366</v>
      </c>
      <c r="C2" s="53">
        <f>Calculations!D39</f>
        <v>0.25331235590386003</v>
      </c>
      <c r="D2" s="53">
        <f>Calculations!E39</f>
        <v>0.25706009179888362</v>
      </c>
      <c r="E2" s="53">
        <f>Calculations!F39</f>
        <v>0.26206152397302362</v>
      </c>
      <c r="F2" s="53">
        <f>Calculations!G39</f>
        <v>0.19258262264252479</v>
      </c>
      <c r="G2" s="53">
        <f>Calculations!H39</f>
        <v>0.19037387980614121</v>
      </c>
      <c r="H2" s="53">
        <f>Calculations!I39</f>
        <v>0.18338073303506605</v>
      </c>
      <c r="I2" s="53">
        <f>Calculations!J39</f>
        <v>0.17963517740926405</v>
      </c>
      <c r="J2" s="53">
        <f>Calculations!K39</f>
        <v>0.17912781898270258</v>
      </c>
      <c r="K2" s="53">
        <f>Calculations!L39</f>
        <v>0.17846052098763929</v>
      </c>
      <c r="L2" s="53">
        <f>Calculations!M39</f>
        <v>0.17781788453577635</v>
      </c>
      <c r="M2" s="53">
        <f>Calculations!N39</f>
        <v>0.17727178894091716</v>
      </c>
      <c r="N2" s="53">
        <f>Calculations!O39</f>
        <v>0.17808277547761217</v>
      </c>
      <c r="O2" s="53">
        <f>Calculations!P39</f>
        <v>0.17820479120082908</v>
      </c>
      <c r="P2" s="53">
        <f>Calculations!Q39</f>
        <v>0.17842464456383406</v>
      </c>
      <c r="Q2" s="53">
        <f>Calculations!R39</f>
        <v>0.17871385361967512</v>
      </c>
      <c r="R2" s="53">
        <f>Calculations!S39</f>
        <v>0.17902576505989351</v>
      </c>
      <c r="S2" s="53">
        <f>Calculations!T39</f>
        <v>0.179215285620583</v>
      </c>
      <c r="T2" s="11">
        <f t="shared" ref="T2:AI6" si="0">TREND($K2:$S2,$K$1:$S$1,T$1)</f>
        <v>0.17917987043529535</v>
      </c>
      <c r="U2" s="11">
        <f t="shared" si="0"/>
        <v>0.17934434874442637</v>
      </c>
      <c r="V2" s="11">
        <f t="shared" si="0"/>
        <v>0.17950882705355745</v>
      </c>
      <c r="W2" s="11">
        <f t="shared" si="0"/>
        <v>0.17967330536268852</v>
      </c>
      <c r="X2" s="11">
        <f t="shared" si="0"/>
        <v>0.1798377836718196</v>
      </c>
      <c r="Y2" s="11">
        <f t="shared" si="0"/>
        <v>0.18000226198095068</v>
      </c>
      <c r="Z2" s="11">
        <f t="shared" si="0"/>
        <v>0.18016674029008176</v>
      </c>
      <c r="AA2" s="11">
        <f t="shared" si="0"/>
        <v>0.18033121859921278</v>
      </c>
      <c r="AB2" s="11">
        <f t="shared" si="0"/>
        <v>0.18049569690834386</v>
      </c>
      <c r="AC2" s="11">
        <f t="shared" si="0"/>
        <v>0.18066017521747493</v>
      </c>
      <c r="AD2" s="11">
        <f t="shared" si="0"/>
        <v>0.18082465352660601</v>
      </c>
      <c r="AE2" s="11">
        <f t="shared" si="0"/>
        <v>0.18098913183573709</v>
      </c>
      <c r="AF2" s="11">
        <f t="shared" si="0"/>
        <v>0.18115361014486817</v>
      </c>
      <c r="AG2" s="11">
        <f t="shared" si="0"/>
        <v>0.18131808845399924</v>
      </c>
      <c r="AH2" s="11">
        <f t="shared" si="0"/>
        <v>0.18148256676313027</v>
      </c>
      <c r="AI2" s="11">
        <f t="shared" si="0"/>
        <v>0.18164704507226134</v>
      </c>
      <c r="AJ2" s="11">
        <f t="shared" ref="U2:AM12" si="1">TREND($K2:$S2,$K$1:$S$1,AJ$1)</f>
        <v>0.18181152338139242</v>
      </c>
      <c r="AK2" s="11">
        <f t="shared" si="1"/>
        <v>0.1819760016905235</v>
      </c>
      <c r="AL2" s="11">
        <f t="shared" si="1"/>
        <v>0.18214047999965458</v>
      </c>
      <c r="AM2" s="11">
        <f t="shared" si="1"/>
        <v>0.18230495830878565</v>
      </c>
    </row>
    <row r="3" spans="1:39" x14ac:dyDescent="0.35">
      <c r="A3" t="s">
        <v>455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11">
        <f t="shared" si="0"/>
        <v>0</v>
      </c>
      <c r="U3" s="11">
        <f t="shared" si="1"/>
        <v>0</v>
      </c>
      <c r="V3" s="11">
        <f t="shared" si="1"/>
        <v>0</v>
      </c>
      <c r="W3" s="11">
        <f t="shared" si="1"/>
        <v>0</v>
      </c>
      <c r="X3" s="11">
        <f t="shared" si="1"/>
        <v>0</v>
      </c>
      <c r="Y3" s="11">
        <f t="shared" si="1"/>
        <v>0</v>
      </c>
      <c r="Z3" s="11">
        <f t="shared" si="1"/>
        <v>0</v>
      </c>
      <c r="AA3" s="11">
        <f t="shared" si="1"/>
        <v>0</v>
      </c>
      <c r="AB3" s="11">
        <f t="shared" si="1"/>
        <v>0</v>
      </c>
      <c r="AC3" s="11">
        <f t="shared" si="1"/>
        <v>0</v>
      </c>
      <c r="AD3" s="11">
        <f t="shared" si="1"/>
        <v>0</v>
      </c>
      <c r="AE3" s="11">
        <f t="shared" si="1"/>
        <v>0</v>
      </c>
      <c r="AF3" s="11">
        <f t="shared" si="1"/>
        <v>0</v>
      </c>
      <c r="AG3" s="11">
        <f t="shared" si="1"/>
        <v>0</v>
      </c>
      <c r="AH3" s="11">
        <f t="shared" si="1"/>
        <v>0</v>
      </c>
      <c r="AI3" s="11">
        <f t="shared" si="1"/>
        <v>0</v>
      </c>
      <c r="AJ3" s="11">
        <f t="shared" si="1"/>
        <v>0</v>
      </c>
      <c r="AK3" s="11">
        <f t="shared" si="1"/>
        <v>0</v>
      </c>
      <c r="AL3" s="11">
        <f t="shared" si="1"/>
        <v>0</v>
      </c>
      <c r="AM3" s="11">
        <f t="shared" si="1"/>
        <v>0</v>
      </c>
    </row>
    <row r="4" spans="1:39" x14ac:dyDescent="0.35">
      <c r="A4" t="s">
        <v>258</v>
      </c>
      <c r="B4" s="53">
        <f>Calculations!C45</f>
        <v>0.25996577802699078</v>
      </c>
      <c r="C4" s="53">
        <f>Calculations!D45</f>
        <v>0.25348028719483834</v>
      </c>
      <c r="D4" s="53">
        <f>Calculations!E45</f>
        <v>0.25522535112168276</v>
      </c>
      <c r="E4" s="53">
        <f>Calculations!F45</f>
        <v>0.25831767444956855</v>
      </c>
      <c r="F4" s="53">
        <f>Calculations!G45</f>
        <v>0.38390501366869489</v>
      </c>
      <c r="G4" s="53">
        <f>Calculations!H45</f>
        <v>0.37742930959762599</v>
      </c>
      <c r="H4" s="53">
        <f>Calculations!I45</f>
        <v>0.3760339556556167</v>
      </c>
      <c r="I4" s="53">
        <f>Calculations!J45</f>
        <v>0.37460456648310902</v>
      </c>
      <c r="J4" s="53">
        <f>Calculations!K45</f>
        <v>0.37327609852757498</v>
      </c>
      <c r="K4" s="53">
        <f>Calculations!L45</f>
        <v>0.37195155894823262</v>
      </c>
      <c r="L4" s="53">
        <f>Calculations!M45</f>
        <v>0.37149462041240644</v>
      </c>
      <c r="M4" s="53">
        <f>Calculations!N45</f>
        <v>0.37149462041240644</v>
      </c>
      <c r="N4" s="53">
        <f>Calculations!O45</f>
        <v>0.37149462041240644</v>
      </c>
      <c r="O4" s="53">
        <f>Calculations!P45</f>
        <v>0.3714943959191172</v>
      </c>
      <c r="P4" s="53">
        <f>Calculations!Q45</f>
        <v>0.37149462041240644</v>
      </c>
      <c r="Q4" s="53">
        <f>Calculations!R45</f>
        <v>0.37149462041240644</v>
      </c>
      <c r="R4" s="53">
        <f>Calculations!S45</f>
        <v>0.3714943959191172</v>
      </c>
      <c r="S4" s="53">
        <f>Calculations!T45</f>
        <v>0.37149462041240644</v>
      </c>
      <c r="T4" s="11">
        <f t="shared" si="0"/>
        <v>0.37139297250483627</v>
      </c>
      <c r="U4" s="11">
        <f t="shared" si="1"/>
        <v>0.37136249871111671</v>
      </c>
      <c r="V4" s="11">
        <f t="shared" si="1"/>
        <v>0.3713320249173972</v>
      </c>
      <c r="W4" s="11">
        <f t="shared" si="1"/>
        <v>0.37130155112367763</v>
      </c>
      <c r="X4" s="11">
        <f t="shared" si="1"/>
        <v>0.37127107732995812</v>
      </c>
      <c r="Y4" s="11">
        <f t="shared" si="1"/>
        <v>0.37124060353623856</v>
      </c>
      <c r="Z4" s="11">
        <f t="shared" si="1"/>
        <v>0.37121012974251905</v>
      </c>
      <c r="AA4" s="11">
        <f t="shared" si="1"/>
        <v>0.37117965594879948</v>
      </c>
      <c r="AB4" s="11">
        <f t="shared" si="1"/>
        <v>0.37114918215507997</v>
      </c>
      <c r="AC4" s="11">
        <f t="shared" si="1"/>
        <v>0.37111870836136041</v>
      </c>
      <c r="AD4" s="11">
        <f t="shared" si="1"/>
        <v>0.37108823456764084</v>
      </c>
      <c r="AE4" s="11">
        <f t="shared" si="1"/>
        <v>0.37105776077392133</v>
      </c>
      <c r="AF4" s="11">
        <f t="shared" si="1"/>
        <v>0.37102728698020176</v>
      </c>
      <c r="AG4" s="11">
        <f t="shared" si="1"/>
        <v>0.37099681318648225</v>
      </c>
      <c r="AH4" s="11">
        <f t="shared" si="1"/>
        <v>0.37096633939276269</v>
      </c>
      <c r="AI4" s="11">
        <f t="shared" si="1"/>
        <v>0.37093586559904318</v>
      </c>
      <c r="AJ4" s="11">
        <f t="shared" si="1"/>
        <v>0.37090539180532361</v>
      </c>
      <c r="AK4" s="11">
        <f t="shared" si="1"/>
        <v>0.3708749180116041</v>
      </c>
      <c r="AL4" s="11">
        <f t="shared" si="1"/>
        <v>0.37084444421788454</v>
      </c>
      <c r="AM4" s="11">
        <f t="shared" si="1"/>
        <v>0.37081397042416497</v>
      </c>
    </row>
    <row r="5" spans="1:39" x14ac:dyDescent="0.35">
      <c r="A5" t="s">
        <v>259</v>
      </c>
      <c r="B5" s="53">
        <f>'Subsidies Paid'!F5*About!$A$69</f>
        <v>1.0681E-2</v>
      </c>
      <c r="C5" s="53">
        <f>'Subsidies Paid'!G5*About!$A$69</f>
        <v>1.1651999999999999E-2</v>
      </c>
      <c r="D5" s="53">
        <f>'Subsidies Paid'!H5*About!$A$69</f>
        <v>1.1651999999999999E-2</v>
      </c>
      <c r="E5" s="53">
        <f>'Subsidies Paid'!I5*About!$A$69</f>
        <v>1.1651999999999999E-2</v>
      </c>
      <c r="F5" s="53">
        <f>'Subsidies Paid'!J5*About!$A$69</f>
        <v>0</v>
      </c>
      <c r="G5" s="53">
        <f>'Subsidies Paid'!K5*About!$A$69</f>
        <v>0</v>
      </c>
      <c r="H5" s="53">
        <f>'Subsidies Paid'!L5*About!$A$69</f>
        <v>0</v>
      </c>
      <c r="I5" s="53">
        <f>'Subsidies Paid'!M5*About!$A$69</f>
        <v>0</v>
      </c>
      <c r="J5" s="53">
        <f>'Subsidies Paid'!N5*About!$A$69</f>
        <v>0</v>
      </c>
      <c r="K5" s="53">
        <f>'Subsidies Paid'!O5*About!$A$69</f>
        <v>0</v>
      </c>
      <c r="L5" s="53">
        <f>'Subsidies Paid'!P5*About!$A$69</f>
        <v>0</v>
      </c>
      <c r="M5" s="53">
        <f>'Subsidies Paid'!Q5*About!$A$69</f>
        <v>0</v>
      </c>
      <c r="N5" s="53">
        <f>'Subsidies Paid'!R5*About!$A$69</f>
        <v>0</v>
      </c>
      <c r="O5" s="53">
        <f>'Subsidies Paid'!S5*About!$A$69</f>
        <v>0</v>
      </c>
      <c r="P5" s="53">
        <f>'Subsidies Paid'!T5*About!$A$69</f>
        <v>0</v>
      </c>
      <c r="Q5" s="53">
        <f>'Subsidies Paid'!U5*About!$A$69</f>
        <v>0</v>
      </c>
      <c r="R5" s="53">
        <f>'Subsidies Paid'!V5*About!$A$69</f>
        <v>0</v>
      </c>
      <c r="S5" s="53">
        <f>'Subsidies Paid'!W5*About!$A$69</f>
        <v>0</v>
      </c>
      <c r="T5" s="11">
        <f t="shared" si="0"/>
        <v>0</v>
      </c>
      <c r="U5" s="11">
        <f t="shared" si="1"/>
        <v>0</v>
      </c>
      <c r="V5" s="11">
        <f t="shared" si="1"/>
        <v>0</v>
      </c>
      <c r="W5" s="11">
        <f t="shared" si="1"/>
        <v>0</v>
      </c>
      <c r="X5" s="11">
        <f t="shared" si="1"/>
        <v>0</v>
      </c>
      <c r="Y5" s="11">
        <f t="shared" si="1"/>
        <v>0</v>
      </c>
      <c r="Z5" s="11">
        <f t="shared" si="1"/>
        <v>0</v>
      </c>
      <c r="AA5" s="11">
        <f t="shared" si="1"/>
        <v>0</v>
      </c>
      <c r="AB5" s="11">
        <f t="shared" si="1"/>
        <v>0</v>
      </c>
      <c r="AC5" s="11">
        <f t="shared" si="1"/>
        <v>0</v>
      </c>
      <c r="AD5" s="11">
        <f t="shared" si="1"/>
        <v>0</v>
      </c>
      <c r="AE5" s="11">
        <f t="shared" si="1"/>
        <v>0</v>
      </c>
      <c r="AF5" s="11">
        <f t="shared" si="1"/>
        <v>0</v>
      </c>
      <c r="AG5" s="11">
        <f t="shared" si="1"/>
        <v>0</v>
      </c>
      <c r="AH5" s="11">
        <f t="shared" si="1"/>
        <v>0</v>
      </c>
      <c r="AI5" s="11">
        <f t="shared" si="1"/>
        <v>0</v>
      </c>
      <c r="AJ5" s="11">
        <f t="shared" si="1"/>
        <v>0</v>
      </c>
      <c r="AK5" s="11">
        <f t="shared" si="1"/>
        <v>0</v>
      </c>
      <c r="AL5" s="11">
        <f t="shared" si="1"/>
        <v>0</v>
      </c>
      <c r="AM5" s="11">
        <f t="shared" si="1"/>
        <v>0</v>
      </c>
    </row>
    <row r="6" spans="1:39" x14ac:dyDescent="0.35">
      <c r="A6" t="s">
        <v>260</v>
      </c>
      <c r="B6" s="53">
        <f>'Subsidies Paid'!F8*About!$A$69</f>
        <v>2.2332999999999999E-2</v>
      </c>
      <c r="C6" s="53">
        <f>'Subsidies Paid'!G8*About!$A$69</f>
        <v>2.2332999999999999E-2</v>
      </c>
      <c r="D6" s="53">
        <f>'Subsidies Paid'!H8*About!$A$69</f>
        <v>2.2332999999999999E-2</v>
      </c>
      <c r="E6" s="53">
        <f>'Subsidies Paid'!I8*About!$A$69</f>
        <v>2.2332999999999999E-2</v>
      </c>
      <c r="F6" s="53">
        <f>'Subsidies Paid'!J8*About!$A$69</f>
        <v>1.7866399999999998E-2</v>
      </c>
      <c r="G6" s="53">
        <f>'Subsidies Paid'!K8*About!$A$69</f>
        <v>1.33998E-2</v>
      </c>
      <c r="H6" s="53">
        <f>'Subsidies Paid'!L8*About!$A$69</f>
        <v>8.9331999999999988E-3</v>
      </c>
      <c r="I6" s="53">
        <f>'Subsidies Paid'!M8*About!$A$69</f>
        <v>0</v>
      </c>
      <c r="J6" s="53">
        <f>'Subsidies Paid'!N8*About!$A$69</f>
        <v>0</v>
      </c>
      <c r="K6" s="53">
        <f>'Subsidies Paid'!O8*About!$A$69</f>
        <v>0</v>
      </c>
      <c r="L6" s="53">
        <f>'Subsidies Paid'!P8*About!$A$69</f>
        <v>0</v>
      </c>
      <c r="M6" s="53">
        <f>'Subsidies Paid'!Q8*About!$A$69</f>
        <v>0</v>
      </c>
      <c r="N6" s="53">
        <f>'Subsidies Paid'!R8*About!$A$69</f>
        <v>0</v>
      </c>
      <c r="O6" s="53">
        <f>'Subsidies Paid'!S8*About!$A$69</f>
        <v>0</v>
      </c>
      <c r="P6" s="53">
        <f>'Subsidies Paid'!T8*About!$A$69</f>
        <v>0</v>
      </c>
      <c r="Q6" s="53">
        <f>'Subsidies Paid'!U8*About!$A$69</f>
        <v>0</v>
      </c>
      <c r="R6" s="53">
        <f>'Subsidies Paid'!V8*About!$A$69</f>
        <v>0</v>
      </c>
      <c r="S6" s="53">
        <f>'Subsidies Paid'!W8*About!$A$69</f>
        <v>0</v>
      </c>
      <c r="T6" s="11">
        <f t="shared" si="0"/>
        <v>0</v>
      </c>
      <c r="U6" s="11">
        <f t="shared" si="1"/>
        <v>0</v>
      </c>
      <c r="V6" s="11">
        <f t="shared" si="1"/>
        <v>0</v>
      </c>
      <c r="W6" s="11">
        <f t="shared" si="1"/>
        <v>0</v>
      </c>
      <c r="X6" s="11">
        <f t="shared" si="1"/>
        <v>0</v>
      </c>
      <c r="Y6" s="11">
        <f t="shared" si="1"/>
        <v>0</v>
      </c>
      <c r="Z6" s="11">
        <f t="shared" si="1"/>
        <v>0</v>
      </c>
      <c r="AA6" s="11">
        <f t="shared" si="1"/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si="1"/>
        <v>0</v>
      </c>
      <c r="AJ6" s="11">
        <f t="shared" si="1"/>
        <v>0</v>
      </c>
      <c r="AK6" s="11">
        <f t="shared" si="1"/>
        <v>0</v>
      </c>
      <c r="AL6" s="11">
        <f t="shared" si="1"/>
        <v>0</v>
      </c>
      <c r="AM6" s="11">
        <f t="shared" si="1"/>
        <v>0</v>
      </c>
    </row>
    <row r="7" spans="1:39" x14ac:dyDescent="0.35">
      <c r="A7" t="s">
        <v>264</v>
      </c>
      <c r="B7" s="53">
        <f>Calculations!C11</f>
        <v>9.3734517066377432</v>
      </c>
      <c r="C7" s="53">
        <f>Calculations!D11</f>
        <v>8.4800846493882371</v>
      </c>
      <c r="D7" s="53">
        <f>Calculations!E11</f>
        <v>8.0137431570559965</v>
      </c>
      <c r="E7" s="53">
        <f>Calculations!F11</f>
        <v>7.5474016647237567</v>
      </c>
      <c r="F7" s="53">
        <f>Calculations!G11</f>
        <v>7.0810601723915161</v>
      </c>
      <c r="G7" s="53">
        <f>Calculations!H11</f>
        <v>6.6147186800592763</v>
      </c>
      <c r="H7" s="53">
        <f>Calculations!I11</f>
        <v>6.1483771877270366</v>
      </c>
      <c r="I7" s="53">
        <f>Calculations!J11</f>
        <v>4.9244309360088234</v>
      </c>
      <c r="J7" s="53">
        <f>Calculations!K11</f>
        <v>4.0768613528000532</v>
      </c>
      <c r="K7" s="53">
        <f>Calculations!L11</f>
        <v>1.8122256949896489</v>
      </c>
      <c r="L7" s="53">
        <f>Calculations!M11</f>
        <v>1.7713325932520139</v>
      </c>
      <c r="M7" s="53">
        <f>Calculations!N11</f>
        <v>1.7304394915143657</v>
      </c>
      <c r="N7" s="53">
        <f>Calculations!O11</f>
        <v>1.6895463897767307</v>
      </c>
      <c r="O7" s="53">
        <f>Calculations!P11</f>
        <v>1.6486532880390825</v>
      </c>
      <c r="P7" s="53">
        <f>Calculations!Q11</f>
        <v>1.6077601863014472</v>
      </c>
      <c r="Q7" s="53">
        <f>Calculations!R11</f>
        <v>1.5668670845637995</v>
      </c>
      <c r="R7" s="53">
        <f>Calculations!S11</f>
        <v>1.525973982826164</v>
      </c>
      <c r="S7" s="53">
        <f>Calculations!T11</f>
        <v>1.4850808810885161</v>
      </c>
      <c r="T7" s="11">
        <f>TREND($K7:$S7,$K$1:$S$1,T$1)</f>
        <v>1.4441877793508837</v>
      </c>
      <c r="U7" s="11">
        <f t="shared" si="1"/>
        <v>1.4032946776132462</v>
      </c>
      <c r="V7" s="11">
        <f t="shared" si="1"/>
        <v>1.3624015758755945</v>
      </c>
      <c r="W7" s="11">
        <f t="shared" si="1"/>
        <v>1.321508474137957</v>
      </c>
      <c r="X7" s="11">
        <f t="shared" si="1"/>
        <v>1.2806153724003195</v>
      </c>
      <c r="Y7" s="11">
        <f t="shared" si="1"/>
        <v>1.2397222706626678</v>
      </c>
      <c r="Z7" s="11">
        <f t="shared" si="1"/>
        <v>1.1988291689250303</v>
      </c>
      <c r="AA7" s="11">
        <f t="shared" si="1"/>
        <v>1.1579360671873928</v>
      </c>
      <c r="AB7" s="11">
        <f t="shared" si="1"/>
        <v>1.1170429654497553</v>
      </c>
      <c r="AC7" s="11">
        <f t="shared" si="1"/>
        <v>1.0761498637121036</v>
      </c>
      <c r="AD7" s="11">
        <f t="shared" si="1"/>
        <v>1.0352567619744661</v>
      </c>
      <c r="AE7" s="11">
        <f t="shared" si="1"/>
        <v>0.99436366023682865</v>
      </c>
      <c r="AF7" s="11">
        <f t="shared" si="1"/>
        <v>0.95347055849917695</v>
      </c>
      <c r="AG7" s="11">
        <f t="shared" si="1"/>
        <v>0.91257745676153945</v>
      </c>
      <c r="AH7" s="11">
        <f t="shared" si="1"/>
        <v>0.87168435502390196</v>
      </c>
      <c r="AI7" s="11">
        <f t="shared" si="1"/>
        <v>0.83079125328626446</v>
      </c>
      <c r="AJ7" s="11">
        <f t="shared" si="1"/>
        <v>0.78989815154861276</v>
      </c>
      <c r="AK7" s="11">
        <f t="shared" si="1"/>
        <v>0.74900504981097527</v>
      </c>
      <c r="AL7" s="11">
        <f t="shared" si="1"/>
        <v>0.70811194807333777</v>
      </c>
      <c r="AM7" s="11">
        <f t="shared" si="1"/>
        <v>0.66721884633568607</v>
      </c>
    </row>
    <row r="8" spans="1:39" x14ac:dyDescent="0.35">
      <c r="A8" t="s">
        <v>265</v>
      </c>
      <c r="B8" s="53">
        <f>Calculations!C22</f>
        <v>8.444155584441555</v>
      </c>
      <c r="C8" s="53">
        <f>Calculations!D22</f>
        <v>8.444155584441555</v>
      </c>
      <c r="D8" s="53">
        <f>Calculations!E22</f>
        <v>8.444155584441555</v>
      </c>
      <c r="E8" s="53">
        <f>Calculations!F22</f>
        <v>8.444155584441555</v>
      </c>
      <c r="F8" s="53">
        <f>Calculations!G22</f>
        <v>8.444155584441555</v>
      </c>
      <c r="G8" s="53">
        <f>Calculations!H22</f>
        <v>8.444155584441555</v>
      </c>
      <c r="H8" s="53">
        <f>Calculations!I22</f>
        <v>8.444155584441555</v>
      </c>
      <c r="I8" s="53">
        <f>Calculations!J22</f>
        <v>7.3182681731826813</v>
      </c>
      <c r="J8" s="53">
        <f>Calculations!K22</f>
        <v>6.1346230932462316</v>
      </c>
      <c r="K8" s="53">
        <f>Calculations!L22</f>
        <v>2.7622115566221157</v>
      </c>
      <c r="L8" s="53">
        <f>Calculations!M22</f>
        <v>2.7359575153595754</v>
      </c>
      <c r="M8" s="53">
        <f>Calculations!N22</f>
        <v>2.7097040295970403</v>
      </c>
      <c r="N8" s="53">
        <f>Calculations!O22</f>
        <v>2.6834505438345055</v>
      </c>
      <c r="O8" s="53">
        <f>Calculations!P22</f>
        <v>2.6571970580719708</v>
      </c>
      <c r="P8" s="53">
        <f>Calculations!Q22</f>
        <v>2.6309430168094305</v>
      </c>
      <c r="Q8" s="53">
        <f>Calculations!R22</f>
        <v>2.6046895310468954</v>
      </c>
      <c r="R8" s="53">
        <f>Calculations!S22</f>
        <v>2.5784360452843607</v>
      </c>
      <c r="S8" s="53">
        <f>Calculations!T22</f>
        <v>2.5521825595218259</v>
      </c>
      <c r="T8" s="11">
        <f t="shared" ref="T8:AI12" si="2">TREND($K8:$S8,$K$1:$S$1,T$1)</f>
        <v>2.5259287960092891</v>
      </c>
      <c r="U8" s="11">
        <f t="shared" si="2"/>
        <v>2.499675180630085</v>
      </c>
      <c r="V8" s="11">
        <f t="shared" si="2"/>
        <v>2.4734215652508809</v>
      </c>
      <c r="W8" s="11">
        <f t="shared" si="2"/>
        <v>2.4471679498716767</v>
      </c>
      <c r="X8" s="11">
        <f t="shared" si="2"/>
        <v>2.4209143344924797</v>
      </c>
      <c r="Y8" s="11">
        <f t="shared" si="2"/>
        <v>2.3946607191132756</v>
      </c>
      <c r="Z8" s="11">
        <f t="shared" si="2"/>
        <v>2.3684071037340715</v>
      </c>
      <c r="AA8" s="11">
        <f t="shared" si="2"/>
        <v>2.3421534883548674</v>
      </c>
      <c r="AB8" s="11">
        <f t="shared" si="2"/>
        <v>2.3158998729756632</v>
      </c>
      <c r="AC8" s="11">
        <f t="shared" si="2"/>
        <v>2.2896462575964662</v>
      </c>
      <c r="AD8" s="11">
        <f t="shared" si="2"/>
        <v>2.2633926422172621</v>
      </c>
      <c r="AE8" s="11">
        <f t="shared" si="2"/>
        <v>2.237139026838058</v>
      </c>
      <c r="AF8" s="11">
        <f t="shared" si="2"/>
        <v>2.2108854114588539</v>
      </c>
      <c r="AG8" s="11">
        <f t="shared" si="2"/>
        <v>2.1846317960796497</v>
      </c>
      <c r="AH8" s="11">
        <f t="shared" si="2"/>
        <v>2.1583781807004456</v>
      </c>
      <c r="AI8" s="11">
        <f t="shared" si="2"/>
        <v>2.1321245653212486</v>
      </c>
      <c r="AJ8" s="11">
        <f t="shared" si="1"/>
        <v>2.1058709499420445</v>
      </c>
      <c r="AK8" s="11">
        <f t="shared" si="1"/>
        <v>2.0796173345628404</v>
      </c>
      <c r="AL8" s="11">
        <f t="shared" si="1"/>
        <v>2.0533637191836362</v>
      </c>
      <c r="AM8" s="11">
        <f t="shared" si="1"/>
        <v>2.0271101038044321</v>
      </c>
    </row>
    <row r="9" spans="1:39" x14ac:dyDescent="0.35">
      <c r="A9" t="s">
        <v>454</v>
      </c>
      <c r="B9" s="53">
        <f>'Subsidies Paid'!F2*About!$A$69</f>
        <v>1.0681E-2</v>
      </c>
      <c r="C9" s="53">
        <f>'Subsidies Paid'!G2*About!$A$69</f>
        <v>1.1651999999999999E-2</v>
      </c>
      <c r="D9" s="53">
        <f>'Subsidies Paid'!H2*About!$A$69</f>
        <v>1.1651999999999999E-2</v>
      </c>
      <c r="E9" s="53">
        <f>'Subsidies Paid'!I2*About!$A$69</f>
        <v>1.1651999999999999E-2</v>
      </c>
      <c r="F9" s="53">
        <f>'Subsidies Paid'!J2*About!$A$69</f>
        <v>0</v>
      </c>
      <c r="G9" s="53">
        <f>'Subsidies Paid'!K2*About!$A$69</f>
        <v>0</v>
      </c>
      <c r="H9" s="53">
        <f>'Subsidies Paid'!L2*About!$A$69</f>
        <v>0</v>
      </c>
      <c r="I9" s="53">
        <f>'Subsidies Paid'!M2*About!$A$69</f>
        <v>0</v>
      </c>
      <c r="J9" s="53">
        <f>'Subsidies Paid'!N2*About!$A$69</f>
        <v>0</v>
      </c>
      <c r="K9" s="53">
        <f>'Subsidies Paid'!O2*About!$A$69</f>
        <v>0</v>
      </c>
      <c r="L9" s="53">
        <f>'Subsidies Paid'!P2*About!$A$69</f>
        <v>0</v>
      </c>
      <c r="M9" s="53">
        <f>'Subsidies Paid'!Q2*About!$A$69</f>
        <v>0</v>
      </c>
      <c r="N9" s="53">
        <f>'Subsidies Paid'!R2*About!$A$69</f>
        <v>0</v>
      </c>
      <c r="O9" s="53">
        <f>'Subsidies Paid'!S2*About!$A$69</f>
        <v>0</v>
      </c>
      <c r="P9" s="53">
        <f>'Subsidies Paid'!T2*About!$A$69</f>
        <v>0</v>
      </c>
      <c r="Q9" s="53">
        <f>'Subsidies Paid'!U2*About!$A$69</f>
        <v>0</v>
      </c>
      <c r="R9" s="53">
        <f>'Subsidies Paid'!V2*About!$A$69</f>
        <v>0</v>
      </c>
      <c r="S9" s="53">
        <f>'Subsidies Paid'!W2*About!$A$69</f>
        <v>0</v>
      </c>
      <c r="T9" s="11">
        <f t="shared" si="2"/>
        <v>0</v>
      </c>
      <c r="U9" s="11">
        <f t="shared" si="1"/>
        <v>0</v>
      </c>
      <c r="V9" s="11">
        <f t="shared" si="1"/>
        <v>0</v>
      </c>
      <c r="W9" s="11">
        <f t="shared" si="1"/>
        <v>0</v>
      </c>
      <c r="X9" s="11">
        <f t="shared" si="1"/>
        <v>0</v>
      </c>
      <c r="Y9" s="11">
        <f t="shared" si="1"/>
        <v>0</v>
      </c>
      <c r="Z9" s="11">
        <f t="shared" si="1"/>
        <v>0</v>
      </c>
      <c r="AA9" s="11">
        <f t="shared" si="1"/>
        <v>0</v>
      </c>
      <c r="AB9" s="11">
        <f t="shared" si="1"/>
        <v>0</v>
      </c>
      <c r="AC9" s="11">
        <f t="shared" si="1"/>
        <v>0</v>
      </c>
      <c r="AD9" s="11">
        <f t="shared" si="1"/>
        <v>0</v>
      </c>
      <c r="AE9" s="11">
        <f t="shared" si="1"/>
        <v>0</v>
      </c>
      <c r="AF9" s="11">
        <f t="shared" si="1"/>
        <v>0</v>
      </c>
      <c r="AG9" s="11">
        <f t="shared" si="1"/>
        <v>0</v>
      </c>
      <c r="AH9" s="11">
        <f t="shared" si="1"/>
        <v>0</v>
      </c>
      <c r="AI9" s="11">
        <f t="shared" si="1"/>
        <v>0</v>
      </c>
      <c r="AJ9" s="11">
        <f t="shared" si="1"/>
        <v>0</v>
      </c>
      <c r="AK9" s="11">
        <f t="shared" si="1"/>
        <v>0</v>
      </c>
      <c r="AL9" s="11">
        <f t="shared" si="1"/>
        <v>0</v>
      </c>
      <c r="AM9" s="11">
        <f t="shared" si="1"/>
        <v>0</v>
      </c>
    </row>
    <row r="10" spans="1:39" x14ac:dyDescent="0.35">
      <c r="A10" t="s">
        <v>457</v>
      </c>
      <c r="B10">
        <f>'Subsidies Paid'!F9*About!$A$69</f>
        <v>2.2332999999999999E-2</v>
      </c>
      <c r="C10" s="11">
        <f>'Subsidies Paid'!G9*About!$A$69</f>
        <v>2.2332999999999999E-2</v>
      </c>
      <c r="D10" s="11">
        <f>'Subsidies Paid'!H9*About!$A$69</f>
        <v>2.2332999999999999E-2</v>
      </c>
      <c r="E10" s="11">
        <f>'Subsidies Paid'!I9*About!$A$69</f>
        <v>2.2332999999999999E-2</v>
      </c>
      <c r="F10" s="11">
        <f>Calculations!G33/1000</f>
        <v>1.8969341161121983E-3</v>
      </c>
      <c r="G10" s="11">
        <f>Calculations!H33/1000</f>
        <v>1.8969341161121983E-3</v>
      </c>
      <c r="H10" s="11">
        <f>Calculations!I33/1000</f>
        <v>1.8969341161121983E-3</v>
      </c>
      <c r="I10" s="11">
        <f>Calculations!J33/1000</f>
        <v>1.8969341161121983E-3</v>
      </c>
      <c r="J10" s="11">
        <f>Calculations!K33/1000</f>
        <v>1.8969341161121983E-3</v>
      </c>
      <c r="K10" s="11">
        <f>Calculations!L33/1000</f>
        <v>1.8969341161121983E-3</v>
      </c>
      <c r="L10" s="11">
        <f>Calculations!M33/1000</f>
        <v>1.8969341161121983E-3</v>
      </c>
      <c r="M10" s="11">
        <f>Calculations!N33/1000</f>
        <v>1.8969341161121983E-3</v>
      </c>
      <c r="N10" s="11">
        <f>Calculations!O33/1000</f>
        <v>1.8969341161121983E-3</v>
      </c>
      <c r="O10" s="11">
        <f>Calculations!P33/1000</f>
        <v>1.8969341161121983E-3</v>
      </c>
      <c r="P10" s="11">
        <f>Calculations!Q33/1000</f>
        <v>1.8969341161121983E-3</v>
      </c>
      <c r="Q10" s="11">
        <f>Calculations!R33/1000</f>
        <v>1.8969341161121983E-3</v>
      </c>
      <c r="R10" s="11">
        <f>Calculations!S33/1000</f>
        <v>1.8969341161121983E-3</v>
      </c>
      <c r="S10" s="11">
        <f>Calculations!T33/1000</f>
        <v>1.8969341161121983E-3</v>
      </c>
      <c r="T10" s="11">
        <f>TREND($K10:$S10,$K$1:$S$1,T$1)</f>
        <v>1.8969341161121987E-3</v>
      </c>
      <c r="U10" s="11">
        <f>TREND($K10:$S10,$K$1:$S$1,U$1)</f>
        <v>1.8969341161121987E-3</v>
      </c>
      <c r="V10" s="11">
        <f>TREND($K10:$S10,$K$1:$S$1,V$1)</f>
        <v>1.8969341161121987E-3</v>
      </c>
      <c r="W10" s="11">
        <f>TREND($K10:$S10,$K$1:$S$1,W$1)</f>
        <v>1.8969341161121987E-3</v>
      </c>
      <c r="X10" s="11">
        <f>TREND($K10:$S10,$K$1:$S$1,X$1)</f>
        <v>1.8969341161121987E-3</v>
      </c>
      <c r="Y10" s="11">
        <f>TREND($K10:$S10,$K$1:$S$1,Y$1)</f>
        <v>1.8969341161121987E-3</v>
      </c>
      <c r="Z10" s="11">
        <f>TREND($K10:$S10,$K$1:$S$1,Z$1)</f>
        <v>1.8969341161121987E-3</v>
      </c>
      <c r="AA10" s="11">
        <f>TREND($K10:$S10,$K$1:$S$1,AA$1)</f>
        <v>1.8969341161121987E-3</v>
      </c>
      <c r="AB10" s="11">
        <f>TREND($K10:$S10,$K$1:$S$1,AB$1)</f>
        <v>1.8969341161121987E-3</v>
      </c>
      <c r="AC10" s="11">
        <f>TREND($K10:$S10,$K$1:$S$1,AC$1)</f>
        <v>1.8969341161121987E-3</v>
      </c>
      <c r="AD10" s="11">
        <f>TREND($K10:$S10,$K$1:$S$1,AD$1)</f>
        <v>1.8969341161121987E-3</v>
      </c>
      <c r="AE10" s="11">
        <f>TREND($K10:$S10,$K$1:$S$1,AE$1)</f>
        <v>1.8969341161121987E-3</v>
      </c>
      <c r="AF10" s="11">
        <f>TREND($K10:$S10,$K$1:$S$1,AF$1)</f>
        <v>1.8969341161121987E-3</v>
      </c>
      <c r="AG10" s="11">
        <f>TREND($K10:$S10,$K$1:$S$1,AG$1)</f>
        <v>1.8969341161121987E-3</v>
      </c>
      <c r="AH10" s="11">
        <f>TREND($K10:$S10,$K$1:$S$1,AH$1)</f>
        <v>1.8969341161121987E-3</v>
      </c>
      <c r="AI10" s="11">
        <f>TREND($K10:$S10,$K$1:$S$1,AI$1)</f>
        <v>1.8969341161121987E-3</v>
      </c>
      <c r="AJ10" s="11">
        <f>TREND($K10:$S10,$K$1:$S$1,AJ$1)</f>
        <v>1.8969341161121987E-3</v>
      </c>
      <c r="AK10" s="11">
        <f>TREND($K10:$S10,$K$1:$S$1,AK$1)</f>
        <v>1.8969341161121987E-3</v>
      </c>
      <c r="AL10" s="11">
        <f>TREND($K10:$S10,$K$1:$S$1,AL$1)</f>
        <v>1.8969341161121987E-3</v>
      </c>
      <c r="AM10" s="11">
        <f>TREND($K10:$S10,$K$1:$S$1,AM$1)</f>
        <v>1.8969341161121987E-3</v>
      </c>
    </row>
    <row r="11" spans="1:39" x14ac:dyDescent="0.35">
      <c r="A11" t="s">
        <v>456</v>
      </c>
      <c r="B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f t="shared" si="2"/>
        <v>0</v>
      </c>
      <c r="U11" s="11">
        <f t="shared" si="1"/>
        <v>0</v>
      </c>
      <c r="V11" s="11">
        <f t="shared" si="1"/>
        <v>0</v>
      </c>
      <c r="W11" s="11">
        <f t="shared" si="1"/>
        <v>0</v>
      </c>
      <c r="X11" s="11">
        <f t="shared" si="1"/>
        <v>0</v>
      </c>
      <c r="Y11" s="11">
        <f t="shared" si="1"/>
        <v>0</v>
      </c>
      <c r="Z11" s="11">
        <f t="shared" si="1"/>
        <v>0</v>
      </c>
      <c r="AA11" s="11">
        <f t="shared" si="1"/>
        <v>0</v>
      </c>
      <c r="AB11" s="11">
        <f t="shared" si="1"/>
        <v>0</v>
      </c>
      <c r="AC11" s="11">
        <f t="shared" si="1"/>
        <v>0</v>
      </c>
      <c r="AD11" s="11">
        <f t="shared" si="1"/>
        <v>0</v>
      </c>
      <c r="AE11" s="11">
        <f t="shared" si="1"/>
        <v>0</v>
      </c>
      <c r="AF11" s="11">
        <f t="shared" si="1"/>
        <v>0</v>
      </c>
      <c r="AG11" s="11">
        <f t="shared" si="1"/>
        <v>0</v>
      </c>
      <c r="AH11" s="11">
        <f t="shared" si="1"/>
        <v>0</v>
      </c>
      <c r="AI11" s="11">
        <f t="shared" si="1"/>
        <v>0</v>
      </c>
      <c r="AJ11" s="11">
        <f t="shared" si="1"/>
        <v>0</v>
      </c>
      <c r="AK11" s="11">
        <f t="shared" si="1"/>
        <v>0</v>
      </c>
      <c r="AL11" s="11">
        <f t="shared" si="1"/>
        <v>0</v>
      </c>
      <c r="AM11" s="11">
        <f t="shared" si="1"/>
        <v>0</v>
      </c>
    </row>
    <row r="12" spans="1:39" x14ac:dyDescent="0.35">
      <c r="A12" t="s">
        <v>458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f t="shared" si="2"/>
        <v>0</v>
      </c>
      <c r="U12" s="11">
        <f t="shared" si="1"/>
        <v>0</v>
      </c>
      <c r="V12" s="11">
        <f t="shared" si="1"/>
        <v>0</v>
      </c>
      <c r="W12" s="11">
        <f t="shared" si="1"/>
        <v>0</v>
      </c>
      <c r="X12" s="11">
        <f t="shared" si="1"/>
        <v>0</v>
      </c>
      <c r="Y12" s="11">
        <f t="shared" si="1"/>
        <v>0</v>
      </c>
      <c r="Z12" s="11">
        <f t="shared" si="1"/>
        <v>0</v>
      </c>
      <c r="AA12" s="11">
        <f t="shared" si="1"/>
        <v>0</v>
      </c>
      <c r="AB12" s="11">
        <f t="shared" si="1"/>
        <v>0</v>
      </c>
      <c r="AC12" s="11">
        <f t="shared" si="1"/>
        <v>0</v>
      </c>
      <c r="AD12" s="11">
        <f t="shared" si="1"/>
        <v>0</v>
      </c>
      <c r="AE12" s="11">
        <f t="shared" si="1"/>
        <v>0</v>
      </c>
      <c r="AF12" s="11">
        <f t="shared" si="1"/>
        <v>0</v>
      </c>
      <c r="AG12" s="11">
        <f t="shared" si="1"/>
        <v>0</v>
      </c>
      <c r="AH12" s="11">
        <f t="shared" si="1"/>
        <v>0</v>
      </c>
      <c r="AI12" s="11">
        <f t="shared" si="1"/>
        <v>0</v>
      </c>
      <c r="AJ12" s="11">
        <f t="shared" si="1"/>
        <v>0</v>
      </c>
      <c r="AK12" s="11">
        <f t="shared" si="1"/>
        <v>0</v>
      </c>
      <c r="AL12" s="11">
        <f t="shared" si="1"/>
        <v>0</v>
      </c>
      <c r="AM12" s="11">
        <f t="shared" si="1"/>
        <v>0</v>
      </c>
    </row>
    <row r="13" spans="1:39" x14ac:dyDescent="0.25"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spans="1:39" x14ac:dyDescent="0.25"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</row>
    <row r="15" spans="1:39" x14ac:dyDescent="0.25"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  <row r="16" spans="1:39" x14ac:dyDescent="0.25"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/>
  </sheetViews>
  <sheetFormatPr defaultColWidth="9.1796875" defaultRowHeight="14.5" x14ac:dyDescent="0.35"/>
  <cols>
    <col min="1" max="1" width="32.453125" style="11" customWidth="1"/>
    <col min="2" max="2" width="87.7265625" style="11" customWidth="1"/>
    <col min="3" max="12" width="9.1796875" style="11"/>
    <col min="13" max="13" width="11.54296875" style="11" customWidth="1"/>
    <col min="14" max="16384" width="9.1796875" style="11"/>
  </cols>
  <sheetData>
    <row r="1" spans="1:14" x14ac:dyDescent="0.35">
      <c r="A1" s="11" t="s">
        <v>5</v>
      </c>
    </row>
    <row r="2" spans="1:14" x14ac:dyDescent="0.35">
      <c r="A2" s="1" t="s">
        <v>229</v>
      </c>
    </row>
    <row r="3" spans="1:14" x14ac:dyDescent="0.35">
      <c r="A3" s="11" t="s">
        <v>7</v>
      </c>
    </row>
    <row r="4" spans="1:14" x14ac:dyDescent="0.35">
      <c r="A4" s="11" t="s">
        <v>13</v>
      </c>
    </row>
    <row r="5" spans="1:14" x14ac:dyDescent="0.35">
      <c r="A5" s="11" t="s">
        <v>14</v>
      </c>
    </row>
    <row r="7" spans="1:14" x14ac:dyDescent="0.35">
      <c r="B7" s="1"/>
      <c r="C7" s="1" t="s">
        <v>8</v>
      </c>
      <c r="D7" s="1"/>
      <c r="E7" s="1"/>
      <c r="F7" s="1"/>
      <c r="G7" s="1"/>
      <c r="H7" s="1" t="s">
        <v>9</v>
      </c>
      <c r="I7" s="1"/>
      <c r="J7" s="1"/>
      <c r="K7" s="1"/>
      <c r="L7" s="1"/>
      <c r="M7" s="1" t="s">
        <v>11</v>
      </c>
    </row>
    <row r="8" spans="1:14" x14ac:dyDescent="0.35">
      <c r="A8" s="1" t="s">
        <v>34</v>
      </c>
      <c r="B8" s="1" t="s">
        <v>6</v>
      </c>
      <c r="C8" s="1">
        <v>2014</v>
      </c>
      <c r="D8" s="1">
        <v>2015</v>
      </c>
      <c r="E8" s="1">
        <v>2016</v>
      </c>
      <c r="F8" s="1">
        <v>2017</v>
      </c>
      <c r="G8" s="1">
        <v>2018</v>
      </c>
      <c r="H8" s="1">
        <v>2014</v>
      </c>
      <c r="I8" s="1">
        <v>2015</v>
      </c>
      <c r="J8" s="1">
        <v>2016</v>
      </c>
      <c r="K8" s="1">
        <v>2017</v>
      </c>
      <c r="L8" s="1">
        <v>2018</v>
      </c>
      <c r="M8" s="4" t="s">
        <v>12</v>
      </c>
    </row>
    <row r="9" spans="1:14" x14ac:dyDescent="0.35">
      <c r="A9" s="31" t="s">
        <v>33</v>
      </c>
      <c r="B9" s="31" t="s">
        <v>10</v>
      </c>
      <c r="C9" s="33">
        <f>($M9-$L9-$K9)/8</f>
        <v>3.7500000000000006E-2</v>
      </c>
      <c r="D9" s="33">
        <f t="shared" ref="D9:J9" si="0">($M9-$L9-$K9)/8</f>
        <v>3.7500000000000006E-2</v>
      </c>
      <c r="E9" s="33">
        <f t="shared" si="0"/>
        <v>3.7500000000000006E-2</v>
      </c>
      <c r="F9" s="33">
        <f t="shared" si="0"/>
        <v>3.7500000000000006E-2</v>
      </c>
      <c r="G9" s="33">
        <f t="shared" si="0"/>
        <v>3.7500000000000006E-2</v>
      </c>
      <c r="H9" s="33">
        <f t="shared" si="0"/>
        <v>3.7500000000000006E-2</v>
      </c>
      <c r="I9" s="33">
        <f t="shared" si="0"/>
        <v>3.7500000000000006E-2</v>
      </c>
      <c r="J9" s="33">
        <f t="shared" si="0"/>
        <v>3.7500000000000006E-2</v>
      </c>
      <c r="K9" s="32">
        <v>0.1</v>
      </c>
      <c r="L9" s="32">
        <v>0.1</v>
      </c>
      <c r="M9" s="32">
        <v>0.5</v>
      </c>
    </row>
    <row r="10" spans="1:14" x14ac:dyDescent="0.35">
      <c r="A10" s="34" t="s">
        <v>22</v>
      </c>
      <c r="B10" s="34" t="s">
        <v>15</v>
      </c>
      <c r="C10" s="35">
        <v>0.4</v>
      </c>
      <c r="D10" s="35">
        <v>0.4</v>
      </c>
      <c r="E10" s="35">
        <v>0.4</v>
      </c>
      <c r="F10" s="35">
        <v>0.4</v>
      </c>
      <c r="G10" s="35">
        <v>0.3</v>
      </c>
      <c r="H10" s="35">
        <v>0.1</v>
      </c>
      <c r="I10" s="35">
        <v>0.1</v>
      </c>
      <c r="J10" s="35">
        <v>0.1</v>
      </c>
      <c r="K10" s="35">
        <v>0.1</v>
      </c>
      <c r="L10" s="35">
        <v>0.1</v>
      </c>
      <c r="M10" s="35">
        <v>2.9</v>
      </c>
    </row>
    <row r="11" spans="1:14" x14ac:dyDescent="0.35">
      <c r="A11" s="31" t="s">
        <v>23</v>
      </c>
      <c r="B11" s="31" t="s">
        <v>16</v>
      </c>
      <c r="C11" s="33">
        <f>$M11/10</f>
        <v>2.5000000000000001E-3</v>
      </c>
      <c r="D11" s="33">
        <f t="shared" ref="D11:L11" si="1">$M11/10</f>
        <v>2.5000000000000001E-3</v>
      </c>
      <c r="E11" s="33">
        <f t="shared" si="1"/>
        <v>2.5000000000000001E-3</v>
      </c>
      <c r="F11" s="33">
        <f t="shared" si="1"/>
        <v>2.5000000000000001E-3</v>
      </c>
      <c r="G11" s="33">
        <f t="shared" si="1"/>
        <v>2.5000000000000001E-3</v>
      </c>
      <c r="H11" s="33">
        <f t="shared" si="1"/>
        <v>2.5000000000000001E-3</v>
      </c>
      <c r="I11" s="33">
        <f t="shared" si="1"/>
        <v>2.5000000000000001E-3</v>
      </c>
      <c r="J11" s="33">
        <f t="shared" si="1"/>
        <v>2.5000000000000001E-3</v>
      </c>
      <c r="K11" s="33">
        <f t="shared" si="1"/>
        <v>2.5000000000000001E-3</v>
      </c>
      <c r="L11" s="33">
        <f t="shared" si="1"/>
        <v>2.5000000000000001E-3</v>
      </c>
      <c r="M11" s="32">
        <v>2.5000000000000001E-2</v>
      </c>
    </row>
    <row r="12" spans="1:14" x14ac:dyDescent="0.35">
      <c r="A12" s="34" t="s">
        <v>23</v>
      </c>
      <c r="B12" s="34" t="s">
        <v>17</v>
      </c>
      <c r="C12" s="35">
        <v>1.1000000000000001</v>
      </c>
      <c r="D12" s="35">
        <v>2.2999999999999998</v>
      </c>
      <c r="E12" s="35">
        <v>2.9</v>
      </c>
      <c r="F12" s="35">
        <v>3.3</v>
      </c>
      <c r="G12" s="35">
        <v>3.4</v>
      </c>
      <c r="H12" s="35">
        <v>0.1</v>
      </c>
      <c r="I12" s="35">
        <v>0.1</v>
      </c>
      <c r="J12" s="35">
        <v>0.2</v>
      </c>
      <c r="K12" s="35">
        <v>0.2</v>
      </c>
      <c r="L12" s="35">
        <v>0.2</v>
      </c>
      <c r="M12" s="35">
        <v>13.8</v>
      </c>
    </row>
    <row r="13" spans="1:14" x14ac:dyDescent="0.35">
      <c r="A13" s="34" t="s">
        <v>24</v>
      </c>
      <c r="B13" s="34" t="s">
        <v>18</v>
      </c>
      <c r="C13" s="35">
        <f>$M13/10</f>
        <v>0.01</v>
      </c>
      <c r="D13" s="35">
        <f t="shared" ref="D13:L13" si="2">$M13/10</f>
        <v>0.01</v>
      </c>
      <c r="E13" s="35">
        <f t="shared" si="2"/>
        <v>0.01</v>
      </c>
      <c r="F13" s="35">
        <f t="shared" si="2"/>
        <v>0.01</v>
      </c>
      <c r="G13" s="35">
        <f t="shared" si="2"/>
        <v>0.01</v>
      </c>
      <c r="H13" s="35">
        <f t="shared" si="2"/>
        <v>0.01</v>
      </c>
      <c r="I13" s="35">
        <f t="shared" si="2"/>
        <v>0.01</v>
      </c>
      <c r="J13" s="35">
        <f t="shared" si="2"/>
        <v>0.01</v>
      </c>
      <c r="K13" s="35">
        <f t="shared" si="2"/>
        <v>0.01</v>
      </c>
      <c r="L13" s="35">
        <f t="shared" si="2"/>
        <v>0.01</v>
      </c>
      <c r="M13" s="35">
        <v>0.1</v>
      </c>
    </row>
    <row r="14" spans="1:14" x14ac:dyDescent="0.35">
      <c r="A14" s="34" t="s">
        <v>25</v>
      </c>
      <c r="B14" s="34" t="s">
        <v>19</v>
      </c>
      <c r="C14" s="35">
        <v>0.3</v>
      </c>
      <c r="D14" s="35">
        <v>0.4</v>
      </c>
      <c r="E14" s="35">
        <v>0.4</v>
      </c>
      <c r="F14" s="35">
        <v>0.4</v>
      </c>
      <c r="G14" s="35">
        <v>0.4</v>
      </c>
      <c r="H14" s="36"/>
      <c r="I14" s="36"/>
      <c r="J14" s="36"/>
      <c r="K14" s="36"/>
      <c r="L14" s="36"/>
      <c r="M14" s="35">
        <v>1.9</v>
      </c>
    </row>
    <row r="15" spans="1:14" x14ac:dyDescent="0.35">
      <c r="A15" s="34" t="s">
        <v>26</v>
      </c>
      <c r="B15" s="34" t="s">
        <v>20</v>
      </c>
      <c r="C15" s="35">
        <v>0.2</v>
      </c>
      <c r="D15" s="35">
        <v>0.2</v>
      </c>
      <c r="E15" s="35">
        <v>0.2</v>
      </c>
      <c r="F15" s="35">
        <v>0.2</v>
      </c>
      <c r="G15" s="35">
        <v>0.2</v>
      </c>
      <c r="H15" s="35"/>
      <c r="I15" s="35"/>
      <c r="J15" s="35"/>
      <c r="K15" s="35"/>
      <c r="L15" s="35"/>
      <c r="M15" s="35">
        <v>1</v>
      </c>
    </row>
    <row r="16" spans="1:14" x14ac:dyDescent="0.35">
      <c r="A16" s="31" t="s">
        <v>26</v>
      </c>
      <c r="B16" s="31" t="s">
        <v>27</v>
      </c>
      <c r="C16" s="32">
        <f>$M16/10</f>
        <v>0.01</v>
      </c>
      <c r="D16" s="32">
        <f t="shared" ref="D16:G17" si="3">$M16/10</f>
        <v>0.01</v>
      </c>
      <c r="E16" s="32">
        <f t="shared" si="3"/>
        <v>0.01</v>
      </c>
      <c r="F16" s="32">
        <f t="shared" si="3"/>
        <v>0.01</v>
      </c>
      <c r="G16" s="32">
        <f t="shared" si="3"/>
        <v>0.01</v>
      </c>
      <c r="H16" s="32"/>
      <c r="I16" s="32"/>
      <c r="J16" s="32"/>
      <c r="K16" s="32"/>
      <c r="L16" s="32"/>
      <c r="M16" s="32">
        <v>0.1</v>
      </c>
      <c r="N16" s="11" t="s">
        <v>339</v>
      </c>
    </row>
    <row r="17" spans="1:14" x14ac:dyDescent="0.35">
      <c r="A17" s="31" t="s">
        <v>26</v>
      </c>
      <c r="B17" s="31" t="s">
        <v>28</v>
      </c>
      <c r="C17" s="32">
        <f>$M17/10</f>
        <v>0.01</v>
      </c>
      <c r="D17" s="32">
        <f t="shared" si="3"/>
        <v>0.01</v>
      </c>
      <c r="E17" s="32">
        <f t="shared" si="3"/>
        <v>0.01</v>
      </c>
      <c r="F17" s="32">
        <f t="shared" si="3"/>
        <v>0.01</v>
      </c>
      <c r="G17" s="32">
        <f t="shared" si="3"/>
        <v>0.01</v>
      </c>
      <c r="H17" s="32"/>
      <c r="I17" s="32"/>
      <c r="J17" s="32"/>
      <c r="K17" s="32"/>
      <c r="L17" s="32"/>
      <c r="M17" s="32">
        <v>0.1</v>
      </c>
      <c r="N17" s="11" t="s">
        <v>340</v>
      </c>
    </row>
    <row r="18" spans="1:14" ht="29.15" x14ac:dyDescent="0.35">
      <c r="A18" s="34" t="s">
        <v>42</v>
      </c>
      <c r="B18" s="34" t="s">
        <v>29</v>
      </c>
      <c r="C18" s="35">
        <v>0.9</v>
      </c>
      <c r="D18" s="35">
        <v>0.9</v>
      </c>
      <c r="E18" s="35">
        <v>0.9</v>
      </c>
      <c r="F18" s="35">
        <v>1</v>
      </c>
      <c r="G18" s="35">
        <v>1</v>
      </c>
      <c r="H18" s="35">
        <v>0.2</v>
      </c>
      <c r="I18" s="35">
        <v>0.2</v>
      </c>
      <c r="J18" s="35">
        <v>0.3</v>
      </c>
      <c r="K18" s="35">
        <v>0.3</v>
      </c>
      <c r="L18" s="35">
        <v>0.3</v>
      </c>
      <c r="M18" s="35">
        <v>6</v>
      </c>
    </row>
    <row r="19" spans="1:14" x14ac:dyDescent="0.35">
      <c r="A19" s="34" t="s">
        <v>26</v>
      </c>
      <c r="B19" s="34" t="s">
        <v>402</v>
      </c>
      <c r="C19" s="35">
        <v>0.1</v>
      </c>
      <c r="D19" s="35">
        <v>0.1</v>
      </c>
      <c r="E19" s="35">
        <v>0.1</v>
      </c>
      <c r="F19" s="35">
        <v>0.1</v>
      </c>
      <c r="G19" s="35">
        <v>0.1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0.5</v>
      </c>
      <c r="N19" s="11" t="s">
        <v>403</v>
      </c>
    </row>
    <row r="20" spans="1:14" ht="29.15" x14ac:dyDescent="0.35">
      <c r="A20" s="34" t="s">
        <v>42</v>
      </c>
      <c r="B20" s="34" t="s">
        <v>30</v>
      </c>
      <c r="C20" s="35">
        <v>1</v>
      </c>
      <c r="D20" s="35">
        <v>1.5</v>
      </c>
      <c r="E20" s="35">
        <v>1.6</v>
      </c>
      <c r="F20" s="35">
        <v>1.6</v>
      </c>
      <c r="G20" s="35">
        <v>1.6</v>
      </c>
      <c r="H20" s="36">
        <f>($M20-SUM($C20:$G20))/5</f>
        <v>2.0000000000000285E-2</v>
      </c>
      <c r="I20" s="36">
        <f t="shared" ref="I20:L21" si="4">($M20-SUM($C20:$G20))/5</f>
        <v>2.0000000000000285E-2</v>
      </c>
      <c r="J20" s="36">
        <f t="shared" si="4"/>
        <v>2.0000000000000285E-2</v>
      </c>
      <c r="K20" s="36">
        <f t="shared" si="4"/>
        <v>2.0000000000000285E-2</v>
      </c>
      <c r="L20" s="36">
        <f t="shared" si="4"/>
        <v>2.0000000000000285E-2</v>
      </c>
      <c r="M20" s="35">
        <v>7.4</v>
      </c>
    </row>
    <row r="21" spans="1:14" ht="29.15" x14ac:dyDescent="0.35">
      <c r="A21" s="34" t="s">
        <v>42</v>
      </c>
      <c r="B21" s="34" t="s">
        <v>31</v>
      </c>
      <c r="C21" s="35">
        <v>0.1</v>
      </c>
      <c r="D21" s="35">
        <v>0.1</v>
      </c>
      <c r="E21" s="35">
        <v>0.1</v>
      </c>
      <c r="F21" s="35">
        <v>0.1</v>
      </c>
      <c r="G21" s="35">
        <v>0.1</v>
      </c>
      <c r="H21" s="36">
        <f>($M21-SUM($C21:$G21))/5</f>
        <v>3.9999999999999994E-2</v>
      </c>
      <c r="I21" s="36">
        <f t="shared" si="4"/>
        <v>3.9999999999999994E-2</v>
      </c>
      <c r="J21" s="36">
        <f t="shared" si="4"/>
        <v>3.9999999999999994E-2</v>
      </c>
      <c r="K21" s="36">
        <f t="shared" si="4"/>
        <v>3.9999999999999994E-2</v>
      </c>
      <c r="L21" s="36">
        <f t="shared" si="4"/>
        <v>3.9999999999999994E-2</v>
      </c>
      <c r="M21" s="35">
        <v>0.7</v>
      </c>
    </row>
    <row r="22" spans="1:14" x14ac:dyDescent="0.35">
      <c r="A22" s="34" t="s">
        <v>26</v>
      </c>
      <c r="B22" s="37" t="s">
        <v>32</v>
      </c>
      <c r="C22" s="35">
        <v>0.4</v>
      </c>
      <c r="D22" s="35">
        <v>0.4</v>
      </c>
      <c r="E22" s="35">
        <v>0.4</v>
      </c>
      <c r="F22" s="35">
        <v>0.3</v>
      </c>
      <c r="G22" s="35">
        <v>0.3</v>
      </c>
      <c r="H22" s="35"/>
      <c r="I22" s="35"/>
      <c r="J22" s="35"/>
      <c r="K22" s="35"/>
      <c r="L22" s="35"/>
      <c r="M22" s="35">
        <v>1.8</v>
      </c>
    </row>
    <row r="23" spans="1:14" x14ac:dyDescent="0.35">
      <c r="A23" s="31" t="s">
        <v>33</v>
      </c>
      <c r="B23" s="31" t="s">
        <v>35</v>
      </c>
      <c r="C23" s="32">
        <v>0.3</v>
      </c>
      <c r="D23" s="32">
        <v>0.3</v>
      </c>
      <c r="E23" s="32">
        <v>0.3</v>
      </c>
      <c r="F23" s="32">
        <v>0.3</v>
      </c>
      <c r="G23" s="32">
        <v>0.2</v>
      </c>
      <c r="H23" s="38"/>
      <c r="I23" s="38"/>
      <c r="J23" s="38"/>
      <c r="K23" s="38"/>
      <c r="L23" s="38"/>
      <c r="M23" s="32">
        <v>1.4</v>
      </c>
      <c r="N23" s="11" t="s">
        <v>360</v>
      </c>
    </row>
    <row r="24" spans="1:14" x14ac:dyDescent="0.35">
      <c r="A24" s="31" t="s">
        <v>37</v>
      </c>
      <c r="B24" s="31" t="s">
        <v>36</v>
      </c>
      <c r="C24" s="32">
        <v>0.2</v>
      </c>
      <c r="D24" s="32">
        <v>0.2</v>
      </c>
      <c r="E24" s="32">
        <v>0.2</v>
      </c>
      <c r="F24" s="32">
        <v>0.1</v>
      </c>
      <c r="G24" s="32">
        <v>0.1</v>
      </c>
      <c r="H24" s="32"/>
      <c r="I24" s="32"/>
      <c r="J24" s="32"/>
      <c r="K24" s="32"/>
      <c r="L24" s="32"/>
      <c r="M24" s="32">
        <v>0.8</v>
      </c>
      <c r="N24" s="11" t="s">
        <v>364</v>
      </c>
    </row>
    <row r="25" spans="1:14" ht="29.15" x14ac:dyDescent="0.35">
      <c r="A25" s="34" t="s">
        <v>42</v>
      </c>
      <c r="B25" s="34" t="s">
        <v>38</v>
      </c>
      <c r="C25" s="35"/>
      <c r="D25" s="35"/>
      <c r="E25" s="35"/>
      <c r="F25" s="35"/>
      <c r="G25" s="35"/>
      <c r="H25" s="35">
        <v>1.1000000000000001</v>
      </c>
      <c r="I25" s="35">
        <v>1.1000000000000001</v>
      </c>
      <c r="J25" s="35">
        <v>1.2</v>
      </c>
      <c r="K25" s="35">
        <v>1.2</v>
      </c>
      <c r="L25" s="35">
        <v>1.2</v>
      </c>
      <c r="M25" s="35">
        <v>5.8</v>
      </c>
    </row>
    <row r="26" spans="1:14" x14ac:dyDescent="0.35">
      <c r="A26" s="34" t="s">
        <v>40</v>
      </c>
      <c r="B26" s="34" t="s">
        <v>39</v>
      </c>
      <c r="C26" s="35">
        <v>0.2</v>
      </c>
      <c r="D26" s="35">
        <v>0.2</v>
      </c>
      <c r="E26" s="35">
        <v>0.2</v>
      </c>
      <c r="F26" s="35">
        <v>0.3</v>
      </c>
      <c r="G26" s="35">
        <v>0.3</v>
      </c>
      <c r="H26" s="35"/>
      <c r="I26" s="35"/>
      <c r="J26" s="35"/>
      <c r="K26" s="35"/>
      <c r="L26" s="35"/>
      <c r="M26" s="35">
        <v>1.2</v>
      </c>
    </row>
    <row r="27" spans="1:14" ht="29" x14ac:dyDescent="0.35">
      <c r="A27" s="31" t="s">
        <v>42</v>
      </c>
      <c r="B27" s="31" t="s">
        <v>41</v>
      </c>
      <c r="C27" s="32"/>
      <c r="D27" s="32"/>
      <c r="E27" s="32"/>
      <c r="F27" s="32"/>
      <c r="G27" s="32"/>
      <c r="H27" s="32">
        <v>0.1</v>
      </c>
      <c r="I27" s="32">
        <v>0.1</v>
      </c>
      <c r="J27" s="32">
        <v>0.1</v>
      </c>
      <c r="K27" s="32">
        <v>0.1</v>
      </c>
      <c r="L27" s="32">
        <v>0.1</v>
      </c>
      <c r="M27" s="32">
        <v>0.5</v>
      </c>
      <c r="N27" s="11" t="s">
        <v>365</v>
      </c>
    </row>
    <row r="29" spans="1:14" x14ac:dyDescent="0.35">
      <c r="A29" s="6" t="s">
        <v>163</v>
      </c>
    </row>
    <row r="30" spans="1:14" x14ac:dyDescent="0.35">
      <c r="A30" s="8" t="s">
        <v>164</v>
      </c>
    </row>
    <row r="31" spans="1:14" x14ac:dyDescent="0.35">
      <c r="A31" s="8" t="s">
        <v>162</v>
      </c>
    </row>
    <row r="32" spans="1:14" x14ac:dyDescent="0.35">
      <c r="A32" s="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Subsidies Paid</vt:lpstr>
      <vt:lpstr>Calculations</vt:lpstr>
      <vt:lpstr>AEO Table 1</vt:lpstr>
      <vt:lpstr>AEO Table 8</vt:lpstr>
      <vt:lpstr>AEO Table 11</vt:lpstr>
      <vt:lpstr>BS-BSfTFpEUP</vt:lpstr>
      <vt:lpstr>BS-BSpUEO</vt:lpstr>
      <vt:lpstr>JCT Table 1_Notes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2014-08-21T02:04:37Z</dcterms:created>
  <dcterms:modified xsi:type="dcterms:W3CDTF">2017-02-01T04:12:41Z</dcterms:modified>
</cp:coreProperties>
</file>