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25" windowWidth="18195" windowHeight="6780" activeTab="2"/>
  </bookViews>
  <sheets>
    <sheet name="About" sheetId="10" r:id="rId1"/>
    <sheet name="PolicyLevers" sheetId="1" r:id="rId2"/>
    <sheet name="OutputGraphs" sheetId="8" r:id="rId3"/>
    <sheet name="ReferenceScenarios" sheetId="9" r:id="rId4"/>
    <sheet name="Targets" sheetId="14" r:id="rId5"/>
    <sheet name="MaxBoundCalculations" sheetId="13" r:id="rId6"/>
  </sheets>
  <definedNames>
    <definedName name="_xlnm._FilterDatabase" localSheetId="1" hidden="1">PolicyLevers!$A$1:$O$254</definedName>
  </definedNames>
  <calcPr calcId="145621"/>
</workbook>
</file>

<file path=xl/calcChain.xml><?xml version="1.0" encoding="utf-8"?>
<calcChain xmlns="http://schemas.openxmlformats.org/spreadsheetml/2006/main">
  <c r="I186" i="1" l="1"/>
  <c r="C186" i="1"/>
  <c r="B186" i="1"/>
  <c r="A186" i="1"/>
  <c r="L44" i="1" l="1"/>
  <c r="L30" i="1"/>
  <c r="L29" i="1"/>
  <c r="L28" i="1"/>
  <c r="L27" i="1"/>
  <c r="L26" i="1"/>
  <c r="L25" i="1"/>
  <c r="L8" i="1"/>
  <c r="L6" i="1"/>
  <c r="L126" i="1"/>
  <c r="S145" i="1" l="1"/>
  <c r="S144" i="1"/>
  <c r="S143" i="1"/>
  <c r="S142" i="1"/>
  <c r="S141" i="1"/>
  <c r="S140" i="1"/>
  <c r="S139" i="1"/>
  <c r="L4" i="1" l="1"/>
  <c r="S26" i="1" l="1"/>
  <c r="S27" i="1" s="1"/>
  <c r="S28" i="1" s="1"/>
  <c r="S29" i="1" s="1"/>
  <c r="S30" i="1" s="1"/>
  <c r="S31" i="1" s="1"/>
  <c r="S32" i="1" s="1"/>
  <c r="S33" i="1" s="1"/>
  <c r="S34" i="1" s="1"/>
  <c r="S35" i="1" s="1"/>
  <c r="S36" i="1" s="1"/>
  <c r="S37" i="1" s="1"/>
  <c r="S38" i="1" s="1"/>
  <c r="S39" i="1" s="1"/>
  <c r="S40" i="1" s="1"/>
  <c r="S41" i="1" s="1"/>
  <c r="S42" i="1" s="1"/>
  <c r="B161" i="13"/>
  <c r="G140" i="13"/>
  <c r="G141" i="13"/>
  <c r="G142" i="13"/>
  <c r="G143" i="13"/>
  <c r="B159" i="13" s="1"/>
  <c r="L35" i="1" s="1"/>
  <c r="L41" i="1" s="1"/>
  <c r="G144" i="13"/>
  <c r="G145" i="13"/>
  <c r="G146" i="13"/>
  <c r="G147" i="13"/>
  <c r="G148" i="13"/>
  <c r="G149" i="13"/>
  <c r="G150" i="13"/>
  <c r="G151" i="13"/>
  <c r="B160" i="13" s="1"/>
  <c r="L36" i="1" s="1"/>
  <c r="L42" i="1" s="1"/>
  <c r="G152" i="13"/>
  <c r="G153" i="13"/>
  <c r="G154" i="13"/>
  <c r="G155" i="13"/>
  <c r="B163" i="13" s="1"/>
  <c r="G156" i="13"/>
  <c r="G139" i="13"/>
  <c r="B162" i="13"/>
  <c r="L31" i="1" s="1"/>
  <c r="L37" i="1" s="1"/>
  <c r="L34" i="1"/>
  <c r="L40" i="1" s="1"/>
  <c r="B167" i="13"/>
  <c r="L33" i="1" l="1"/>
  <c r="L39" i="1" s="1"/>
  <c r="L32" i="1"/>
  <c r="L38" i="1" s="1"/>
  <c r="B186" i="13" l="1"/>
  <c r="B181" i="13" l="1"/>
  <c r="B176" i="13"/>
  <c r="B171" i="13" l="1"/>
  <c r="B172" i="13" s="1"/>
  <c r="A127" i="13" l="1"/>
  <c r="A128" i="13" s="1"/>
  <c r="A130" i="13" l="1"/>
  <c r="A131" i="13" s="1"/>
  <c r="A116" i="13"/>
  <c r="A117" i="13" s="1"/>
  <c r="A101" i="13"/>
  <c r="A102" i="13" s="1"/>
  <c r="B88" i="13"/>
  <c r="L3" i="1" s="1"/>
  <c r="A91" i="13"/>
  <c r="A93" i="13" s="1"/>
  <c r="A94" i="13" s="1"/>
  <c r="A96" i="13" s="1"/>
  <c r="A120" i="13" l="1"/>
  <c r="A121" i="13" s="1"/>
  <c r="A118" i="13"/>
  <c r="A103" i="13"/>
  <c r="A105" i="13"/>
  <c r="A106" i="13" s="1"/>
  <c r="A107" i="13" s="1"/>
  <c r="A122" i="13" l="1"/>
  <c r="A111" i="13" s="1"/>
  <c r="L2" i="1"/>
  <c r="I259" i="1" l="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1" i="1"/>
  <c r="I200" i="1"/>
  <c r="I199" i="1"/>
  <c r="I198" i="1"/>
  <c r="I197" i="1"/>
  <c r="I196" i="1"/>
  <c r="I195" i="1"/>
  <c r="I194" i="1"/>
  <c r="I193" i="1"/>
  <c r="I192" i="1"/>
  <c r="I191" i="1"/>
  <c r="I190" i="1"/>
  <c r="I189" i="1"/>
  <c r="I185" i="1"/>
  <c r="I184" i="1"/>
  <c r="I183" i="1"/>
  <c r="I182" i="1"/>
  <c r="I181" i="1"/>
  <c r="I180" i="1"/>
  <c r="I179" i="1"/>
  <c r="I178" i="1"/>
  <c r="I177" i="1"/>
  <c r="I176" i="1"/>
  <c r="I175" i="1"/>
  <c r="I174" i="1"/>
  <c r="I173" i="1"/>
  <c r="I171" i="1"/>
  <c r="I170" i="1"/>
  <c r="I169" i="1"/>
  <c r="I168" i="1"/>
  <c r="I167" i="1"/>
  <c r="I166" i="1"/>
  <c r="I145" i="1"/>
  <c r="I144" i="1"/>
  <c r="I143" i="1"/>
  <c r="I142" i="1"/>
  <c r="I141" i="1"/>
  <c r="I140" i="1"/>
  <c r="I139" i="1"/>
  <c r="C124" i="1"/>
  <c r="B124" i="1"/>
  <c r="A124" i="1"/>
  <c r="C123" i="1"/>
  <c r="B123" i="1"/>
  <c r="A123" i="1"/>
  <c r="C122" i="1"/>
  <c r="B122" i="1"/>
  <c r="A122" i="1"/>
  <c r="C121" i="1"/>
  <c r="B121" i="1"/>
  <c r="A121" i="1"/>
  <c r="C120" i="1"/>
  <c r="B120" i="1"/>
  <c r="A120" i="1"/>
  <c r="C119" i="1"/>
  <c r="B119" i="1"/>
  <c r="A119" i="1"/>
  <c r="C118" i="1"/>
  <c r="B118" i="1"/>
  <c r="A118" i="1"/>
  <c r="C117" i="1"/>
  <c r="B117" i="1"/>
  <c r="A117" i="1"/>
  <c r="C116" i="1"/>
  <c r="B116" i="1"/>
  <c r="A116" i="1"/>
  <c r="C115" i="1"/>
  <c r="B115" i="1"/>
  <c r="A115" i="1"/>
  <c r="C114" i="1"/>
  <c r="B114" i="1"/>
  <c r="A114" i="1"/>
  <c r="C113" i="1"/>
  <c r="B113" i="1"/>
  <c r="A113" i="1"/>
  <c r="C112" i="1"/>
  <c r="B112" i="1"/>
  <c r="A112" i="1"/>
  <c r="C111" i="1"/>
  <c r="B111" i="1"/>
  <c r="A111" i="1"/>
  <c r="C110" i="1"/>
  <c r="B110" i="1"/>
  <c r="A110" i="1"/>
  <c r="C109" i="1"/>
  <c r="B109" i="1"/>
  <c r="A109" i="1"/>
  <c r="C108" i="1"/>
  <c r="B108" i="1"/>
  <c r="A108" i="1"/>
  <c r="C107" i="1"/>
  <c r="B107" i="1"/>
  <c r="A107" i="1"/>
  <c r="C106" i="1"/>
  <c r="B106" i="1"/>
  <c r="A106" i="1"/>
  <c r="C105" i="1"/>
  <c r="B105" i="1"/>
  <c r="A105" i="1"/>
  <c r="C104" i="1"/>
  <c r="B104" i="1"/>
  <c r="A104" i="1"/>
  <c r="C103" i="1"/>
  <c r="B103" i="1"/>
  <c r="A103" i="1"/>
  <c r="C102" i="1"/>
  <c r="B102" i="1"/>
  <c r="A102" i="1"/>
  <c r="C101" i="1"/>
  <c r="B101" i="1"/>
  <c r="A101" i="1"/>
  <c r="C100" i="1"/>
  <c r="B100" i="1"/>
  <c r="A100" i="1"/>
  <c r="C99" i="1"/>
  <c r="B99" i="1"/>
  <c r="A99" i="1"/>
  <c r="C98" i="1"/>
  <c r="B98" i="1"/>
  <c r="A98" i="1"/>
  <c r="C97" i="1"/>
  <c r="B97" i="1"/>
  <c r="A97" i="1"/>
  <c r="C96" i="1"/>
  <c r="B96" i="1"/>
  <c r="A96" i="1"/>
  <c r="I134" i="1"/>
  <c r="I133" i="1"/>
  <c r="I132" i="1"/>
  <c r="I131" i="1"/>
  <c r="I130" i="1"/>
  <c r="I129" i="1"/>
  <c r="I128"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96" i="1"/>
  <c r="I94" i="1"/>
  <c r="I93" i="1"/>
  <c r="I92" i="1"/>
  <c r="I91" i="1"/>
  <c r="I90" i="1"/>
  <c r="I89" i="1"/>
  <c r="I88" i="1"/>
  <c r="I82" i="1"/>
  <c r="I81" i="1"/>
  <c r="I80" i="1"/>
  <c r="I79" i="1"/>
  <c r="I78" i="1"/>
  <c r="I77" i="1"/>
  <c r="I76" i="1"/>
  <c r="I75" i="1"/>
  <c r="I74" i="1"/>
  <c r="I68" i="1"/>
  <c r="I67" i="1"/>
  <c r="I66" i="1"/>
  <c r="I65" i="1"/>
  <c r="I64" i="1"/>
  <c r="I63" i="1"/>
  <c r="I62" i="1"/>
  <c r="I61" i="1"/>
  <c r="I60" i="1"/>
  <c r="I58" i="1"/>
  <c r="I57" i="1"/>
  <c r="I56" i="1"/>
  <c r="I55" i="1"/>
  <c r="I54" i="1"/>
  <c r="I52" i="1"/>
  <c r="I51" i="1"/>
  <c r="I50" i="1"/>
  <c r="I49" i="1"/>
  <c r="I48" i="1"/>
  <c r="I42" i="1"/>
  <c r="I41" i="1"/>
  <c r="I40" i="1"/>
  <c r="I39" i="1"/>
  <c r="I38" i="1"/>
  <c r="I37" i="1"/>
  <c r="I36" i="1"/>
  <c r="I35" i="1"/>
  <c r="I34" i="1"/>
  <c r="I33" i="1"/>
  <c r="I32" i="1"/>
  <c r="I31" i="1"/>
  <c r="I30" i="1"/>
  <c r="I29" i="1"/>
  <c r="I28" i="1"/>
  <c r="I27" i="1"/>
  <c r="I26" i="1"/>
  <c r="I24" i="1"/>
  <c r="I23" i="1"/>
  <c r="I21" i="1"/>
  <c r="I20" i="1"/>
  <c r="I19" i="1"/>
  <c r="I18" i="1"/>
  <c r="I17" i="1"/>
  <c r="I16" i="1"/>
  <c r="I15" i="1"/>
  <c r="I14" i="1"/>
  <c r="I13" i="1"/>
  <c r="I12" i="1"/>
  <c r="I11" i="1"/>
  <c r="I8" i="1"/>
  <c r="I7" i="1"/>
  <c r="I6" i="1"/>
  <c r="I5" i="1"/>
  <c r="I4" i="1"/>
  <c r="Q169" i="1" l="1"/>
  <c r="P169" i="1"/>
  <c r="Q168" i="1"/>
  <c r="P168" i="1"/>
  <c r="Q167" i="1"/>
  <c r="P167" i="1"/>
  <c r="Q166" i="1"/>
  <c r="P166" i="1"/>
  <c r="N169" i="1"/>
  <c r="N168" i="1"/>
  <c r="N167" i="1"/>
  <c r="N166" i="1"/>
  <c r="M169" i="1"/>
  <c r="L169" i="1"/>
  <c r="K169" i="1"/>
  <c r="M168" i="1"/>
  <c r="L168" i="1"/>
  <c r="K168" i="1"/>
  <c r="M167" i="1"/>
  <c r="L167" i="1"/>
  <c r="K167" i="1"/>
  <c r="M166" i="1"/>
  <c r="L166" i="1"/>
  <c r="K166" i="1"/>
  <c r="B166" i="1"/>
  <c r="C166" i="1"/>
  <c r="B167" i="1"/>
  <c r="C167" i="1"/>
  <c r="B168" i="1"/>
  <c r="C168" i="1"/>
  <c r="B169" i="1"/>
  <c r="C169" i="1"/>
  <c r="B170" i="1"/>
  <c r="C170" i="1"/>
  <c r="B171" i="1"/>
  <c r="C171" i="1"/>
  <c r="A167" i="1"/>
  <c r="A168" i="1"/>
  <c r="A169" i="1"/>
  <c r="A170" i="1"/>
  <c r="A171" i="1"/>
  <c r="A166" i="1"/>
  <c r="M60" i="1" l="1"/>
  <c r="N60" i="1"/>
  <c r="M61" i="1"/>
  <c r="N61" i="1"/>
  <c r="M62" i="1"/>
  <c r="N62" i="1"/>
  <c r="L62" i="1"/>
  <c r="K62" i="1"/>
  <c r="L61" i="1"/>
  <c r="K61" i="1"/>
  <c r="L60" i="1"/>
  <c r="K60" i="1"/>
  <c r="A61" i="1"/>
  <c r="B61" i="1"/>
  <c r="C61" i="1"/>
  <c r="A62" i="1"/>
  <c r="B62" i="1"/>
  <c r="C62" i="1"/>
  <c r="A63" i="1"/>
  <c r="B63" i="1"/>
  <c r="C63" i="1"/>
  <c r="A64" i="1"/>
  <c r="B64" i="1"/>
  <c r="C64" i="1"/>
  <c r="A65" i="1"/>
  <c r="B65" i="1"/>
  <c r="C65" i="1"/>
  <c r="A66" i="1"/>
  <c r="B66" i="1"/>
  <c r="C66" i="1"/>
  <c r="A67" i="1"/>
  <c r="B67" i="1"/>
  <c r="C67" i="1"/>
  <c r="A68" i="1"/>
  <c r="B68" i="1"/>
  <c r="C68" i="1"/>
  <c r="B60" i="1"/>
  <c r="C60" i="1"/>
  <c r="A60" i="1"/>
  <c r="B238" i="1" l="1"/>
  <c r="B246" i="1" s="1"/>
  <c r="B254" i="1" s="1"/>
  <c r="B237" i="1"/>
  <c r="B209" i="1"/>
  <c r="B217" i="1" s="1"/>
  <c r="B225" i="1" s="1"/>
  <c r="B208" i="1"/>
  <c r="A20" i="1" l="1"/>
  <c r="B20" i="1"/>
  <c r="C20" i="1"/>
  <c r="A21" i="1"/>
  <c r="B21" i="1"/>
  <c r="C21" i="1"/>
  <c r="A81" i="1"/>
  <c r="B81" i="1"/>
  <c r="C81" i="1"/>
  <c r="A82" i="1"/>
  <c r="B82" i="1"/>
  <c r="C82" i="1"/>
  <c r="P23" i="1" l="1"/>
  <c r="P24" i="1"/>
  <c r="Q24" i="1"/>
  <c r="Q23" i="1"/>
  <c r="N24" i="1"/>
  <c r="N23" i="1"/>
  <c r="K24" i="1"/>
  <c r="L24" i="1"/>
  <c r="M24" i="1"/>
  <c r="L23" i="1"/>
  <c r="M23" i="1"/>
  <c r="K23" i="1"/>
  <c r="A24" i="1"/>
  <c r="B24" i="1"/>
  <c r="C24" i="1"/>
  <c r="B23" i="1"/>
  <c r="C23" i="1"/>
  <c r="A23" i="1"/>
  <c r="R31" i="1"/>
  <c r="R32" i="1"/>
  <c r="R33" i="1"/>
  <c r="R34" i="1"/>
  <c r="R35" i="1"/>
  <c r="R36" i="1"/>
  <c r="R37" i="1"/>
  <c r="R38" i="1"/>
  <c r="R39" i="1"/>
  <c r="R40" i="1"/>
  <c r="R41" i="1"/>
  <c r="R42"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Q26" i="1"/>
  <c r="P26" i="1"/>
  <c r="K31" i="1"/>
  <c r="M31" i="1"/>
  <c r="N31" i="1"/>
  <c r="K32" i="1"/>
  <c r="M32" i="1"/>
  <c r="N32" i="1"/>
  <c r="K33" i="1"/>
  <c r="M33" i="1"/>
  <c r="N33" i="1"/>
  <c r="K34" i="1"/>
  <c r="M34" i="1"/>
  <c r="N34" i="1"/>
  <c r="K35" i="1"/>
  <c r="M35" i="1"/>
  <c r="N35" i="1"/>
  <c r="K36" i="1"/>
  <c r="M36" i="1"/>
  <c r="N36" i="1"/>
  <c r="K37" i="1"/>
  <c r="M37" i="1"/>
  <c r="N37" i="1"/>
  <c r="K38" i="1"/>
  <c r="M38" i="1"/>
  <c r="N38" i="1"/>
  <c r="K39" i="1"/>
  <c r="M39" i="1"/>
  <c r="N39" i="1"/>
  <c r="K40" i="1"/>
  <c r="M40" i="1"/>
  <c r="N40" i="1"/>
  <c r="K41" i="1"/>
  <c r="M41" i="1"/>
  <c r="N41" i="1"/>
  <c r="K42" i="1"/>
  <c r="M42" i="1"/>
  <c r="N42" i="1"/>
  <c r="A31" i="1"/>
  <c r="B31" i="1"/>
  <c r="C31"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B191" i="13" l="1"/>
  <c r="B193" i="13" s="1"/>
  <c r="B194" i="13" s="1"/>
  <c r="L138" i="1" l="1"/>
  <c r="L84" i="1" l="1"/>
  <c r="L47" i="1"/>
  <c r="L7" i="1" l="1"/>
  <c r="L5" i="1"/>
  <c r="R197" i="1" l="1"/>
  <c r="R196" i="1"/>
  <c r="R190" i="1"/>
  <c r="R189" i="1"/>
  <c r="R145" i="1"/>
  <c r="R144" i="1"/>
  <c r="R143" i="1"/>
  <c r="R142" i="1"/>
  <c r="R141" i="1"/>
  <c r="R140" i="1"/>
  <c r="R139" i="1"/>
  <c r="R131" i="1"/>
  <c r="R132" i="1"/>
  <c r="R133" i="1"/>
  <c r="R134" i="1"/>
  <c r="R48" i="1" l="1"/>
  <c r="R49" i="1" s="1"/>
  <c r="R50" i="1" s="1"/>
  <c r="R51" i="1" s="1"/>
  <c r="R52" i="1" s="1"/>
  <c r="R27" i="1"/>
  <c r="R28" i="1"/>
  <c r="R29" i="1"/>
  <c r="R30" i="1"/>
  <c r="R26" i="1"/>
  <c r="N259" i="1" l="1"/>
  <c r="M259" i="1"/>
  <c r="L259" i="1"/>
  <c r="K259" i="1"/>
  <c r="N258" i="1"/>
  <c r="M258" i="1"/>
  <c r="L258" i="1"/>
  <c r="K258" i="1"/>
  <c r="N257" i="1"/>
  <c r="M257" i="1"/>
  <c r="L257" i="1"/>
  <c r="K257" i="1"/>
  <c r="N256" i="1"/>
  <c r="M256" i="1"/>
  <c r="L256" i="1"/>
  <c r="K256" i="1"/>
  <c r="N255" i="1"/>
  <c r="M255" i="1"/>
  <c r="L255" i="1"/>
  <c r="K255" i="1"/>
  <c r="C259" i="1"/>
  <c r="B259" i="1"/>
  <c r="A259" i="1"/>
  <c r="C258" i="1"/>
  <c r="B258" i="1"/>
  <c r="A258" i="1"/>
  <c r="C257" i="1"/>
  <c r="B257" i="1"/>
  <c r="A257" i="1"/>
  <c r="C256" i="1"/>
  <c r="B256" i="1"/>
  <c r="A256" i="1"/>
  <c r="C255" i="1"/>
  <c r="B255" i="1"/>
  <c r="A255" i="1"/>
  <c r="N253" i="1"/>
  <c r="M253" i="1"/>
  <c r="L253" i="1"/>
  <c r="K253" i="1"/>
  <c r="N252" i="1"/>
  <c r="M252" i="1"/>
  <c r="L252" i="1"/>
  <c r="K252" i="1"/>
  <c r="N251" i="1"/>
  <c r="M251" i="1"/>
  <c r="L251" i="1"/>
  <c r="K251" i="1"/>
  <c r="N250" i="1"/>
  <c r="M250" i="1"/>
  <c r="L250" i="1"/>
  <c r="K250" i="1"/>
  <c r="N249" i="1"/>
  <c r="M249" i="1"/>
  <c r="L249" i="1"/>
  <c r="K249" i="1"/>
  <c r="N248" i="1"/>
  <c r="M248" i="1"/>
  <c r="L248" i="1"/>
  <c r="K248" i="1"/>
  <c r="N247" i="1"/>
  <c r="M247" i="1"/>
  <c r="L247" i="1"/>
  <c r="K247" i="1"/>
  <c r="C253" i="1"/>
  <c r="B253" i="1"/>
  <c r="A253" i="1"/>
  <c r="C252" i="1"/>
  <c r="B252" i="1"/>
  <c r="A252" i="1"/>
  <c r="C251" i="1"/>
  <c r="B251" i="1"/>
  <c r="A251" i="1"/>
  <c r="C250" i="1"/>
  <c r="B250" i="1"/>
  <c r="A250" i="1"/>
  <c r="C249" i="1"/>
  <c r="B249" i="1"/>
  <c r="A249" i="1"/>
  <c r="C248" i="1"/>
  <c r="B248" i="1"/>
  <c r="A248" i="1"/>
  <c r="C247" i="1"/>
  <c r="B247" i="1"/>
  <c r="A247" i="1"/>
  <c r="N245" i="1"/>
  <c r="M245" i="1"/>
  <c r="L245" i="1"/>
  <c r="K245" i="1"/>
  <c r="N240" i="1"/>
  <c r="M240" i="1"/>
  <c r="L240" i="1"/>
  <c r="K240" i="1"/>
  <c r="N239" i="1"/>
  <c r="M239" i="1"/>
  <c r="L239" i="1"/>
  <c r="K239" i="1"/>
  <c r="C245" i="1"/>
  <c r="B245" i="1"/>
  <c r="A245" i="1"/>
  <c r="C244" i="1"/>
  <c r="B244" i="1"/>
  <c r="A244" i="1"/>
  <c r="C243" i="1"/>
  <c r="B243" i="1"/>
  <c r="A243" i="1"/>
  <c r="C242" i="1"/>
  <c r="B242" i="1"/>
  <c r="A242" i="1"/>
  <c r="C241" i="1"/>
  <c r="B241" i="1"/>
  <c r="A241" i="1"/>
  <c r="C240" i="1"/>
  <c r="B240" i="1"/>
  <c r="A240" i="1"/>
  <c r="C239" i="1"/>
  <c r="B239" i="1"/>
  <c r="A239" i="1"/>
  <c r="N230" i="1"/>
  <c r="M230" i="1"/>
  <c r="L230" i="1"/>
  <c r="K230" i="1"/>
  <c r="N229" i="1"/>
  <c r="M229" i="1"/>
  <c r="L229" i="1"/>
  <c r="K229" i="1"/>
  <c r="N228" i="1"/>
  <c r="M228" i="1"/>
  <c r="L228" i="1"/>
  <c r="K228" i="1"/>
  <c r="N227" i="1"/>
  <c r="M227" i="1"/>
  <c r="L227" i="1"/>
  <c r="K227" i="1"/>
  <c r="N226" i="1"/>
  <c r="M226" i="1"/>
  <c r="L226" i="1"/>
  <c r="K226" i="1"/>
  <c r="C230" i="1"/>
  <c r="B230" i="1"/>
  <c r="A230" i="1"/>
  <c r="C229" i="1"/>
  <c r="B229" i="1"/>
  <c r="A229" i="1"/>
  <c r="C228" i="1"/>
  <c r="B228" i="1"/>
  <c r="A228" i="1"/>
  <c r="C227" i="1"/>
  <c r="B227" i="1"/>
  <c r="A227" i="1"/>
  <c r="C226" i="1"/>
  <c r="B226" i="1"/>
  <c r="A226" i="1"/>
  <c r="N236" i="1"/>
  <c r="M236" i="1"/>
  <c r="L236" i="1"/>
  <c r="K236" i="1"/>
  <c r="N235" i="1"/>
  <c r="M235" i="1"/>
  <c r="L235" i="1"/>
  <c r="K235" i="1"/>
  <c r="N234" i="1"/>
  <c r="M234" i="1"/>
  <c r="L234" i="1"/>
  <c r="K234" i="1"/>
  <c r="N232" i="1"/>
  <c r="M232" i="1"/>
  <c r="L232" i="1"/>
  <c r="K232" i="1"/>
  <c r="C236" i="1"/>
  <c r="B236" i="1"/>
  <c r="A236" i="1"/>
  <c r="C235" i="1"/>
  <c r="B235" i="1"/>
  <c r="A235" i="1"/>
  <c r="C234" i="1"/>
  <c r="B234" i="1"/>
  <c r="A234" i="1"/>
  <c r="C233" i="1"/>
  <c r="B233" i="1"/>
  <c r="A233" i="1"/>
  <c r="C232" i="1"/>
  <c r="B232" i="1"/>
  <c r="A232" i="1"/>
  <c r="N207" i="1"/>
  <c r="M207" i="1"/>
  <c r="L207" i="1"/>
  <c r="K207" i="1"/>
  <c r="N206" i="1"/>
  <c r="M206" i="1"/>
  <c r="L206" i="1"/>
  <c r="K206" i="1"/>
  <c r="N205" i="1"/>
  <c r="M205" i="1"/>
  <c r="L205" i="1"/>
  <c r="K205" i="1"/>
  <c r="N204" i="1"/>
  <c r="M204" i="1"/>
  <c r="L204" i="1"/>
  <c r="K204" i="1"/>
  <c r="N203" i="1"/>
  <c r="M203" i="1"/>
  <c r="L203" i="1"/>
  <c r="K203" i="1"/>
  <c r="N224" i="1"/>
  <c r="M224" i="1"/>
  <c r="L224" i="1"/>
  <c r="K224" i="1"/>
  <c r="N223" i="1"/>
  <c r="M223" i="1"/>
  <c r="L223" i="1"/>
  <c r="K223" i="1"/>
  <c r="N222" i="1"/>
  <c r="M222" i="1"/>
  <c r="L222" i="1"/>
  <c r="K222" i="1"/>
  <c r="N221" i="1"/>
  <c r="M221" i="1"/>
  <c r="L221" i="1"/>
  <c r="K221" i="1"/>
  <c r="N220" i="1"/>
  <c r="M220" i="1"/>
  <c r="L220" i="1"/>
  <c r="K220" i="1"/>
  <c r="N219" i="1"/>
  <c r="M219" i="1"/>
  <c r="L219" i="1"/>
  <c r="K219" i="1"/>
  <c r="N218" i="1"/>
  <c r="M218" i="1"/>
  <c r="L218" i="1"/>
  <c r="K218" i="1"/>
  <c r="C224" i="1"/>
  <c r="B224" i="1"/>
  <c r="A224" i="1"/>
  <c r="C223" i="1"/>
  <c r="B223" i="1"/>
  <c r="A223" i="1"/>
  <c r="C222" i="1"/>
  <c r="B222" i="1"/>
  <c r="A222" i="1"/>
  <c r="C221" i="1"/>
  <c r="B221" i="1"/>
  <c r="A221" i="1"/>
  <c r="C220" i="1"/>
  <c r="B220" i="1"/>
  <c r="A220" i="1"/>
  <c r="C219" i="1"/>
  <c r="B219" i="1"/>
  <c r="A219" i="1"/>
  <c r="C218" i="1"/>
  <c r="B218" i="1"/>
  <c r="A218" i="1"/>
  <c r="A144" i="1"/>
  <c r="N216" i="1"/>
  <c r="M216" i="1"/>
  <c r="L216" i="1"/>
  <c r="K216" i="1"/>
  <c r="N215" i="1"/>
  <c r="M215" i="1"/>
  <c r="L215" i="1"/>
  <c r="K215" i="1"/>
  <c r="N214" i="1"/>
  <c r="M214" i="1"/>
  <c r="L214" i="1"/>
  <c r="K214" i="1"/>
  <c r="N213" i="1"/>
  <c r="M213" i="1"/>
  <c r="L213" i="1"/>
  <c r="K213" i="1"/>
  <c r="N212" i="1"/>
  <c r="M212" i="1"/>
  <c r="L212" i="1"/>
  <c r="K212" i="1"/>
  <c r="N211" i="1"/>
  <c r="M211" i="1"/>
  <c r="L211" i="1"/>
  <c r="K211" i="1"/>
  <c r="N210" i="1"/>
  <c r="M210" i="1"/>
  <c r="L210" i="1"/>
  <c r="K210" i="1"/>
  <c r="A211" i="1"/>
  <c r="B211" i="1"/>
  <c r="C211" i="1"/>
  <c r="A212" i="1"/>
  <c r="B212" i="1"/>
  <c r="C212" i="1"/>
  <c r="A213" i="1"/>
  <c r="B213" i="1"/>
  <c r="C213" i="1"/>
  <c r="A214" i="1"/>
  <c r="B214" i="1"/>
  <c r="C214" i="1"/>
  <c r="A215" i="1"/>
  <c r="B215" i="1"/>
  <c r="C215" i="1"/>
  <c r="A216" i="1"/>
  <c r="B216" i="1"/>
  <c r="C216" i="1"/>
  <c r="B210" i="1"/>
  <c r="C210" i="1"/>
  <c r="A210" i="1"/>
  <c r="A204" i="1"/>
  <c r="B204" i="1"/>
  <c r="C204" i="1"/>
  <c r="A205" i="1"/>
  <c r="B205" i="1"/>
  <c r="C205" i="1"/>
  <c r="A206" i="1"/>
  <c r="B206" i="1"/>
  <c r="C206" i="1"/>
  <c r="A207" i="1"/>
  <c r="B207" i="1"/>
  <c r="C207" i="1"/>
  <c r="B203" i="1"/>
  <c r="C203" i="1"/>
  <c r="A203" i="1"/>
  <c r="N181" i="1"/>
  <c r="M181" i="1"/>
  <c r="L181" i="1"/>
  <c r="K181" i="1"/>
  <c r="N180" i="1"/>
  <c r="M180" i="1"/>
  <c r="L180" i="1"/>
  <c r="K180" i="1"/>
  <c r="N178" i="1"/>
  <c r="M178" i="1"/>
  <c r="L178" i="1"/>
  <c r="K178" i="1"/>
  <c r="N175" i="1"/>
  <c r="M175" i="1"/>
  <c r="L175" i="1"/>
  <c r="K175" i="1"/>
  <c r="N174" i="1"/>
  <c r="M174" i="1"/>
  <c r="L174" i="1"/>
  <c r="K174" i="1"/>
  <c r="K131" i="1" l="1"/>
  <c r="L131" i="1"/>
  <c r="M131" i="1"/>
  <c r="N131" i="1"/>
  <c r="K132" i="1"/>
  <c r="L132" i="1"/>
  <c r="M132" i="1"/>
  <c r="N132" i="1"/>
  <c r="K133" i="1"/>
  <c r="L133" i="1"/>
  <c r="M133" i="1"/>
  <c r="N133" i="1"/>
  <c r="K134" i="1"/>
  <c r="L134" i="1"/>
  <c r="M134" i="1"/>
  <c r="N134" i="1"/>
  <c r="C185" i="1"/>
  <c r="B185" i="1"/>
  <c r="A185" i="1"/>
  <c r="A174" i="1"/>
  <c r="B174" i="1"/>
  <c r="C174" i="1"/>
  <c r="A175" i="1"/>
  <c r="B175" i="1"/>
  <c r="C175" i="1"/>
  <c r="A176" i="1"/>
  <c r="B176" i="1"/>
  <c r="C176" i="1"/>
  <c r="A177" i="1"/>
  <c r="B177" i="1"/>
  <c r="C177" i="1"/>
  <c r="A178" i="1"/>
  <c r="B178" i="1"/>
  <c r="C178" i="1"/>
  <c r="A179" i="1"/>
  <c r="B179" i="1"/>
  <c r="C179" i="1"/>
  <c r="A180" i="1"/>
  <c r="B180" i="1"/>
  <c r="C180" i="1"/>
  <c r="A181" i="1"/>
  <c r="B181" i="1"/>
  <c r="C181" i="1"/>
  <c r="A182" i="1"/>
  <c r="B182" i="1"/>
  <c r="C182" i="1"/>
  <c r="A183" i="1"/>
  <c r="B183" i="1"/>
  <c r="C183" i="1"/>
  <c r="A184" i="1"/>
  <c r="B184" i="1"/>
  <c r="C184" i="1"/>
  <c r="B173" i="1"/>
  <c r="C173" i="1"/>
  <c r="A173" i="1"/>
  <c r="C144" i="1" l="1"/>
  <c r="B144" i="1"/>
  <c r="N144" i="1"/>
  <c r="M144" i="1"/>
  <c r="K144" i="1"/>
  <c r="K140" i="1"/>
  <c r="M140" i="1"/>
  <c r="N140" i="1"/>
  <c r="K141" i="1"/>
  <c r="M141" i="1"/>
  <c r="N141" i="1"/>
  <c r="K142" i="1"/>
  <c r="M142" i="1"/>
  <c r="N142" i="1"/>
  <c r="K143" i="1"/>
  <c r="M143" i="1"/>
  <c r="N143" i="1"/>
  <c r="K145" i="1"/>
  <c r="M145" i="1"/>
  <c r="N145" i="1"/>
  <c r="M139" i="1"/>
  <c r="N139" i="1"/>
  <c r="K139" i="1"/>
  <c r="A145" i="1" l="1"/>
  <c r="A143" i="1"/>
  <c r="A142" i="1"/>
  <c r="A141" i="1"/>
  <c r="A140" i="1"/>
  <c r="C145" i="1"/>
  <c r="B145" i="1"/>
  <c r="C143" i="1"/>
  <c r="B143" i="1"/>
  <c r="C142" i="1"/>
  <c r="B142" i="1"/>
  <c r="C141" i="1"/>
  <c r="B141" i="1"/>
  <c r="C140" i="1"/>
  <c r="B140" i="1"/>
  <c r="C139" i="1"/>
  <c r="B139" i="1"/>
  <c r="A139" i="1"/>
  <c r="L75" i="1" l="1"/>
  <c r="M75" i="1"/>
  <c r="N75" i="1"/>
  <c r="K75" i="1"/>
  <c r="A75" i="1" l="1"/>
  <c r="B75" i="1"/>
  <c r="C75" i="1"/>
  <c r="A76" i="1"/>
  <c r="B76" i="1"/>
  <c r="C76" i="1"/>
  <c r="A77" i="1"/>
  <c r="B77" i="1"/>
  <c r="C77" i="1"/>
  <c r="A78" i="1"/>
  <c r="B78" i="1"/>
  <c r="C78" i="1"/>
  <c r="A79" i="1"/>
  <c r="B79" i="1"/>
  <c r="C79" i="1"/>
  <c r="A80" i="1"/>
  <c r="B80" i="1"/>
  <c r="C80" i="1"/>
  <c r="B74" i="1"/>
  <c r="C74" i="1"/>
  <c r="A74" i="1"/>
  <c r="A89" i="1"/>
  <c r="B89" i="1"/>
  <c r="C89" i="1"/>
  <c r="A90" i="1"/>
  <c r="B90" i="1"/>
  <c r="C90" i="1"/>
  <c r="A91" i="1"/>
  <c r="B91" i="1"/>
  <c r="C91" i="1"/>
  <c r="A92" i="1"/>
  <c r="B92" i="1"/>
  <c r="C92" i="1"/>
  <c r="A93" i="1"/>
  <c r="B93" i="1"/>
  <c r="C93" i="1"/>
  <c r="A94" i="1"/>
  <c r="B94" i="1"/>
  <c r="C94" i="1"/>
  <c r="B88" i="1"/>
  <c r="C88" i="1"/>
  <c r="A88" i="1"/>
  <c r="N57" i="1" l="1"/>
  <c r="M57" i="1"/>
  <c r="L57" i="1"/>
  <c r="K57" i="1"/>
  <c r="L54" i="1"/>
  <c r="M54" i="1"/>
  <c r="N54" i="1"/>
  <c r="K54" i="1"/>
  <c r="A55" i="1"/>
  <c r="B55" i="1"/>
  <c r="C55" i="1"/>
  <c r="A56" i="1"/>
  <c r="B56" i="1"/>
  <c r="C56" i="1"/>
  <c r="A57" i="1"/>
  <c r="B57" i="1"/>
  <c r="C57" i="1"/>
  <c r="A58" i="1"/>
  <c r="B58" i="1"/>
  <c r="C58" i="1"/>
  <c r="B54" i="1"/>
  <c r="C54" i="1"/>
  <c r="A54" i="1"/>
  <c r="N49" i="1"/>
  <c r="M49" i="1"/>
  <c r="L49" i="1"/>
  <c r="K49" i="1"/>
  <c r="N52" i="1"/>
  <c r="M52" i="1"/>
  <c r="L52" i="1"/>
  <c r="K52" i="1"/>
  <c r="N51" i="1"/>
  <c r="M51" i="1"/>
  <c r="L51" i="1"/>
  <c r="K51" i="1"/>
  <c r="N50" i="1"/>
  <c r="M50" i="1"/>
  <c r="L50" i="1"/>
  <c r="K50" i="1"/>
  <c r="N48" i="1"/>
  <c r="M48" i="1"/>
  <c r="L48" i="1"/>
  <c r="K48" i="1"/>
  <c r="A49" i="1"/>
  <c r="B49" i="1"/>
  <c r="C49" i="1"/>
  <c r="A50" i="1"/>
  <c r="B50" i="1"/>
  <c r="C50" i="1"/>
  <c r="A51" i="1"/>
  <c r="B51" i="1"/>
  <c r="C51" i="1"/>
  <c r="A52" i="1"/>
  <c r="B52" i="1"/>
  <c r="C52" i="1"/>
  <c r="B48" i="1"/>
  <c r="C48" i="1"/>
  <c r="A48" i="1"/>
  <c r="N30" i="1" l="1"/>
  <c r="M30" i="1"/>
  <c r="K30" i="1"/>
  <c r="N29" i="1"/>
  <c r="M29" i="1"/>
  <c r="K29" i="1"/>
  <c r="N28" i="1"/>
  <c r="M28" i="1"/>
  <c r="K28" i="1"/>
  <c r="N27" i="1"/>
  <c r="M27" i="1"/>
  <c r="K27" i="1"/>
  <c r="N26" i="1"/>
  <c r="M26" i="1"/>
  <c r="K26" i="1"/>
  <c r="A27" i="1"/>
  <c r="B27" i="1"/>
  <c r="C27" i="1"/>
  <c r="A28" i="1"/>
  <c r="B28" i="1"/>
  <c r="C28" i="1"/>
  <c r="A29" i="1"/>
  <c r="B29" i="1"/>
  <c r="C29" i="1"/>
  <c r="A30" i="1"/>
  <c r="B30" i="1"/>
  <c r="C30" i="1"/>
  <c r="B26" i="1"/>
  <c r="C26" i="1"/>
  <c r="A26" i="1"/>
  <c r="A11" i="1"/>
  <c r="B11" i="1"/>
  <c r="C11" i="1"/>
  <c r="N16" i="1"/>
  <c r="M16" i="1"/>
  <c r="L16" i="1"/>
  <c r="K16" i="1"/>
  <c r="K12" i="1"/>
  <c r="M12" i="1"/>
  <c r="N12" i="1"/>
  <c r="L12" i="1"/>
  <c r="N8" i="1" l="1"/>
  <c r="M8" i="1"/>
  <c r="K8" i="1"/>
  <c r="N7" i="1"/>
  <c r="M7" i="1"/>
  <c r="K7" i="1"/>
  <c r="N6" i="1"/>
  <c r="M6" i="1"/>
  <c r="K6" i="1"/>
  <c r="N5" i="1"/>
  <c r="M5" i="1"/>
  <c r="K5" i="1"/>
  <c r="N4" i="1"/>
  <c r="M4" i="1"/>
  <c r="K4" i="1"/>
  <c r="A5" i="1"/>
  <c r="B5" i="1"/>
  <c r="C5" i="1"/>
  <c r="A6" i="1"/>
  <c r="B6" i="1"/>
  <c r="C6" i="1"/>
  <c r="A7" i="1"/>
  <c r="B7" i="1"/>
  <c r="C7" i="1"/>
  <c r="A8" i="1"/>
  <c r="B8" i="1"/>
  <c r="C8" i="1"/>
  <c r="B4" i="1"/>
  <c r="C4" i="1"/>
  <c r="A4" i="1"/>
  <c r="M197" i="1" l="1"/>
  <c r="M196" i="1"/>
  <c r="M190" i="1"/>
  <c r="M189" i="1"/>
  <c r="C201" i="1" l="1"/>
  <c r="B201" i="1"/>
  <c r="A201" i="1"/>
  <c r="A208" i="1" l="1"/>
  <c r="C200" i="1"/>
  <c r="B200" i="1"/>
  <c r="A200" i="1"/>
  <c r="C199" i="1"/>
  <c r="B199" i="1"/>
  <c r="A199" i="1"/>
  <c r="C198" i="1"/>
  <c r="B198" i="1"/>
  <c r="A198" i="1"/>
  <c r="C197" i="1"/>
  <c r="B197" i="1"/>
  <c r="A197" i="1"/>
  <c r="C196" i="1"/>
  <c r="B196" i="1"/>
  <c r="A196" i="1"/>
  <c r="C195" i="1"/>
  <c r="B195" i="1"/>
  <c r="A195" i="1"/>
  <c r="C194" i="1"/>
  <c r="B194" i="1"/>
  <c r="A194" i="1"/>
  <c r="C193" i="1"/>
  <c r="B193" i="1"/>
  <c r="A193" i="1"/>
  <c r="C192" i="1"/>
  <c r="B192" i="1"/>
  <c r="A192" i="1"/>
  <c r="C191" i="1"/>
  <c r="B191" i="1"/>
  <c r="A191" i="1"/>
  <c r="C190" i="1"/>
  <c r="B190" i="1"/>
  <c r="A190" i="1"/>
  <c r="C189" i="1"/>
  <c r="B189" i="1"/>
  <c r="A189" i="1"/>
  <c r="N197" i="1"/>
  <c r="L197" i="1"/>
  <c r="N196" i="1"/>
  <c r="L196" i="1"/>
  <c r="N190" i="1"/>
  <c r="L190" i="1"/>
  <c r="N189" i="1"/>
  <c r="L189" i="1"/>
  <c r="K197" i="1"/>
  <c r="K196" i="1"/>
  <c r="K190" i="1"/>
  <c r="K189" i="1"/>
  <c r="C132" i="1" l="1"/>
  <c r="B132" i="1"/>
  <c r="A132" i="1"/>
  <c r="C134" i="1"/>
  <c r="B134" i="1"/>
  <c r="A134" i="1"/>
  <c r="C133" i="1"/>
  <c r="B133" i="1"/>
  <c r="A133" i="1"/>
  <c r="C131" i="1"/>
  <c r="B131" i="1"/>
  <c r="A131" i="1"/>
  <c r="C130" i="1"/>
  <c r="B130" i="1"/>
  <c r="A130" i="1"/>
  <c r="C129" i="1"/>
  <c r="B129" i="1"/>
  <c r="A129" i="1"/>
  <c r="C128" i="1"/>
  <c r="B128" i="1"/>
  <c r="A128" i="1"/>
  <c r="C19" i="1" l="1"/>
  <c r="B19" i="1"/>
  <c r="A19" i="1"/>
  <c r="C18" i="1"/>
  <c r="B18" i="1"/>
  <c r="A18" i="1"/>
  <c r="C17" i="1"/>
  <c r="B17" i="1"/>
  <c r="A17" i="1"/>
  <c r="C16" i="1"/>
  <c r="B16" i="1"/>
  <c r="A16" i="1"/>
  <c r="C15" i="1"/>
  <c r="B15" i="1"/>
  <c r="A15" i="1"/>
  <c r="C14" i="1"/>
  <c r="B14" i="1"/>
  <c r="A14" i="1"/>
  <c r="C13" i="1"/>
  <c r="B13" i="1"/>
  <c r="A13" i="1"/>
  <c r="C12" i="1"/>
  <c r="B12" i="1"/>
  <c r="A12" i="1"/>
  <c r="L143" i="1" l="1"/>
  <c r="L144" i="1" l="1"/>
  <c r="L141" i="1"/>
  <c r="L139" i="1"/>
  <c r="L142" i="1"/>
  <c r="L140" i="1"/>
  <c r="L145" i="1"/>
</calcChain>
</file>

<file path=xl/sharedStrings.xml><?xml version="1.0" encoding="utf-8"?>
<sst xmlns="http://schemas.openxmlformats.org/spreadsheetml/2006/main" count="2041" uniqueCount="842">
  <si>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</si>
  <si>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</si>
  <si>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</si>
  <si>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</si>
  <si>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</si>
  <si>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</si>
  <si>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</si>
  <si>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</si>
  <si>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</si>
  <si>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</si>
  <si>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</si>
  <si>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</si>
  <si>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</si>
  <si>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</si>
  <si>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</si>
  <si>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</si>
  <si>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</si>
  <si>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</si>
  <si>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</si>
  <si>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</si>
  <si>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</si>
  <si>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</si>
  <si>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</si>
  <si>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</si>
  <si>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</si>
  <si>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</si>
  <si>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</si>
  <si>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</si>
  <si>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</si>
  <si>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</si>
  <si>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</si>
  <si>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</si>
  <si>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</si>
  <si>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</si>
  <si>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</si>
  <si>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</si>
  <si>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</si>
  <si>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</si>
  <si>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</si>
  <si>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</si>
  <si>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</si>
  <si>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</si>
  <si>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</si>
  <si>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</si>
  <si>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</si>
  <si>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</si>
  <si>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</si>
  <si>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</si>
  <si>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</si>
  <si>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Subscript 1 Value</t>
  </si>
  <si>
    <t>Subscript 2 Value</t>
  </si>
  <si>
    <t>LDVs</t>
  </si>
  <si>
    <t>HDVs</t>
  </si>
  <si>
    <t>aircraft</t>
  </si>
  <si>
    <t>rail</t>
  </si>
  <si>
    <t>ships</t>
  </si>
  <si>
    <t>freight</t>
  </si>
  <si>
    <t>Yes</t>
  </si>
  <si>
    <t>No</t>
  </si>
  <si>
    <t>passenger</t>
  </si>
  <si>
    <t>coal</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</si>
  <si>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</si>
  <si>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</si>
  <si>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</si>
  <si>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</si>
  <si>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</si>
  <si>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</si>
  <si>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</si>
  <si>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</si>
  <si>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</si>
  <si>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</si>
  <si>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</si>
  <si>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</si>
  <si>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</si>
  <si>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</si>
  <si>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</si>
  <si>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</si>
  <si>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</si>
  <si>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</si>
  <si>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</si>
  <si>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</si>
  <si>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Graph Title in Web App</t>
  </si>
  <si>
    <t>single</t>
  </si>
  <si>
    <t>line</t>
  </si>
  <si>
    <t>multiple</t>
  </si>
  <si>
    <t>stacked area</t>
  </si>
  <si>
    <t>Financial: Direct Cash Flow Change due to Policies</t>
  </si>
  <si>
    <t>Consumption of Electricity</t>
  </si>
  <si>
    <t>Consumption of Natural Gas</t>
  </si>
  <si>
    <t>Consumption of Coal</t>
  </si>
  <si>
    <t>Y axis unit</t>
  </si>
  <si>
    <t>Output Social Benefits from Emissions Reduction</t>
  </si>
  <si>
    <t>Names of Variables in Graph Key (for multiple variable graphs)</t>
  </si>
  <si>
    <t>Output Total Electricity Demand</t>
  </si>
  <si>
    <t>Output Total Coal Consumption</t>
  </si>
  <si>
    <t>Output Total Natural Gas Consumption</t>
  </si>
  <si>
    <t>Include in Web App</t>
  </si>
  <si>
    <t>Policy ID Number</t>
  </si>
  <si>
    <t>Min Slider Value</t>
  </si>
  <si>
    <t>Max Slider Value</t>
  </si>
  <si>
    <t>Buildings and Appliances</t>
  </si>
  <si>
    <t>Scenario Name for Web App</t>
  </si>
  <si>
    <t>Corresponding .cin File</t>
  </si>
  <si>
    <t>none</t>
  </si>
  <si>
    <t>heat</t>
  </si>
  <si>
    <t>coal es</t>
  </si>
  <si>
    <t>natural gas es</t>
  </si>
  <si>
    <t>nuclear es</t>
  </si>
  <si>
    <t>hydro es</t>
  </si>
  <si>
    <t>wind es</t>
  </si>
  <si>
    <t>solar PV es</t>
  </si>
  <si>
    <t>solar thermal es</t>
  </si>
  <si>
    <t>biomass es</t>
  </si>
  <si>
    <t>Slider Step Size</t>
  </si>
  <si>
    <t>Subscript 1 Display Name</t>
  </si>
  <si>
    <t>Subscript 2 Display Name</t>
  </si>
  <si>
    <t>Passenger</t>
  </si>
  <si>
    <t>Freight</t>
  </si>
  <si>
    <t>Aircraft</t>
  </si>
  <si>
    <t>Rail</t>
  </si>
  <si>
    <t>Ships</t>
  </si>
  <si>
    <t>Coal</t>
  </si>
  <si>
    <t>Natural Gas</t>
  </si>
  <si>
    <t>Nuclear</t>
  </si>
  <si>
    <t>Hydro</t>
  </si>
  <si>
    <t>Wind</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</si>
  <si>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</si>
  <si>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</si>
  <si>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</si>
  <si>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</si>
  <si>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</si>
  <si>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</si>
  <si>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</si>
  <si>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</si>
  <si>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</si>
  <si>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</si>
  <si>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</si>
  <si>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</si>
  <si>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</si>
  <si>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</si>
  <si>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</si>
  <si>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</si>
  <si>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</si>
  <si>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</si>
  <si>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</si>
  <si>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</si>
  <si>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</si>
  <si>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</si>
  <si>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</si>
  <si>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</si>
  <si>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$/(0.01 gal/mile)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</si>
  <si>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</si>
  <si>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</si>
  <si>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</si>
  <si>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</si>
  <si>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</si>
  <si>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</si>
  <si>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</si>
  <si>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</si>
  <si>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</si>
  <si>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</si>
  <si>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</si>
  <si>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</si>
  <si>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</si>
  <si>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</si>
  <si>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</si>
  <si>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</si>
  <si>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</si>
  <si>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</si>
  <si>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</si>
  <si>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</si>
  <si>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</si>
  <si>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</si>
  <si>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</si>
  <si>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</si>
  <si>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</si>
  <si>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</si>
  <si>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</si>
  <si>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</si>
  <si>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</si>
  <si>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</si>
  <si>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</si>
  <si>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</si>
  <si>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</si>
  <si>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</si>
  <si>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</si>
  <si>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</si>
  <si>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</si>
  <si>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</si>
  <si>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</si>
  <si>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</si>
  <si>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</si>
  <si>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</si>
  <si>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</si>
  <si>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</si>
  <si>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</si>
  <si>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</si>
  <si>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Energy Innovation Recommended</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</si>
  <si>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</si>
  <si>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</si>
  <si>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</si>
  <si>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</si>
  <si>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</si>
  <si>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</si>
  <si>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</si>
  <si>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</si>
  <si>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</si>
  <si>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</si>
  <si>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</si>
  <si>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</si>
  <si>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Wall Street Journal, 2015, "Electric Bus Maker Proterra Rides On with $55 Million", http://blogs.wsj.com/venturecapital/2015/06/30/electric-bus-maker-proterra-rides-on-with-55-million/</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</si>
  <si>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</si>
  <si>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</si>
  <si>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</si>
  <si>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International Energy Agency, 2009, "Transport, Energy and CO2: Moving toward Sustainability", http://www.iea.org/publications/freepublications/publication/transport2009.pdf, Page 215, Figure 5.12.</t>
  </si>
  <si>
    <t>Edison Foundation, 2013, "Forecast of On-Road Electric Transportation in the U.S. (2010-2035)", http://www.edisonfoundation.net/iei/Documents/IEE_OnRoadElectricTransportationForecast_0413_FINAL.pdf, Pages 1-2.</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</si>
  <si>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</si>
  <si>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</si>
  <si>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</si>
  <si>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</si>
  <si>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</si>
  <si>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</si>
  <si>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</si>
  <si>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</si>
  <si>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</si>
  <si>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</si>
  <si>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</si>
  <si>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</si>
  <si>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</si>
  <si>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</si>
  <si>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</si>
  <si>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</si>
  <si>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</si>
  <si>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</si>
  <si>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</si>
  <si>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</si>
  <si>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</si>
  <si>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</si>
  <si>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</si>
  <si>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</si>
  <si>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</si>
  <si>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</si>
  <si>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</si>
  <si>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</si>
  <si>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</si>
  <si>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</si>
  <si>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</si>
  <si>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</si>
  <si>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O. Siddiqui, 2009, "Assessment of Achievable Potential from Energy Efficiency and Demand Response Programs in the U.S.", EPRI, http://www.epri.com/abstracts/pages/productabstract.aspx?ProductID=000000000001016987, Page 4-32, Figure 4-33</t>
  </si>
  <si>
    <t>Renewable Portoflio Standard</t>
  </si>
  <si>
    <t>International Energy Agency, 2013, "Gas to Coal Competition in the U.S. Power Sector", http://www.iea.org/publications/insights/coalvsgas_final_web.pdf, Page 9.</t>
  </si>
  <si>
    <t>CO2e Minimizing</t>
  </si>
  <si>
    <t>CO2e Emissions (Total)</t>
  </si>
  <si>
    <t>Output Total CO2e Emissions</t>
  </si>
  <si>
    <t>Financial: Monetized Public Health and Climate Benefits</t>
  </si>
  <si>
    <t>Pollutant: CO2 emissions</t>
  </si>
  <si>
    <t>Output Total CO2 Emissions</t>
  </si>
  <si>
    <t>Pollutant: VOC emissions</t>
  </si>
  <si>
    <t>Output Total VOC Emissions</t>
  </si>
  <si>
    <t>Pollutant: CO emissions</t>
  </si>
  <si>
    <t>Output Total CO Emissions</t>
  </si>
  <si>
    <t>Pollutant: NOx emissions</t>
  </si>
  <si>
    <t>Output Total NOx Emissions</t>
  </si>
  <si>
    <t>Pollutant: PM10 emissions</t>
  </si>
  <si>
    <t>Output Total PM10 Emissions</t>
  </si>
  <si>
    <t>Pollutant: PM2.5 emissions</t>
  </si>
  <si>
    <t>Output Total PM25 Emissions</t>
  </si>
  <si>
    <t>Pollutant: SOx emissions</t>
  </si>
  <si>
    <t>Output Total SOx Emissions</t>
  </si>
  <si>
    <t>Pollutant: BC emissions</t>
  </si>
  <si>
    <t>Output Total BC Emissions</t>
  </si>
  <si>
    <t>Pollutant: OC emissions</t>
  </si>
  <si>
    <t>Pollutant: CH4 emissions</t>
  </si>
  <si>
    <t>Output Total CH4 Emissions</t>
  </si>
  <si>
    <t>Pollutant: N2O emissions</t>
  </si>
  <si>
    <t>Output Total N2O Emissions</t>
  </si>
  <si>
    <t>Pollutant: F gas emissions in CO2e</t>
  </si>
  <si>
    <t>Output Total F Gas Emissions in CO2e</t>
  </si>
  <si>
    <t>Financial: Change in Capital and Operational Expenditures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</si>
  <si>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</si>
  <si>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</si>
  <si>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</si>
  <si>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</si>
  <si>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</si>
  <si>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</si>
  <si>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</si>
  <si>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</si>
  <si>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</si>
  <si>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</si>
  <si>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</si>
  <si>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</si>
  <si>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Financial: Change in Total Outlays</t>
  </si>
  <si>
    <t>Output Total Change in Outlays</t>
  </si>
  <si>
    <t>Output Total OC Emissions</t>
  </si>
  <si>
    <t>MW/year</t>
  </si>
  <si>
    <t>The Brattle Group, 2012, "Potential Coal Plant Retirements: 2012 Update," http://greatlakeslegalfoundation.org/wwcms/wp-content/uploads/documents/regulatory/TrainWreck/12Oct15_BrattleStudy.pdf, Page 8, Table 4</t>
  </si>
  <si>
    <t>Scenario_CO2eMin.cin</t>
  </si>
  <si>
    <t>Scenario_EI.cin</t>
  </si>
  <si>
    <t>Clean Power Plan</t>
  </si>
  <si>
    <t>Scenario_CPP.cin</t>
  </si>
  <si>
    <t/>
  </si>
  <si>
    <t xml:space="preserve">URL for “How the model handles this policy” links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</si>
  <si>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</si>
  <si>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</si>
  <si>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</si>
  <si>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</si>
  <si>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</si>
  <si>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</si>
  <si>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</si>
  <si>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</si>
  <si>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</si>
  <si>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</si>
  <si>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</si>
  <si>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</si>
  <si>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</si>
  <si>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</si>
  <si>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</si>
  <si>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</si>
  <si>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</si>
  <si>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</si>
  <si>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</si>
  <si>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</si>
  <si>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</si>
  <si>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</si>
  <si>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</si>
  <si>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</si>
  <si>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</si>
  <si>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</si>
  <si>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</si>
  <si>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</si>
  <si>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</si>
  <si>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</si>
  <si>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plant-lifetime-extension.html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</si>
  <si>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</si>
  <si>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</si>
  <si>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</si>
  <si>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</si>
  <si>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</si>
  <si>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</si>
  <si>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</si>
  <si>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</si>
  <si>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</si>
  <si>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</si>
  <si>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</si>
  <si>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</si>
  <si>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</si>
  <si>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</si>
  <si>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</si>
  <si>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</si>
  <si>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</si>
  <si>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</si>
  <si>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</si>
  <si>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</si>
  <si>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</si>
  <si>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</si>
  <si>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</si>
  <si>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</si>
  <si>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</si>
  <si>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</si>
  <si>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</si>
  <si>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</si>
  <si>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</si>
  <si>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</si>
  <si>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</si>
  <si>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</si>
  <si>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</si>
  <si>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</si>
  <si>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</si>
  <si>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</si>
  <si>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</si>
  <si>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</si>
  <si>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</si>
  <si>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</si>
  <si>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</si>
  <si>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</si>
  <si>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</si>
  <si>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</si>
  <si>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</si>
  <si>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</si>
  <si>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</si>
  <si>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</si>
  <si>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Financial: Change in Capital and Operational Expenditures (revenue-neutral carbon tax)</t>
  </si>
  <si>
    <t>Financial: Change in Total Outlays (revenue-neutral carbon tax)</t>
  </si>
  <si>
    <t>Output Total Change in Outlays with Revenue Neutral Carbon Tax</t>
  </si>
  <si>
    <t>Reduce Transmission &amp; Distribution Losses</t>
  </si>
  <si>
    <t>% of losses avoided</t>
  </si>
  <si>
    <t>reduce-tnd-losses.html</t>
  </si>
  <si>
    <t>electricity-sector-main#red-tnd-losses</t>
  </si>
  <si>
    <t>Reduce Plant Downtime</t>
  </si>
  <si>
    <t>Percentage Reduction in Plant Downtime</t>
  </si>
  <si>
    <t>preexisting retiring</t>
  </si>
  <si>
    <t>preexisting nonretiring</t>
  </si>
  <si>
    <t>newly built</t>
  </si>
  <si>
    <t>% reduction in downtime</t>
  </si>
  <si>
    <t>reduce-downtime.html</t>
  </si>
  <si>
    <t>electricity-sector-main#red-downtime</t>
  </si>
  <si>
    <t>Avoid Deforestation</t>
  </si>
  <si>
    <t>Human Lives Saved from Reduced Particulate Pollution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</si>
  <si>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</si>
  <si>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</si>
  <si>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</si>
  <si>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</si>
  <si>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</si>
  <si>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</si>
  <si>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</si>
  <si>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</si>
  <si>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</si>
  <si>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</si>
  <si>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Geothermal, Biomass, Solar Thermal, Distributed Solar PV, Utility Solar PV, Wind, Hydro, Nuclear, Distributed Non-Solar, Petroleum, Natural Gas Peaker, Natural Gas Nonpeaker, Coal</t>
  </si>
  <si>
    <t>Geothermal, Biomass, Solar Thermal, Distributed Solar PV, Utility Solar PV, Wind, Hydro, Nuclear, Petroleum, Natural Gas Peaker, Natural Gas Nonpeaker, Coal</t>
  </si>
  <si>
    <t>Output Geothermal Electricity Output, Output Biomass Electricity Output, Output Solar Thermal Electricity Output, Output Distributed Solar PV Output, Output Solar PV Electricity Output, Output Wind Electricity Output, Output Hydro Electricity Output, Output Nuclear Electricity Output, Output Non Solar Distributed Output, Output Petroleum Electricity Output, Output Natural Gas Peaker Electricity Output, Output Natural Gas Nonpeaker Electricity Output, Output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</si>
  <si>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Coal Electricity Output</t>
  </si>
  <si>
    <t>Output Geothermal Electricity Generation Capacity, Output Biomass Electricity Generation Capacity, Output Solar Thermal Electricity Generation Capacity, Output Distributed Solar PV Capacity, Output Solar PV Electricity Generation Capacity, Output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</si>
  <si>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Coal Electricity Generation Capacity</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</si>
  <si>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</si>
  <si>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</si>
  <si>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</si>
  <si>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</si>
  <si>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</si>
  <si>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</si>
  <si>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</si>
  <si>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</si>
  <si>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</si>
  <si>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</si>
  <si>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</si>
  <si>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</si>
  <si>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</si>
  <si>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</si>
  <si>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</si>
  <si>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</si>
  <si>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</si>
  <si>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</si>
  <si>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</si>
  <si>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</si>
  <si>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Coal Use Converted to Other Fuels</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</si>
  <si>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</si>
  <si>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</si>
  <si>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</si>
  <si>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</si>
  <si>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</si>
  <si>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</si>
  <si>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</si>
  <si>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</si>
  <si>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</si>
  <si>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</si>
  <si>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</si>
  <si>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</si>
  <si>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</si>
  <si>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</si>
  <si>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</si>
  <si>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</si>
  <si>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</si>
  <si>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</si>
  <si>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</si>
  <si>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</si>
  <si>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</si>
  <si>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Nonelec Vehicles Shifted to Elec</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</si>
  <si>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</si>
  <si>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</si>
  <si>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</si>
  <si>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</si>
  <si>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</si>
  <si>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</si>
  <si>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620e7a, 00b050, ff6400, f1bb18, ffff00, c2dffd, 087bf1, 04ffaf, 000000, f593e0, c01b00, 969696</t>
  </si>
  <si>
    <t>620e7a, 00b050, ff6400, f1bb18, ffff00, c2dffd, 087bf1, 04ffaf, bfb088, 000000, f593e0, c01b00, 969696</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</si>
  <si>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</si>
  <si>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</si>
  <si>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</si>
  <si>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</si>
  <si>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</si>
  <si>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</si>
  <si>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</si>
  <si>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</si>
  <si>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</si>
  <si>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</si>
  <si>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</si>
  <si>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</si>
  <si>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</si>
  <si>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</si>
  <si>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</si>
  <si>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</si>
  <si>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</si>
  <si>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Government, Other Industries, Consumers, Capital Equipment Suppliers, Electricity Suppliers, Coal and Mineral Suppliers, Petroleum and Natural Gas Suppliers, Biomass and Biofuel Suppliers</t>
  </si>
  <si>
    <t>000000, 087bf1, c2dffd, ff6400, ffff00, 969696, c01b00, 00b050</t>
  </si>
  <si>
    <t>Output Total Change in Capital Fuel and OM Expenditures</t>
  </si>
  <si>
    <t>Output Total Change in Capital Fuel and OM Expenditures with Revenue Neutral Carbon Tax</t>
  </si>
  <si>
    <t>Additional Battery Storage Annual Growth Percentage</t>
  </si>
  <si>
    <t>Coal to NG Switching</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</si>
  <si>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</si>
  <si>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</si>
  <si>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</si>
  <si>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</si>
  <si>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</si>
  <si>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</si>
  <si>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</si>
  <si>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</si>
  <si>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</si>
  <si>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</si>
  <si>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</si>
  <si>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</si>
  <si>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Coal</t>
  </si>
  <si>
    <t>Electricity: Natural Gas</t>
  </si>
  <si>
    <t>Electricity: Nuclear</t>
  </si>
  <si>
    <t>Electricity: Hydro</t>
  </si>
  <si>
    <t>Electricity: Wind</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</si>
  <si>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</si>
  <si>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</si>
  <si>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</si>
  <si>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</si>
  <si>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</si>
  <si>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</si>
  <si>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</si>
  <si>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</si>
  <si>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</si>
  <si>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</si>
  <si>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</si>
  <si>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Vehicles: LDVs</t>
  </si>
  <si>
    <t>Vehicles: HDVs</t>
  </si>
  <si>
    <t>Vehicles: Aircraft</t>
  </si>
  <si>
    <t>Vehicles: Rail</t>
  </si>
  <si>
    <t>Vehicles: Ships</t>
  </si>
  <si>
    <t>Vehicles: Motorbikes</t>
  </si>
  <si>
    <t>Fuel Use Reduction</t>
  </si>
  <si>
    <t>Ban New Power Plants</t>
  </si>
  <si>
    <t>Boolean Ban New Power Plants</t>
  </si>
  <si>
    <t>**Description:** This policy prevents new coal capacity from being built or deployed. // **Implementation schedule:** This policy takes effect fully in 2017.</t>
  </si>
  <si>
    <t>**Description:** This policy prevents new natural gas nonpeaker capacity from being built or deployed. // **Implementation schedule:** This policy takes effect fully in 2017.</t>
  </si>
  <si>
    <t>**Description:** This policy prevents new nuclear capacity from being built or deployed. // **Implementation schedule:** This policy takes effect fully in 2017.</t>
  </si>
  <si>
    <t>**Description:** This policy prevents new hydroelectric capacity from being built or deployed. // **Implementation schedule:** This policy takes effect fully in 2017.</t>
  </si>
  <si>
    <t>electricity-sector-main.html#ban</t>
  </si>
  <si>
    <t>ban-new-capacity.html</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</si>
  <si>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2017. // **Guidance for setting values:** A feebate of $500/(.01 gal/mile) results in a $500 fee on a car that achieves 20 mpg when the pivot point is 25 mpg.  (20 mpg is 0.05 gpm.  25 mpg is 0.04 gpm.  The difference is -0.01 gpm.  So, in order to levy a $500 fee on the 20 mpg car when the pivot point is 25 mpg, we need a rate of $500/.01 gpm.)</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</si>
  <si>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2017.</t>
  </si>
  <si>
    <t>**Description:** This policy causes the government to reimburse building owners for a percentage of the cost of new distributed solar PV capacity that is installed on or around buildings. // **Implementation schedule:** This policy takes effect fully in 2017.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</si>
  <si>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2017.</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</si>
  <si>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</si>
  <si>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</si>
  <si>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</si>
  <si>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</si>
  <si>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2017.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</si>
  <si>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</si>
  <si>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 // **Implementation schedule:** This policy takes effect fully in 2017.</t>
  </si>
  <si>
    <t>**Description:** This policy represents a modest rebate paid to customers who purchase energy-efficient cooling and ventilation equipment.  Typical rebate amounts represented by this policy are $50-100 for a clothes washer and $25-50 for a dishwasher or refrigerator. // **Implementation schedule:** This policy takes effect fully in 2017.</t>
  </si>
  <si>
    <t>**Description:** This policy represents a modest rebate paid to customers who purchase energy-efficient appliances.  Typical rebate amounts represented by this policy are $50-100 for a clothes washer and $25-50 for a dishwasher or refrigerator. // **Implementation schedule:** This policy takes effect fully in 2017.</t>
  </si>
  <si>
    <t>**Description:** This policy increases or decreases the amount of electricity exported from the United States to Canada and Mexico.  It does not cause the construction or removal of transmission lines linking these countries. // **Implementation schedule:** This policy takes effect fully in 2017.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</si>
  <si>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**Implementation schedule:** This policy takes effect fully in 2017. // **Guidance for setting values:** From 2010-2014, electricity imports grew by 48%.</t>
  </si>
  <si>
    <t>**Description:** This policy extends the lifetime of all nuclear plants by the specified number of years. // **Implementation schedule:** This policy takes effect fully in 2017.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</si>
  <si>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</si>
  <si>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wind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</si>
  <si>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</si>
  <si>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</si>
  <si>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</si>
  <si>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</si>
  <si>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</si>
  <si>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</si>
  <si>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</si>
  <si>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</si>
  <si>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</si>
  <si>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</si>
  <si>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</si>
  <si>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</si>
  <si>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</si>
  <si>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</si>
  <si>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</si>
  <si>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</si>
  <si>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</si>
  <si>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</si>
  <si>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</si>
  <si>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</si>
  <si>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</si>
  <si>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</si>
  <si>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</si>
  <si>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</si>
  <si>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Electricity Generation by Type</t>
  </si>
  <si>
    <t>Electricity Generation, Change due to Policies</t>
  </si>
  <si>
    <t>Electricity Capacity by Type</t>
  </si>
  <si>
    <t>Electricity Capacity, Change due to Policies</t>
  </si>
  <si>
    <t>Reduce F-gases</t>
  </si>
  <si>
    <t>District Heat</t>
  </si>
  <si>
    <t>Fraction of District Heat Coal Use Converted to Other Fuels</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</si>
  <si>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</si>
  <si>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</si>
  <si>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</si>
  <si>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</si>
  <si>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</si>
  <si>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</si>
  <si>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</si>
  <si>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</si>
  <si>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</si>
  <si>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</si>
  <si>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</si>
  <si>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</si>
  <si>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billion 2012 dollars / year</t>
  </si>
  <si>
    <t>lives / year</t>
  </si>
  <si>
    <t>terawatt-hours (TWh) / year</t>
  </si>
  <si>
    <t>gigawatts (GW) / year</t>
  </si>
  <si>
    <t>million short tons / year</t>
  </si>
  <si>
    <t>trillion cubic ft / year</t>
  </si>
  <si>
    <t>million barrels / year</t>
  </si>
  <si>
    <t>thousand metric tons / year</t>
  </si>
  <si>
    <t>Effects by Policy: CO2e Wedge Diagram</t>
  </si>
  <si>
    <t>Effects by Policy: CO2e Abatement Cost Curve</t>
  </si>
  <si>
    <t>2012 dollars / ton CO2e abated</t>
  </si>
  <si>
    <t>Consumption of Petroleum Fuels</t>
  </si>
  <si>
    <t>Output Total Petroleum Fuels Consumption</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</si>
  <si>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</si>
  <si>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</si>
  <si>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</si>
  <si>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</si>
  <si>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</si>
  <si>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</si>
  <si>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</si>
  <si>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</si>
  <si>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</si>
  <si>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</si>
  <si>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</si>
  <si>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</si>
  <si>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</si>
  <si>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</si>
  <si>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</si>
  <si>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</si>
  <si>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</si>
  <si>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</si>
  <si>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</si>
  <si>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</si>
  <si>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</si>
  <si>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</si>
  <si>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</si>
  <si>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</si>
  <si>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</si>
  <si>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</si>
  <si>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</si>
  <si>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</si>
  <si>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</si>
  <si>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</si>
  <si>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</si>
  <si>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</si>
  <si>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</si>
  <si>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</si>
  <si>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</si>
  <si>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</si>
  <si>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</si>
  <si>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</si>
  <si>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</si>
  <si>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</si>
  <si>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</si>
  <si>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</si>
  <si>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</si>
  <si>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</si>
  <si>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</si>
  <si>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</si>
  <si>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</si>
  <si>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</si>
  <si>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t>2050 Business as Usual</t>
  </si>
  <si>
    <t>TWh/yr</t>
  </si>
  <si>
    <t>Reductions from Efficient Technology</t>
  </si>
  <si>
    <t>Percentage Reduction</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</si>
  <si>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</si>
  <si>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</si>
  <si>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</si>
  <si>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</si>
  <si>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</si>
  <si>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</si>
  <si>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</si>
  <si>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</si>
  <si>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</si>
  <si>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</si>
  <si>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</si>
  <si>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</si>
  <si>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</si>
  <si>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</si>
  <si>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</si>
  <si>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</si>
  <si>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</si>
  <si>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</si>
  <si>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</si>
  <si>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</si>
  <si>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</si>
  <si>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</si>
  <si>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</si>
  <si>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</si>
  <si>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</si>
  <si>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</si>
  <si>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</si>
  <si>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</si>
  <si>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</si>
  <si>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2017-2050. // **Guidance for setting values:** U.S. fuel economy standards were 31.1 mpg in 2013 and are scheduled to rise to 54.5 through 2025, then remain constant.  Therefore, a 20% increase in fuel economy will result in a 2050 fuel economy of 65.4 mpg (54.5 mpg * 1.2).</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</si>
  <si>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2017-2050. // **Guidance for setting values:** U.S. fuel economy standards for heavy-duty vehicles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</si>
  <si>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 xml:space="preserve">**Description:**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</si>
  <si>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**Description:** This policy causes a fraction of the light-duty vehicles (cars and SUVs) using fuels other than electricity to be replaced by electricity-using cars and SUVs.  The percentage specified here refers to the fleet composition in 2050, not sales in 2050. // **Implementation schedule:** This policy is phased in linearly from 2017-2050. // **Guidance for setting values:** In "Forecast of On-Road Electric Transportation in the U.S., 2010-2013" (2013), the Edison Foundation estimates that 2% (low case), 10% (medium case), or 12% (high case) of LDVs will be electric vehicles in 2035 (fifteen years before the end of this model's run).</t>
  </si>
  <si>
    <t>**Description:** This policy causes a fraction of passenger buses using fuels other than electricity to be replaced by electricity-using passenger buses.  The percentage specified here refers to the fleet composition in 2050, not sales in 2050. // **Implementation schedule:** This policy is phased in linearly from 2017-2050. // **Guidance for setting values:** Today, electric buses likely acount for very roughly 3-4% of new bus sales.  If the electric bus share of new bus sales were to increase by ten times by 2050, given fleet turnover time, roughly 18-24% of buses on the road would be electric in 2050.</t>
  </si>
  <si>
    <t>**Description:** This policy causes a fraction of the passenger trains using fuels other than electricity to be replaced by electricity-using trains.  The percentage specified here refers to the fleet composition in 2050, not sales in 2050. // **Implementation schedule:** This policy is phased in linearly from 2017-2050. // **Guidance for setting values:** In the BAU case, from 2016-2050, the share of electric passenger rail is projected to increase by roughly 1 percentage point (from 47% to 48% electric).  Therefore, setting this lever to 10% would increase the BAU electrification rate by five times.  (10% of the non-electric fraction, 53%, is an additional 5 percentage points.)</t>
  </si>
  <si>
    <t>**Description:** This policy replaces the specified fraction of newly sold non-electric components in urban, residential buildings with electricity-using building components. // **Implementation schedule:** This policy is phased in linearly from 2017-2050. // **Guidance for setting values:** In the BAU case, the share of electricity among fuels used by urban, residential buildings will rise from 48% to 53% from 2016-2050 in the BAU case.  Setting this lever to 50% (of new sales in 2050) would likely result in the share of electricity used reaching 69% by 2050.</t>
  </si>
  <si>
    <t>**Description:** This policy replaces the specified fraction of newly sold non-electric components in rural, residential buildings with electricity-using building components. // **Implementation schedule:** This policy is phased in linearly from 2017-2050. // **Guidance for setting values:** In the BAU case, the share of electricity among fuels used by rural, residential buildings will rise from 46% to 52% from 2016-2050 in the BAU case.  Setting this lever to 50% (of new sales in 2050) would likely result in the share of electricity used reaching 68% by 2050.</t>
  </si>
  <si>
    <t>**Description:** This policy replaces the specified fraction of newly sold non-electric components in commercial buildings with electricity-using building components. // **Implementation schedule:** This policy is phased in linearly from 2017-2050. // **Guidance for setting values:** In the BAU case, the share of electricity among fuels used by commercial buildings will rise from 52% to 54% from 2016-2050 in the BAU case.    Setting this lever to 50% (of new sales in 2050) would likely result in the share of electricity used reaching 69% by 2050.</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</si>
  <si>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2017-2050. // **Guidance for setting values:** A 100% setting provides for an additional 350 GW of demand response capacity in 2050 (on top of a BAU quantity of 41 GW).</t>
  </si>
  <si>
    <t>**Description:** This policy causes the specified quantity of otherwise non-retiring coal capacity to be retired each year. // **Implementation schedule:** This policy takes effect fully in 2017. // **Guidance for setting values:** The EIA Annual Energy Outlook 2015's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</si>
  <si>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**Implementation schedule:** This policy takes effect fully in 2017. // **Guidance for setting values:** The U.S. has about 104 GW of nuclear reactors, about 6 GW of which are projected to retire by 2050 in the BAU case.  To retire half of the remainder by 2050 would require about 1500 MW/year of accelerated retirements.</t>
  </si>
  <si>
    <t>**Description:** This policy causes grid-scale electricity storage from chemical batteries to grow at the specified percentage, annually, above the amount predicted in the BAU Scenario. // **Implementation schedule:** This policy takes effect fully in 2017. // **Guidance for setting values:** NREL's Renewable Electricity Futures study suggests that if aiming to achieve 80% of electricity from renewables in 2050 and assuming incremental technology improvement (the "80% RE-ITI (2014)" scenario), 155 GW of storage would need to be added to the existing 26 GW in 2016 by 2050.  This is an annual growth rate of about 6%.  NREL applies their growth rate to all storage, whereas we apply it only to storage other than pumped hydro, so to achieve storage penetration in 2050 similar to that of NREL, a 10% annual growth rate is necessary in this model.</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</si>
  <si>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2017-2050.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</si>
  <si>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**Implementation schedule:** This policy is phased in linearly from 2017-2050.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</si>
  <si>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wind plants constructed during the model run. // **Implementation schedule:** This policy is phased in linearly from 2017-2050.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</si>
  <si>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**Description:** This policy tightens energy efficiency standards for heating systems in urban, residential buildings.  The policy only applies to newly sold heating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</si>
  <si>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</si>
  <si>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</si>
  <si>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</si>
  <si>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</si>
  <si>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</si>
  <si>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</si>
  <si>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</si>
  <si>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</si>
  <si>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</si>
  <si>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</si>
  <si>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</si>
  <si>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</si>
  <si>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</si>
  <si>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</si>
  <si>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</si>
  <si>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</si>
  <si>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</si>
  <si>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**Implementation schedule:** This policy is phased in linearly from 2017-2050. // **Guidance for setting values:** Colorado has established a 3% carve-out for 2020 (though it includes non-solar on-site sources).</t>
  </si>
  <si>
    <t>**Description:** This policy reduces greenhouse gas emissions from the industry sector by switching the fuel used by facilities from natural gas to electricity. // **Implementation schedule:** This policy is phased in linearly from 2017-2050. // **Guidance for setting values:** Over 90% of the natural gas used by industry is used to generate heat (to fuel boilers, generate process heat, and HVAC heat).  It is relatively uncommon to replace natural gas with electricity for these end uses, so a modest setting might be most realistic.</t>
  </si>
  <si>
    <t>**Description:** This policy specifies the reduction in downtime (time spent not generating power) for solar photovoltaic plants constructed during the model run. // **Implementation schedule:** This policy is phased in linearly from 2017-2050.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</si>
  <si>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specifies the reduction in transmission and distribution losses that will be achieved by 2050. // **Implementation schedule:** This policy is phased in linearly from 2017-2050.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</si>
  <si>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specifies an increase in the fraction of potential electricity generation that must come from qualifying renewable sources (wind, solar, and biomass) in 2050.  This policy adds to BAU renewable portfolio standards, which have been enacted at the State level and reach 12% in 2050 as a generation-weighted national average. // **Implementation schedule:** This policy is phased in linearly over the model run (and the model seeks to meet the resulting intermediate targets in each year). // **Guidance for setting values:** In the Clean Power Plan (2015), the U.S. EPA predicts that non-hydro renewables will make up 28% of U.S. generation capacity in 2030, which would imply a lever setting of 38% in 2050 (on top of the 12% BAU RPS in 2050).</t>
  </si>
  <si>
    <t>**Description:** This policy reduces fuel consumption in the industry sector by increasing the use of cogeneration (also known as combined heat and power) and recovery of waste heat (to perform useful work). // **Implementation schedule:** This policy is phased in linearly from 2017-2050.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</si>
  <si>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2017-2050.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</si>
  <si>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**Implementation schedule:** This policy is phased in linearly from 2017-2050. // **Guidance for setting values:** If this policy is fully implemented, fuel use is reduced by 3.6% for all industries in 2050.</t>
  </si>
  <si>
    <t>**Description:** This policy reduces greenhouse gas emissions from the industry sector by switching the fuel used by facilities from coal to natural gas. // **Implementation schedule:** This policy is phased in linearly from 2017-2050. // **Guidance for setting values:** In "Gas to Coal Competition in the U.S. Power Sector" (2013), the International Energy Agency (IEA) estimates the maximum coal-to-gas switching potential of the U.S. power sector was 17% in 2011.  This value might be different for the industry sector and in 2050.</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</si>
  <si>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2017-2050. // **Guidance for setting values:** If this policy is fully implemented, process emissions in 2050 are reduced by 39% from the natural gas and petroleum industry, 5% from the mining industry, and 24%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</si>
  <si>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**Implementation schedule:** This policy is phased in linearly from 2017-2050. // **Guidance for setting values:** If this policy is fully implemented, agricultural process emissions in 2050 are reduced by 0.5%.</t>
  </si>
  <si>
    <t>**Description:** This policy reduces greenhouse gas emissions from agriculture through livestock-related measures, such as feed supplements or drugs to prevent enteric methane formation. // **Implementation schedule:** This policy is phased in linearly from 2017-2050.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</si>
  <si>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2017-2050.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</si>
  <si>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**Implementation schedule:** This policy is phased in linearly from 2017-2050.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</si>
  <si>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**Implementation schedule:** This policy is phased in linearly from 2017-2050. // **Guidance for setting values:** In the BAU Scenario, the fraction of heat derived from coal is constant at 17% and fron natural gas is constant at 64%.  Therefore, a policy setting of 50% would increase the natural gas fraction to 72.5% in 2050.</t>
  </si>
  <si>
    <t>**Description:** This policy specifies the fraction of the potential annual amount of carbon capture and sequestration (CCS) that is achieved in 2050, above the amount predicted in the business-as-usual scenario. // **Implementation schedule:** This policy is phased in linearly from 2017-2050. // **Guidance for setting values:** If this policy is fully implemented, the U.S. will sequester an additional 850 million tons of CO2 in 2050 (on top of a BAU Scenario quantity of 3 million tons).</t>
  </si>
  <si>
    <t>U.S. EPA, 2015, "The Social Cost of Carbon", https://www.epa.gov/climatechange/social-cost-carbon, Row "2050".  (For source for adjustment to 2012 dollars, see cpi.xlsx in InputData.)</t>
  </si>
  <si>
    <t>**Description:** This policy applies a tax on fuels used in the Transportation Sector based on their their greenhouse gas emissions.  It also increases the base cost of vehicles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</si>
  <si>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Electricity Sector based on their their greenhouse gas emissions.  It also increases the base cost of new power plants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</si>
  <si>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residential buildings based on their their greenhouse gas emissions.  It also increases the base cost of building components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</si>
  <si>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commercial buildings based on their their greenhouse gas emissions.  It also increases the base cost of building components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</si>
  <si>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Industry Sector based on their their greenhouse gas emissions.  It also affects Industrial production levels based on changes in the base cost of capital equipment according to its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</si>
  <si>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reduces the subsidies paid for the production of petroleum gasoline in the BAU case. // **Implementation schedule:** This policy is phased in linearly from 2017-2050. // **Guidance for setting values:** A value of 100% eliminates subsidies in 2050, increasing the price of petroleum gasoline by 0.2% in 2050.</t>
  </si>
  <si>
    <t>**Description:** This policy reduces the subsidies paid for the production of petroleum diesel in the BAU case. // **Implementation schedule:** This policy is phased in linearly from 2017-2050. // **Guidance for setting values:** A value of 100% eliminates subsidies in 2050, increasing the price of petroleum diesel by 0.2% in 2050.</t>
  </si>
  <si>
    <t>**Description:** This policy reduces the subsidies paid for the production of nuclear power in the BAU case. // **Implementation schedule:** This policy is phased in linearly from 2017-2050. // **Guidance for setting values:** A value of 100% eliminates subsidies in 2050, increasing the price of electricity from nuclear plants by 0.8% in 2050.</t>
  </si>
  <si>
    <t>**Description:** This policy reduces the subsidies paid for the production of solar power in the BAU case. // **Implementation schedule:** This policy is phased in linearly from 2017-2050. // **Guidance for setting values:** A value of 100% eliminates subsidies in 2050, increasing the price of electricity from solar PV plants by 2% in 2050.</t>
  </si>
  <si>
    <t>**Description:** This policy reduces the subsidies paid for the production of coal in the BAU case. // **Implementation schedule:** This policy is phased in linearly from 2017-2050. // **Guidance for setting values:** A value of 100% eliminates subsidies in 2050, increasing the price of coal by 0.2% - 0.3% (varying by sector) in 2050.</t>
  </si>
  <si>
    <t>**Description:** This policy reduces the subsidies paid for the production of natural gas in the BAU case. // **Implementation schedule:** This policy is phased in linearly from 2017-2050. // **Guidance for setting values:** A value of 100% eliminates subsidies in 2050, increasing the price of natural gas by 0.3% - 0.9% (varying by sector) in 2050.</t>
  </si>
  <si>
    <t>**Description:** This policy increases the tax rate for electricity.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</si>
  <si>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</si>
  <si>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</si>
  <si>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</si>
  <si>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</si>
  <si>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</si>
  <si>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</si>
  <si>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</si>
  <si>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</si>
  <si>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</si>
  <si>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</si>
  <si>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</si>
  <si>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</si>
  <si>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</si>
  <si>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</si>
  <si>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</si>
  <si>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</si>
  <si>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</si>
  <si>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</si>
  <si>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</si>
  <si>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</si>
  <si>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</si>
  <si>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</si>
  <si>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</si>
  <si>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</si>
  <si>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</si>
  <si>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</si>
  <si>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</si>
  <si>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</si>
  <si>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</si>
  <si>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</si>
  <si>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</si>
  <si>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</si>
  <si>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</si>
  <si>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</si>
  <si>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</si>
  <si>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</si>
  <si>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</si>
  <si>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</si>
  <si>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</si>
  <si>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</si>
  <si>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</si>
  <si>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</si>
  <si>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</si>
  <si>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</si>
  <si>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</si>
  <si>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</si>
  <si>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</si>
  <si>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</si>
  <si>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</si>
  <si>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</si>
  <si>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</si>
  <si>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</si>
  <si>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</si>
  <si>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</si>
  <si>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</si>
  <si>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</si>
  <si>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</si>
  <si>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reduces CO2 emissions from the cement industry by substituing other inputs, such as fly ash, for a portion of the clinker in cement. // **Implementation schedule:** This policy is phased in linearly from 2017-2050. // **Guidance for setting values:**  If this policy is fully implemented, process emissions (non-energy emissions) from the cement and other carbonates industry are reduced by 17% in 2050.</t>
  </si>
  <si>
    <t>**Description:** This policy reduces methane emissions from the industry sector by increasing the burning of methane that is currently being released into the atmosphere due to industrial processes. // **Implementation schedule:** This policy is phased in linearly from 2017-2050. // **Guidance for setting values:** If this policy is fully implemented, process emissions in 2050 are reduced by 36% from the mining industry and 1% from the waste management industry.</t>
  </si>
  <si>
    <t>**Description:** This policy reduces emissions of high-GWP, fluorinated gases (F-gases) from the inudstry sector by improving production processes and by substituing less-harmful chemicals. // **Implementation schedule:** This policy is phased in linearly from 2017-2050. // **Guidance for setting values:** If this policy is fully implemented, process emissions in 2050 are reduced by 81% from the chemicals industry and 3% from the "other industries" category.</t>
  </si>
  <si>
    <t>**Description:** This policy reduces emissions of greenhouse gases from the inudstry sector by improving worker training and equipment maintenance. // **Implementation schedule:** This policy is phased in linearly from 2017-2050. // **Guidance for setting values:** If this policy is fully implemented, process emissions in 2050 are reduced by 4.5% from the natural gas and petroleum industry and 20.1% from the "other industries" category.</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</si>
  <si>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</si>
  <si>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</si>
  <si>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</si>
  <si>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</si>
  <si>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</si>
  <si>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</si>
  <si>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</si>
  <si>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</si>
  <si>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</si>
  <si>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</si>
  <si>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</si>
  <si>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</si>
  <si>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</si>
  <si>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</si>
  <si>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</si>
  <si>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2017-2050. // **Guidance for setting values:** The U.S. currently does not have fuel economy standards for aircraft.  In the absense of standards, new passenger aircraft fuel economy is projected to improve roughly 29% from 2016-2050 in the BAU case.</t>
  </si>
  <si>
    <t>**Description:** This policy specifies a percentage improvement in fuel economy (distance traveled on the same quantity of fuel with the same cargo or passenger loading) due to fuel economy standards for new trains. // **Implementation schedule:** This policy is phased in linearly from 2017-2050. // **Guidance for setting values:** The U.S. currently does not have fuel economy standards for trains.  In the absense of standards, new freight train fuel economy is projected to improve roughly 26% from 2016-2050 in the BAU case.</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</si>
  <si>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2017-2050. // **Guidance for setting values:** The U.S. currently does not have fuel economy standards for ships.  In the absense of standards, new freight ship fuel economy is projected to improve roughly 30% from 2016-2050 in the BAU case.</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</si>
  <si>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2017-2050. // **Guidance for setting values:** The U.S. currently does not have fuel economy standards for motorbikes.  In the absense of standards, new motorbike fuel economy is not projected to change significantly from 2016-2050 in the BAU case.</t>
  </si>
  <si>
    <t>geothermal</t>
  </si>
  <si>
    <t>Geothermal</t>
  </si>
  <si>
    <t>CO2e Emissions by Sector</t>
  </si>
  <si>
    <t>Output Buildings Sector CO2e Emissions, Output Transportation Sector CO2e Emissions, Output Electricity Sector CO2e Emissions, Output Industry Sector CO2e Emissions, Output LULUCF Anthropogenic CO2e Emissions</t>
  </si>
  <si>
    <t>Buildings, Transportation, Electricity, Industry, Land Use</t>
  </si>
  <si>
    <t>087bf1, c01b00, ffff00, 969696, 00b050</t>
  </si>
  <si>
    <t>Fraction of Avoided Deforestation Achieved</t>
  </si>
  <si>
    <t>**Description:** This policy increases the sequestration of CO2 by planting forests.  Planted forests are assumed to be managed with best practices and are not used for timber harvesting. // **Implementation schedule:** This policy is phased in linearly from 2017-2050.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</si>
  <si>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**Implementation schedule:** This policy is phased in linearly from 2017-2050.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</si>
  <si>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**Implementation schedule:** This policy is phased in linearly from 2017-2050. // **Guidance for setting values:** If this policy is fully implemented, half of the 94 million acres of forest not currently under best management practices will instead be managed with best practices by 2050.</t>
  </si>
  <si>
    <t>contribution</t>
  </si>
  <si>
    <t>cost curve</t>
  </si>
  <si>
    <t>Output First Year NPV of Capital Fuel and OM Expenditures through This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</si>
</sst>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0.0000000"/>
    <numFmt numFmtId="166" formatCode="0.000E+00"/>
    <numFmt numFmtId="167" formatCode="###0;###0"/>
  </numFmts>
  <fonts count="18"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s>
  <fills count="8">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s>
  <borders count="21">
    <border>
      <left/>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7">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cellStyleXfs>
  <cellXfs count="105">
    <xf numFmtId="0" fontId="0" fillId="0" borderId="0" xfId="0"/>
    <xf numFmtId="0" fontId="1" fillId="2" borderId="0" xfId="0" applyFont="1" applyFill="1" applyAlignment="1">
      <alignment wrapText="1"/>
    </xf>
    <xf numFmtId="0" fontId="0" fillId="0" borderId="0" xfId="0" applyFill="1" applyAlignment="1">
      <alignment wrapText="1"/>
    </xf>
    <xf numFmtId="0" fontId="0" fillId="0" borderId="0" xfId="0" applyFill="1"/>
    <xf numFmtId="0" fontId="2" fillId="0" borderId="0" xfId="0" applyFont="1" applyAlignment="1">
      <alignment wrapText="1"/>
    </xf>
    <xf numFmtId="0" fontId="1" fillId="0" borderId="0" xfId="0" applyFont="1" applyAlignment="1">
      <alignment wrapText="1"/>
    </xf>
    <xf numFmtId="0" fontId="0" fillId="0" borderId="0" xfId="0"/>
    <xf numFmtId="0" fontId="0" fillId="0" borderId="0" xfId="0" applyAlignment="1">
      <alignment wrapText="1"/>
    </xf>
    <xf numFmtId="0" fontId="1" fillId="2" borderId="0" xfId="0" applyFont="1" applyFill="1" applyAlignment="1">
      <alignment horizontal="left" wrapText="1"/>
    </xf>
    <xf numFmtId="0" fontId="0" fillId="0" borderId="0" xfId="0" applyFill="1" applyAlignment="1">
      <alignment horizontal="left" wrapText="1"/>
    </xf>
    <xf numFmtId="0" fontId="0" fillId="3" borderId="0" xfId="0" applyFill="1" applyAlignment="1">
      <alignment wrapText="1"/>
    </xf>
    <xf numFmtId="0" fontId="2" fillId="0" borderId="0" xfId="0" applyFont="1" applyFill="1" applyAlignment="1">
      <alignment wrapText="1"/>
    </xf>
    <xf numFmtId="0" fontId="1" fillId="2" borderId="0" xfId="0" applyFont="1" applyFill="1"/>
    <xf numFmtId="0" fontId="3" fillId="0" borderId="0" xfId="0" applyFont="1" applyAlignment="1">
      <alignment wrapText="1"/>
    </xf>
    <xf numFmtId="0" fontId="1" fillId="0" borderId="0" xfId="0" applyFont="1"/>
    <xf numFmtId="0" fontId="5" fillId="0" borderId="0" xfId="2"/>
    <xf numFmtId="9" fontId="3" fillId="0" borderId="0" xfId="0" applyNumberFormat="1" applyFont="1" applyAlignment="1">
      <alignment wrapText="1"/>
    </xf>
    <xf numFmtId="164" fontId="3" fillId="0" borderId="0" xfId="0" applyNumberFormat="1" applyFont="1" applyAlignment="1">
      <alignment wrapText="1"/>
    </xf>
    <xf numFmtId="0" fontId="2" fillId="3" borderId="0" xfId="0"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9" fontId="0" fillId="0" borderId="0" xfId="1" applyFont="1" applyAlignment="1">
      <alignment wrapText="1"/>
    </xf>
    <xf numFmtId="9" fontId="0" fillId="0" borderId="0" xfId="1" applyFont="1" applyFill="1" applyAlignment="1">
      <alignment wrapText="1"/>
    </xf>
    <xf numFmtId="9" fontId="0" fillId="0" borderId="0" xfId="1" applyNumberFormat="1" applyFont="1" applyFill="1" applyAlignment="1">
      <alignment wrapText="1"/>
    </xf>
    <xf numFmtId="9" fontId="0" fillId="0" borderId="0" xfId="0" applyNumberFormat="1" applyAlignment="1">
      <alignment wrapText="1"/>
    </xf>
    <xf numFmtId="9" fontId="0" fillId="0" borderId="0" xfId="0" applyNumberFormat="1" applyFill="1" applyAlignment="1">
      <alignment wrapText="1"/>
    </xf>
    <xf numFmtId="9" fontId="3" fillId="0" borderId="0" xfId="0" applyNumberFormat="1" applyFont="1" applyFill="1" applyAlignment="1">
      <alignment wrapText="1"/>
    </xf>
    <xf numFmtId="164" fontId="0" fillId="0" borderId="0" xfId="1" applyNumberFormat="1" applyFont="1" applyFill="1" applyAlignment="1">
      <alignment wrapText="1"/>
    </xf>
    <xf numFmtId="1" fontId="0" fillId="0" borderId="0" xfId="0" applyNumberFormat="1" applyAlignment="1">
      <alignment wrapText="1"/>
    </xf>
    <xf numFmtId="1" fontId="0" fillId="0" borderId="0" xfId="0" applyNumberFormat="1" applyFill="1" applyAlignment="1">
      <alignment wrapText="1"/>
    </xf>
    <xf numFmtId="9" fontId="0" fillId="0" borderId="0" xfId="1" applyNumberFormat="1" applyFont="1" applyAlignment="1">
      <alignment wrapText="1"/>
    </xf>
    <xf numFmtId="164" fontId="0" fillId="0" borderId="0" xfId="0" applyNumberFormat="1" applyFill="1" applyAlignment="1">
      <alignment wrapText="1"/>
    </xf>
    <xf numFmtId="9" fontId="2" fillId="0" borderId="0" xfId="0" applyNumberFormat="1" applyFont="1" applyAlignment="1">
      <alignment wrapText="1"/>
    </xf>
    <xf numFmtId="9" fontId="2" fillId="0" borderId="0" xfId="0" applyNumberFormat="1" applyFont="1" applyFill="1" applyAlignment="1">
      <alignment wrapText="1"/>
    </xf>
    <xf numFmtId="9" fontId="3" fillId="0" borderId="0" xfId="1" applyFont="1" applyAlignment="1">
      <alignment wrapText="1"/>
    </xf>
    <xf numFmtId="164" fontId="2" fillId="0" borderId="0" xfId="0" applyNumberFormat="1" applyFont="1" applyFill="1" applyAlignment="1">
      <alignment wrapText="1"/>
    </xf>
    <xf numFmtId="164" fontId="3" fillId="0" borderId="0" xfId="1" applyNumberFormat="1" applyFont="1" applyFill="1" applyAlignment="1">
      <alignment wrapText="1"/>
    </xf>
    <xf numFmtId="0" fontId="1" fillId="4" borderId="1" xfId="0" applyFont="1"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0" fillId="0" borderId="2" xfId="0" applyBorder="1"/>
    <xf numFmtId="9" fontId="0" fillId="0" borderId="2" xfId="1" applyFont="1" applyBorder="1"/>
    <xf numFmtId="9" fontId="0" fillId="0" borderId="0" xfId="0" applyNumberFormat="1"/>
    <xf numFmtId="9" fontId="0" fillId="0" borderId="0" xfId="1" applyFont="1"/>
    <xf numFmtId="0" fontId="7" fillId="0" borderId="0" xfId="0" applyFont="1"/>
    <xf numFmtId="10" fontId="0" fillId="0" borderId="2" xfId="1" applyNumberFormat="1" applyFont="1" applyBorder="1"/>
    <xf numFmtId="0" fontId="0" fillId="0" borderId="0" xfId="0" applyFill="1" applyBorder="1"/>
    <xf numFmtId="0" fontId="0" fillId="0" borderId="0" xfId="0" applyFont="1"/>
    <xf numFmtId="164" fontId="0" fillId="0" borderId="2" xfId="0" applyNumberFormat="1" applyBorder="1"/>
    <xf numFmtId="0" fontId="1" fillId="4" borderId="0" xfId="0" applyFont="1" applyFill="1" applyBorder="1" applyAlignment="1">
      <alignment wrapText="1"/>
    </xf>
    <xf numFmtId="0" fontId="0" fillId="0" borderId="0" xfId="0" applyBorder="1" applyAlignment="1">
      <alignment wrapText="1"/>
    </xf>
    <xf numFmtId="0" fontId="3" fillId="0" borderId="0" xfId="0" applyFont="1" applyBorder="1" applyAlignment="1">
      <alignment wrapText="1"/>
    </xf>
    <xf numFmtId="0" fontId="2" fillId="0" borderId="0" xfId="0" applyFont="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10" fontId="0" fillId="0" borderId="0" xfId="1" applyNumberFormat="1" applyFont="1" applyBorder="1"/>
    <xf numFmtId="0" fontId="2" fillId="0" borderId="1" xfId="0" applyFont="1" applyFill="1" applyBorder="1" applyAlignment="1">
      <alignment wrapText="1"/>
    </xf>
    <xf numFmtId="9" fontId="3" fillId="0" borderId="0" xfId="1" applyNumberFormat="1" applyFont="1" applyFill="1" applyAlignment="1">
      <alignment wrapText="1"/>
    </xf>
    <xf numFmtId="9" fontId="3" fillId="0" borderId="0" xfId="1" applyNumberFormat="1" applyFont="1" applyAlignment="1">
      <alignment wrapText="1"/>
    </xf>
    <xf numFmtId="11" fontId="0" fillId="0" borderId="0" xfId="0" applyNumberFormat="1"/>
    <xf numFmtId="0" fontId="8" fillId="2" borderId="0" xfId="0" applyFont="1" applyFill="1" applyAlignment="1">
      <alignment wrapText="1"/>
    </xf>
    <xf numFmtId="0" fontId="2" fillId="0" borderId="0" xfId="0" applyFont="1" applyFill="1" applyBorder="1" applyAlignment="1">
      <alignment wrapText="1"/>
    </xf>
    <xf numFmtId="9" fontId="2" fillId="0" borderId="0" xfId="1" applyNumberFormat="1" applyFont="1" applyAlignment="1">
      <alignment wrapText="1"/>
    </xf>
    <xf numFmtId="0" fontId="2" fillId="0" borderId="0" xfId="0" applyFont="1" applyFill="1" applyAlignment="1">
      <alignment horizontal="left" wrapText="1"/>
    </xf>
    <xf numFmtId="9" fontId="3" fillId="0" borderId="1" xfId="1" applyFont="1" applyFill="1" applyBorder="1" applyAlignment="1">
      <alignment wrapText="1"/>
    </xf>
    <xf numFmtId="0" fontId="1" fillId="2" borderId="0" xfId="0" applyFont="1" applyFill="1" applyAlignment="1">
      <alignment horizontal="right" wrapText="1"/>
    </xf>
    <xf numFmtId="0" fontId="3" fillId="0" borderId="0" xfId="0" applyFont="1" applyFill="1" applyAlignment="1">
      <alignment horizontal="left" wrapText="1"/>
    </xf>
    <xf numFmtId="0" fontId="0" fillId="0" borderId="0" xfId="0" applyAlignment="1"/>
    <xf numFmtId="0" fontId="9" fillId="0" borderId="0" xfId="3"/>
    <xf numFmtId="0" fontId="1" fillId="0" borderId="2" xfId="0" applyFont="1" applyBorder="1"/>
    <xf numFmtId="0" fontId="0" fillId="0" borderId="0" xfId="0" applyBorder="1" applyAlignment="1">
      <alignment vertical="top" wrapText="1"/>
    </xf>
    <xf numFmtId="165" fontId="0" fillId="0" borderId="0" xfId="0" applyNumberFormat="1"/>
    <xf numFmtId="9" fontId="0" fillId="0" borderId="0" xfId="1" applyFont="1" applyBorder="1"/>
    <xf numFmtId="166" fontId="0" fillId="0" borderId="0" xfId="0" applyNumberFormat="1"/>
    <xf numFmtId="3" fontId="11" fillId="0" borderId="0" xfId="6" applyNumberFormat="1" applyFont="1" applyFill="1" applyBorder="1" applyAlignment="1" applyProtection="1">
      <alignment horizontal="right" vertical="center"/>
    </xf>
    <xf numFmtId="1" fontId="0" fillId="0" borderId="0" xfId="1" applyNumberFormat="1" applyFont="1" applyBorder="1"/>
    <xf numFmtId="1" fontId="0" fillId="0" borderId="0" xfId="0" applyNumberFormat="1"/>
    <xf numFmtId="0" fontId="0" fillId="0" borderId="0" xfId="0" applyFont="1" applyFill="1" applyBorder="1"/>
    <xf numFmtId="2" fontId="0" fillId="0" borderId="0" xfId="0" applyNumberFormat="1"/>
    <xf numFmtId="0" fontId="12" fillId="0" borderId="0" xfId="0" applyFont="1" applyFill="1" applyBorder="1" applyAlignment="1">
      <alignment horizontal="left" vertical="top"/>
    </xf>
    <xf numFmtId="0" fontId="0" fillId="0" borderId="0" xfId="0" applyFill="1" applyBorder="1" applyAlignment="1">
      <alignment horizontal="left" vertical="top"/>
    </xf>
    <xf numFmtId="0" fontId="0" fillId="7" borderId="5" xfId="0" applyFill="1" applyBorder="1" applyAlignment="1">
      <alignment horizontal="left" vertical="top" wrapText="1"/>
    </xf>
    <xf numFmtId="0" fontId="0" fillId="7" borderId="9" xfId="0" applyFill="1" applyBorder="1" applyAlignment="1">
      <alignment horizontal="left" vertical="top" wrapText="1"/>
    </xf>
    <xf numFmtId="0" fontId="13" fillId="7" borderId="10" xfId="0" applyFont="1" applyFill="1" applyBorder="1" applyAlignment="1">
      <alignment horizontal="left" vertical="top" wrapText="1"/>
    </xf>
    <xf numFmtId="0" fontId="13" fillId="7" borderId="11" xfId="0" applyFont="1" applyFill="1" applyBorder="1" applyAlignment="1">
      <alignment horizontal="left" vertical="top" wrapText="1"/>
    </xf>
    <xf numFmtId="0" fontId="14" fillId="0" borderId="0" xfId="0" applyFont="1" applyFill="1" applyBorder="1" applyAlignment="1">
      <alignment horizontal="left" vertical="top"/>
    </xf>
    <xf numFmtId="0" fontId="15" fillId="0" borderId="12" xfId="0" applyFont="1" applyFill="1" applyBorder="1" applyAlignment="1">
      <alignment horizontal="left" vertical="top" wrapText="1"/>
    </xf>
    <xf numFmtId="167" fontId="16" fillId="0" borderId="13" xfId="0" applyNumberFormat="1" applyFont="1" applyFill="1" applyBorder="1" applyAlignment="1">
      <alignment horizontal="center" vertical="top" wrapText="1"/>
    </xf>
    <xf numFmtId="167" fontId="16" fillId="0" borderId="14" xfId="0" applyNumberFormat="1" applyFont="1" applyFill="1" applyBorder="1" applyAlignment="1">
      <alignment horizontal="center" vertical="top" wrapText="1"/>
    </xf>
    <xf numFmtId="0" fontId="15" fillId="0" borderId="15" xfId="0" applyFont="1" applyFill="1" applyBorder="1" applyAlignment="1">
      <alignment horizontal="left" vertical="top" wrapText="1"/>
    </xf>
    <xf numFmtId="167" fontId="16" fillId="0" borderId="16" xfId="0" applyNumberFormat="1" applyFont="1" applyFill="1" applyBorder="1" applyAlignment="1">
      <alignment horizontal="center" vertical="top" wrapText="1"/>
    </xf>
    <xf numFmtId="167" fontId="16" fillId="0" borderId="17" xfId="0" applyNumberFormat="1" applyFont="1" applyFill="1" applyBorder="1" applyAlignment="1">
      <alignment horizontal="center" vertical="top" wrapText="1"/>
    </xf>
    <xf numFmtId="0" fontId="15" fillId="0" borderId="18" xfId="0" applyFont="1" applyFill="1" applyBorder="1" applyAlignment="1">
      <alignment horizontal="left" vertical="top" wrapText="1"/>
    </xf>
    <xf numFmtId="167" fontId="16" fillId="0" borderId="19" xfId="0" applyNumberFormat="1" applyFont="1" applyFill="1" applyBorder="1" applyAlignment="1">
      <alignment horizontal="center" vertical="top" wrapText="1"/>
    </xf>
    <xf numFmtId="167" fontId="16" fillId="0" borderId="20" xfId="0" applyNumberFormat="1" applyFont="1" applyFill="1" applyBorder="1" applyAlignment="1">
      <alignment horizontal="center" vertical="top" wrapText="1"/>
    </xf>
    <xf numFmtId="16" fontId="0" fillId="0" borderId="0" xfId="0" applyNumberFormat="1"/>
    <xf numFmtId="0" fontId="17" fillId="0" borderId="0" xfId="0" applyFont="1" applyFill="1" applyBorder="1" applyAlignment="1">
      <alignment horizontal="left" vertical="top"/>
    </xf>
    <xf numFmtId="9" fontId="0" fillId="0" borderId="2" xfId="1" applyNumberFormat="1" applyFont="1" applyBorder="1"/>
    <xf numFmtId="0" fontId="13" fillId="7" borderId="6" xfId="0" applyFont="1" applyFill="1" applyBorder="1" applyAlignment="1">
      <alignment horizontal="left" vertical="top" wrapText="1"/>
    </xf>
    <xf numFmtId="0" fontId="13" fillId="7" borderId="7" xfId="0" applyFont="1" applyFill="1" applyBorder="1" applyAlignment="1">
      <alignment horizontal="left" vertical="top" wrapText="1"/>
    </xf>
    <xf numFmtId="0" fontId="13" fillId="7" borderId="8" xfId="0" applyFont="1" applyFill="1" applyBorder="1" applyAlignment="1">
      <alignment horizontal="left" vertical="top" wrapText="1"/>
    </xf>
    <xf numFmtId="0" fontId="1" fillId="5" borderId="0" xfId="0" applyFont="1" applyFill="1" applyAlignment="1">
      <alignment horizontal="left"/>
    </xf>
    <xf numFmtId="0" fontId="0" fillId="6" borderId="0" xfId="0" applyFill="1" applyAlignment="1">
      <alignment horizontal="left"/>
    </xf>
  </cellXfs>
  <cellStyles count="7">
    <cellStyle name="Body: normal cell 2" xfId="5"/>
    <cellStyle name="Comma 6" xfId="6"/>
    <cellStyle name="Header: bottom row 2" xfId="4"/>
    <cellStyle name="Hyperlink" xfId="2" builtinId="8"/>
    <cellStyle name="Normal" xfId="0" builtinId="0"/>
    <cellStyle name="Normal 2" xfId="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heetViews>
  <sheetFormatPr defaultRowHeight="15" x14ac:dyDescent="0.25"/>
  <sheetData>
    <row r="1" spans="1:1" x14ac:dyDescent="0.35">
      <c r="A1" s="14" t="s">
        <v>139</v>
      </c>
    </row>
    <row r="3" spans="1:1" x14ac:dyDescent="0.35">
      <c r="A3" t="s">
        <v>140</v>
      </c>
    </row>
    <row r="4" spans="1:1" x14ac:dyDescent="0.35">
      <c r="A4" t="s">
        <v>199</v>
      </c>
    </row>
    <row r="5" spans="1:1" x14ac:dyDescent="0.35">
      <c r="A5" t="s">
        <v>145</v>
      </c>
    </row>
    <row r="6" spans="1:1" x14ac:dyDescent="0.35">
      <c r="A6" t="s">
        <v>141</v>
      </c>
    </row>
    <row r="7" spans="1:1" s="6" customFormat="1" x14ac:dyDescent="0.35"/>
    <row r="8" spans="1:1" x14ac:dyDescent="0.35">
      <c r="A8" t="s">
        <v>142</v>
      </c>
    </row>
    <row r="9" spans="1:1" x14ac:dyDescent="0.35">
      <c r="A9" t="s">
        <v>143</v>
      </c>
    </row>
    <row r="10" spans="1:1" x14ac:dyDescent="0.35">
      <c r="A10" s="15" t="s">
        <v>144</v>
      </c>
    </row>
    <row r="11" spans="1:1" s="6" customFormat="1" x14ac:dyDescent="0.35">
      <c r="A11" s="15"/>
    </row>
    <row r="12" spans="1:1" s="6" customFormat="1" x14ac:dyDescent="0.35">
      <c r="A12" s="6" t="s">
        <v>146</v>
      </c>
    </row>
    <row r="13" spans="1:1" x14ac:dyDescent="0.35">
      <c r="A13" t="s">
        <v>147</v>
      </c>
    </row>
    <row r="14" spans="1:1" s="6" customFormat="1" x14ac:dyDescent="0.35">
      <c r="A14" s="6" t="s">
        <v>148</v>
      </c>
    </row>
    <row r="15" spans="1:1" s="6" customFormat="1" x14ac:dyDescent="0.35"/>
    <row r="16" spans="1:1" s="6" customFormat="1" x14ac:dyDescent="0.35"/>
    <row r="17" s="6" customFormat="1" x14ac:dyDescent="0.35"/>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9"/>
  <sheetViews>
    <sheetView zoomScaleNormal="100" workbookViewId="0">
      <pane ySplit="1" topLeftCell="A2" activePane="bottomLeft" state="frozen"/>
      <selection pane="bottomLeft"/>
    </sheetView>
  </sheetViews>
  <sheetFormatPr defaultColWidth="9.140625" defaultRowHeight="15" x14ac:dyDescent="0.25"/>
  <cols>
    <col min="1" max="1" width="18" style="7" customWidth="1"/>
    <col min="2" max="2" width="28.5703125" style="7" customWidth="1"/>
    <col min="3" max="3" width="28.5703125" style="2" customWidth="1"/>
    <col min="4" max="5" width="18.85546875" style="7" customWidth="1"/>
    <col min="6" max="7" width="18.5703125" style="7" customWidth="1"/>
    <col min="8" max="9" width="21.28515625" style="9" customWidth="1"/>
    <col min="10" max="10" width="21.28515625" style="7" customWidth="1"/>
    <col min="11" max="11" width="19" style="7" customWidth="1"/>
    <col min="12" max="13" width="19.140625" style="2" customWidth="1"/>
    <col min="14" max="14" width="28.42578125" style="7" customWidth="1"/>
    <col min="15" max="15" width="117.28515625" style="7" customWidth="1"/>
    <col min="16" max="16" width="52.5703125" style="7" customWidth="1"/>
    <col min="17" max="17" width="43.5703125" style="4" customWidth="1"/>
    <col min="18" max="18" width="47.85546875" style="38" customWidth="1"/>
    <col min="19" max="19" width="37.28515625" style="52" customWidth="1"/>
    <col min="20" max="16384" width="9.140625" style="7"/>
  </cols>
  <sheetData>
    <row r="1" spans="1:19" ht="30" x14ac:dyDescent="0.25">
      <c r="A1" s="1" t="s">
        <v>3</v>
      </c>
      <c r="B1" s="1" t="s">
        <v>0</v>
      </c>
      <c r="C1" s="1" t="s">
        <v>1</v>
      </c>
      <c r="D1" s="1" t="s">
        <v>49</v>
      </c>
      <c r="E1" s="1" t="s">
        <v>50</v>
      </c>
      <c r="F1" s="1" t="s">
        <v>114</v>
      </c>
      <c r="G1" s="1" t="s">
        <v>115</v>
      </c>
      <c r="H1" s="8" t="s">
        <v>97</v>
      </c>
      <c r="I1" s="8" t="s">
        <v>581</v>
      </c>
      <c r="J1" s="1" t="s">
        <v>96</v>
      </c>
      <c r="K1" s="1" t="s">
        <v>98</v>
      </c>
      <c r="L1" s="1" t="s">
        <v>99</v>
      </c>
      <c r="M1" s="1" t="s">
        <v>113</v>
      </c>
      <c r="N1" s="1" t="s">
        <v>37</v>
      </c>
      <c r="O1" s="1" t="s">
        <v>2</v>
      </c>
      <c r="P1" s="1" t="s">
        <v>301</v>
      </c>
      <c r="Q1" s="62" t="s">
        <v>302</v>
      </c>
      <c r="R1" s="37" t="s">
        <v>208</v>
      </c>
      <c r="S1" s="51" t="s">
        <v>209</v>
      </c>
    </row>
    <row r="2" spans="1:19" ht="90" x14ac:dyDescent="0.25">
      <c r="A2" s="2" t="s">
        <v>4</v>
      </c>
      <c r="B2" s="7" t="s">
        <v>11</v>
      </c>
      <c r="C2" s="2" t="s">
        <v>149</v>
      </c>
      <c r="H2" s="9">
        <v>1</v>
      </c>
      <c r="I2" s="9" t="s">
        <v>11</v>
      </c>
      <c r="J2" s="7" t="s">
        <v>57</v>
      </c>
      <c r="K2" s="7">
        <v>0</v>
      </c>
      <c r="L2" s="29">
        <f>ROUND(MaxBoundCalculations!A58/100000,0)*1000</f>
        <v>2000</v>
      </c>
      <c r="M2" s="2">
        <v>40</v>
      </c>
      <c r="N2" s="2" t="s">
        <v>150</v>
      </c>
      <c r="O2" s="7" t="s">
        <v>531</v>
      </c>
      <c r="P2" s="7" t="s">
        <v>303</v>
      </c>
      <c r="Q2" s="4" t="s">
        <v>304</v>
      </c>
      <c r="R2" s="38" t="s">
        <v>211</v>
      </c>
      <c r="S2" s="52" t="s">
        <v>244</v>
      </c>
    </row>
    <row r="3" spans="1:19" ht="90" x14ac:dyDescent="0.25">
      <c r="A3" s="2" t="s">
        <v>4</v>
      </c>
      <c r="B3" s="7" t="s">
        <v>5</v>
      </c>
      <c r="C3" s="2" t="s">
        <v>454</v>
      </c>
      <c r="D3" s="7" t="s">
        <v>51</v>
      </c>
      <c r="F3" s="7" t="s">
        <v>51</v>
      </c>
      <c r="H3" s="9">
        <v>2</v>
      </c>
      <c r="I3" s="9" t="s">
        <v>582</v>
      </c>
      <c r="J3" s="7" t="s">
        <v>57</v>
      </c>
      <c r="K3" s="21">
        <v>0</v>
      </c>
      <c r="L3" s="23">
        <f>ROUND(MaxBoundCalculations!B88,1)</f>
        <v>1</v>
      </c>
      <c r="M3" s="23">
        <v>0.02</v>
      </c>
      <c r="N3" s="2" t="s">
        <v>151</v>
      </c>
      <c r="O3" s="7" t="s">
        <v>686</v>
      </c>
      <c r="P3" s="7" t="s">
        <v>305</v>
      </c>
      <c r="Q3" s="4" t="s">
        <v>306</v>
      </c>
      <c r="R3" s="38" t="s">
        <v>212</v>
      </c>
      <c r="S3" s="52" t="s">
        <v>611</v>
      </c>
    </row>
    <row r="4" spans="1:19" ht="105" x14ac:dyDescent="0.25">
      <c r="A4" s="19" t="str">
        <f>A$3</f>
        <v>Transportation</v>
      </c>
      <c r="B4" s="13" t="str">
        <f t="shared" ref="B4:C8" si="0">B$3</f>
        <v>Fuel Economy Standard</v>
      </c>
      <c r="C4" s="13" t="str">
        <f t="shared" si="0"/>
        <v>Percentage Additional Improvement of Fuel Economy Std</v>
      </c>
      <c r="D4" s="7" t="s">
        <v>52</v>
      </c>
      <c r="F4" s="7" t="s">
        <v>52</v>
      </c>
      <c r="H4" s="9">
        <v>3</v>
      </c>
      <c r="I4" s="13" t="str">
        <f t="shared" ref="I4:I8" si="1">I$3</f>
        <v>Vehicle Fuel Economy Standards</v>
      </c>
      <c r="J4" s="7" t="s">
        <v>57</v>
      </c>
      <c r="K4" s="16">
        <f t="shared" ref="K4:N8" si="2">K$3</f>
        <v>0</v>
      </c>
      <c r="L4" s="64">
        <f>ROUND(MaxBoundCalculations!A96,2)+0.01</f>
        <v>0.66</v>
      </c>
      <c r="M4" s="16">
        <f t="shared" si="2"/>
        <v>0.02</v>
      </c>
      <c r="N4" s="13" t="str">
        <f t="shared" si="2"/>
        <v>% increase in miles/gal</v>
      </c>
      <c r="O4" s="2" t="s">
        <v>687</v>
      </c>
      <c r="P4" s="7" t="s">
        <v>305</v>
      </c>
      <c r="Q4" s="4" t="s">
        <v>306</v>
      </c>
      <c r="R4" s="38" t="s">
        <v>213</v>
      </c>
      <c r="S4" s="72" t="s">
        <v>622</v>
      </c>
    </row>
    <row r="5" spans="1:19" ht="120" x14ac:dyDescent="0.25">
      <c r="A5" s="19" t="str">
        <f>A$3</f>
        <v>Transportation</v>
      </c>
      <c r="B5" s="13" t="str">
        <f t="shared" si="0"/>
        <v>Fuel Economy Standard</v>
      </c>
      <c r="C5" s="13" t="str">
        <f t="shared" si="0"/>
        <v>Percentage Additional Improvement of Fuel Economy Std</v>
      </c>
      <c r="D5" s="7" t="s">
        <v>53</v>
      </c>
      <c r="F5" s="7" t="s">
        <v>118</v>
      </c>
      <c r="H5" s="9">
        <v>4</v>
      </c>
      <c r="I5" s="13" t="str">
        <f t="shared" si="1"/>
        <v>Vehicle Fuel Economy Standards</v>
      </c>
      <c r="J5" s="7" t="s">
        <v>57</v>
      </c>
      <c r="K5" s="16">
        <f t="shared" si="2"/>
        <v>0</v>
      </c>
      <c r="L5" s="32">
        <f>ROUND(MaxBoundCalculations!A107,2)</f>
        <v>0.54</v>
      </c>
      <c r="M5" s="16">
        <f t="shared" si="2"/>
        <v>0.02</v>
      </c>
      <c r="N5" s="13" t="str">
        <f t="shared" si="2"/>
        <v>% increase in miles/gal</v>
      </c>
      <c r="O5" s="7" t="s">
        <v>825</v>
      </c>
      <c r="P5" s="7" t="s">
        <v>305</v>
      </c>
      <c r="Q5" s="4" t="s">
        <v>306</v>
      </c>
      <c r="R5" s="38" t="s">
        <v>223</v>
      </c>
      <c r="S5" s="52" t="s">
        <v>245</v>
      </c>
    </row>
    <row r="6" spans="1:19" ht="75" x14ac:dyDescent="0.25">
      <c r="A6" s="19" t="str">
        <f>A$3</f>
        <v>Transportation</v>
      </c>
      <c r="B6" s="13" t="str">
        <f t="shared" si="0"/>
        <v>Fuel Economy Standard</v>
      </c>
      <c r="C6" s="13" t="str">
        <f t="shared" si="0"/>
        <v>Percentage Additional Improvement of Fuel Economy Std</v>
      </c>
      <c r="D6" s="7" t="s">
        <v>54</v>
      </c>
      <c r="F6" s="7" t="s">
        <v>119</v>
      </c>
      <c r="H6" s="9">
        <v>5</v>
      </c>
      <c r="I6" s="13" t="str">
        <f t="shared" si="1"/>
        <v>Vehicle Fuel Economy Standards</v>
      </c>
      <c r="J6" s="7" t="s">
        <v>57</v>
      </c>
      <c r="K6" s="16">
        <f t="shared" si="2"/>
        <v>0</v>
      </c>
      <c r="L6" s="32">
        <f>ROUND(MaxBoundCalculations!A111,2)</f>
        <v>0.2</v>
      </c>
      <c r="M6" s="16">
        <f t="shared" si="2"/>
        <v>0.02</v>
      </c>
      <c r="N6" s="13" t="str">
        <f t="shared" si="2"/>
        <v>% increase in miles/gal</v>
      </c>
      <c r="O6" s="7" t="s">
        <v>826</v>
      </c>
      <c r="P6" s="7" t="s">
        <v>305</v>
      </c>
      <c r="Q6" s="4" t="s">
        <v>306</v>
      </c>
      <c r="R6" s="38" t="s">
        <v>223</v>
      </c>
      <c r="S6" s="52" t="s">
        <v>246</v>
      </c>
    </row>
    <row r="7" spans="1:19" ht="120" x14ac:dyDescent="0.25">
      <c r="A7" s="19" t="str">
        <f>A$3</f>
        <v>Transportation</v>
      </c>
      <c r="B7" s="13" t="str">
        <f t="shared" si="0"/>
        <v>Fuel Economy Standard</v>
      </c>
      <c r="C7" s="13" t="str">
        <f t="shared" si="0"/>
        <v>Percentage Additional Improvement of Fuel Economy Std</v>
      </c>
      <c r="D7" s="7" t="s">
        <v>55</v>
      </c>
      <c r="F7" s="7" t="s">
        <v>120</v>
      </c>
      <c r="H7" s="9">
        <v>6</v>
      </c>
      <c r="I7" s="13" t="str">
        <f t="shared" si="1"/>
        <v>Vehicle Fuel Economy Standards</v>
      </c>
      <c r="J7" s="7" t="s">
        <v>57</v>
      </c>
      <c r="K7" s="16">
        <f t="shared" si="2"/>
        <v>0</v>
      </c>
      <c r="L7" s="32">
        <f>ROUND(MaxBoundCalculations!A122,2)</f>
        <v>0.2</v>
      </c>
      <c r="M7" s="16">
        <f t="shared" si="2"/>
        <v>0.02</v>
      </c>
      <c r="N7" s="13" t="str">
        <f t="shared" si="2"/>
        <v>% increase in miles/gal</v>
      </c>
      <c r="O7" s="7" t="s">
        <v>827</v>
      </c>
      <c r="P7" s="7" t="s">
        <v>305</v>
      </c>
      <c r="Q7" s="4" t="s">
        <v>306</v>
      </c>
      <c r="R7" s="38" t="s">
        <v>223</v>
      </c>
      <c r="S7" s="52" t="s">
        <v>245</v>
      </c>
    </row>
    <row r="8" spans="1:19" ht="120" x14ac:dyDescent="0.25">
      <c r="A8" s="19" t="str">
        <f>A$3</f>
        <v>Transportation</v>
      </c>
      <c r="B8" s="13" t="str">
        <f t="shared" si="0"/>
        <v>Fuel Economy Standard</v>
      </c>
      <c r="C8" s="13" t="str">
        <f t="shared" si="0"/>
        <v>Percentage Additional Improvement of Fuel Economy Std</v>
      </c>
      <c r="D8" s="7" t="s">
        <v>152</v>
      </c>
      <c r="F8" s="7" t="s">
        <v>207</v>
      </c>
      <c r="H8" s="9">
        <v>7</v>
      </c>
      <c r="I8" s="13" t="str">
        <f t="shared" si="1"/>
        <v>Vehicle Fuel Economy Standards</v>
      </c>
      <c r="J8" s="7" t="s">
        <v>57</v>
      </c>
      <c r="K8" s="16">
        <f t="shared" si="2"/>
        <v>0</v>
      </c>
      <c r="L8" s="32">
        <f>ROUND(MaxBoundCalculations!A131,2)</f>
        <v>0.74</v>
      </c>
      <c r="M8" s="16">
        <f t="shared" si="2"/>
        <v>0.02</v>
      </c>
      <c r="N8" s="13" t="str">
        <f t="shared" si="2"/>
        <v>% increase in miles/gal</v>
      </c>
      <c r="O8" s="7" t="s">
        <v>828</v>
      </c>
      <c r="P8" s="7" t="s">
        <v>305</v>
      </c>
      <c r="Q8" s="4" t="s">
        <v>306</v>
      </c>
      <c r="R8" s="38" t="s">
        <v>223</v>
      </c>
      <c r="S8" s="52" t="s">
        <v>640</v>
      </c>
    </row>
    <row r="9" spans="1:19" ht="105" x14ac:dyDescent="0.25">
      <c r="A9" s="2" t="s">
        <v>4</v>
      </c>
      <c r="B9" s="7" t="s">
        <v>12</v>
      </c>
      <c r="C9" s="2" t="s">
        <v>455</v>
      </c>
      <c r="H9" s="9">
        <v>8</v>
      </c>
      <c r="I9" s="7" t="s">
        <v>12</v>
      </c>
      <c r="J9" s="7" t="s">
        <v>57</v>
      </c>
      <c r="K9" s="24">
        <v>0</v>
      </c>
      <c r="L9" s="25">
        <v>1</v>
      </c>
      <c r="M9" s="25">
        <v>0.01</v>
      </c>
      <c r="N9" s="7" t="s">
        <v>48</v>
      </c>
      <c r="O9" s="7" t="s">
        <v>688</v>
      </c>
      <c r="P9" s="7" t="s">
        <v>307</v>
      </c>
      <c r="Q9" s="4" t="s">
        <v>308</v>
      </c>
      <c r="R9" s="41" t="s">
        <v>214</v>
      </c>
    </row>
    <row r="10" spans="1:19" ht="90" x14ac:dyDescent="0.25">
      <c r="A10" s="2" t="s">
        <v>4</v>
      </c>
      <c r="B10" s="7" t="s">
        <v>13</v>
      </c>
      <c r="C10" s="2" t="s">
        <v>456</v>
      </c>
      <c r="D10" s="7" t="s">
        <v>59</v>
      </c>
      <c r="E10" s="7" t="s">
        <v>51</v>
      </c>
      <c r="F10" s="7" t="s">
        <v>116</v>
      </c>
      <c r="G10" s="7" t="s">
        <v>51</v>
      </c>
      <c r="H10" s="9">
        <v>9</v>
      </c>
      <c r="I10" s="7" t="s">
        <v>13</v>
      </c>
      <c r="J10" s="7" t="s">
        <v>57</v>
      </c>
      <c r="K10" s="21">
        <v>0</v>
      </c>
      <c r="L10" s="23">
        <v>1</v>
      </c>
      <c r="M10" s="23">
        <v>0.01</v>
      </c>
      <c r="N10" s="7" t="s">
        <v>47</v>
      </c>
      <c r="O10" s="2" t="s">
        <v>689</v>
      </c>
      <c r="P10" s="7" t="s">
        <v>309</v>
      </c>
      <c r="Q10" s="4" t="s">
        <v>310</v>
      </c>
      <c r="R10" s="38" t="s">
        <v>215</v>
      </c>
    </row>
    <row r="11" spans="1:19" s="13" customFormat="1" ht="30" x14ac:dyDescent="0.25">
      <c r="A11" s="19" t="str">
        <f t="shared" ref="A11:C21" si="3">A$10</f>
        <v>Transportation</v>
      </c>
      <c r="B11" s="13" t="str">
        <f t="shared" si="3"/>
        <v>Vehicle Electrification</v>
      </c>
      <c r="C11" s="19" t="str">
        <f t="shared" si="3"/>
        <v>Percent Nonelec Vehicles Shifted to Elec</v>
      </c>
      <c r="D11" s="4" t="s">
        <v>56</v>
      </c>
      <c r="E11" s="4" t="s">
        <v>51</v>
      </c>
      <c r="F11" s="4" t="s">
        <v>117</v>
      </c>
      <c r="G11" s="4" t="s">
        <v>51</v>
      </c>
      <c r="H11" s="9" t="s">
        <v>300</v>
      </c>
      <c r="I11" s="13" t="str">
        <f t="shared" ref="I11:I21" si="4">I$10</f>
        <v>Vehicle Electrification</v>
      </c>
      <c r="J11" s="18" t="s">
        <v>58</v>
      </c>
      <c r="K11" s="7"/>
      <c r="L11" s="2"/>
      <c r="M11" s="2"/>
      <c r="Q11" s="4"/>
      <c r="R11" s="39"/>
      <c r="S11" s="53"/>
    </row>
    <row r="12" spans="1:19" s="13" customFormat="1" ht="75" x14ac:dyDescent="0.25">
      <c r="A12" s="19" t="str">
        <f t="shared" si="3"/>
        <v>Transportation</v>
      </c>
      <c r="B12" s="13" t="str">
        <f t="shared" si="3"/>
        <v>Vehicle Electrification</v>
      </c>
      <c r="C12" s="19" t="str">
        <f t="shared" si="3"/>
        <v>Percent Nonelec Vehicles Shifted to Elec</v>
      </c>
      <c r="D12" s="4" t="s">
        <v>59</v>
      </c>
      <c r="E12" s="4" t="s">
        <v>52</v>
      </c>
      <c r="F12" s="4" t="s">
        <v>116</v>
      </c>
      <c r="G12" s="4" t="s">
        <v>52</v>
      </c>
      <c r="H12" s="9">
        <v>10</v>
      </c>
      <c r="I12" s="13" t="str">
        <f t="shared" si="4"/>
        <v>Vehicle Electrification</v>
      </c>
      <c r="J12" s="4" t="s">
        <v>57</v>
      </c>
      <c r="K12" s="26">
        <f>K$10</f>
        <v>0</v>
      </c>
      <c r="L12" s="26">
        <f>L$10</f>
        <v>1</v>
      </c>
      <c r="M12" s="26">
        <f>M$10</f>
        <v>0.01</v>
      </c>
      <c r="N12" s="26" t="str">
        <f>N$10</f>
        <v>% of non-electric vehicles replaced</v>
      </c>
      <c r="O12" s="2" t="s">
        <v>690</v>
      </c>
      <c r="P12" s="7" t="s">
        <v>309</v>
      </c>
      <c r="Q12" s="4" t="s">
        <v>310</v>
      </c>
      <c r="R12" s="38" t="s">
        <v>210</v>
      </c>
      <c r="S12" s="52"/>
    </row>
    <row r="13" spans="1:19" s="13" customFormat="1" ht="30" x14ac:dyDescent="0.25">
      <c r="A13" s="19" t="str">
        <f t="shared" si="3"/>
        <v>Transportation</v>
      </c>
      <c r="B13" s="13" t="str">
        <f t="shared" si="3"/>
        <v>Vehicle Electrification</v>
      </c>
      <c r="C13" s="19" t="str">
        <f t="shared" si="3"/>
        <v>Percent Nonelec Vehicles Shifted to Elec</v>
      </c>
      <c r="D13" s="4" t="s">
        <v>56</v>
      </c>
      <c r="E13" s="4" t="s">
        <v>52</v>
      </c>
      <c r="F13" s="4" t="s">
        <v>117</v>
      </c>
      <c r="G13" s="4" t="s">
        <v>52</v>
      </c>
      <c r="H13" s="9" t="s">
        <v>300</v>
      </c>
      <c r="I13" s="13" t="str">
        <f t="shared" si="4"/>
        <v>Vehicle Electrification</v>
      </c>
      <c r="J13" s="18" t="s">
        <v>58</v>
      </c>
      <c r="K13" s="7"/>
      <c r="L13" s="2"/>
      <c r="M13" s="2"/>
      <c r="Q13" s="4"/>
      <c r="R13" s="39"/>
      <c r="S13" s="53"/>
    </row>
    <row r="14" spans="1:19" s="13" customFormat="1" ht="30" x14ac:dyDescent="0.25">
      <c r="A14" s="19" t="str">
        <f t="shared" si="3"/>
        <v>Transportation</v>
      </c>
      <c r="B14" s="13" t="str">
        <f t="shared" si="3"/>
        <v>Vehicle Electrification</v>
      </c>
      <c r="C14" s="19" t="str">
        <f t="shared" si="3"/>
        <v>Percent Nonelec Vehicles Shifted to Elec</v>
      </c>
      <c r="D14" s="4" t="s">
        <v>59</v>
      </c>
      <c r="E14" s="4" t="s">
        <v>53</v>
      </c>
      <c r="F14" s="4" t="s">
        <v>116</v>
      </c>
      <c r="G14" s="4" t="s">
        <v>118</v>
      </c>
      <c r="H14" s="9" t="s">
        <v>300</v>
      </c>
      <c r="I14" s="13" t="str">
        <f t="shared" si="4"/>
        <v>Vehicle Electrification</v>
      </c>
      <c r="J14" s="18" t="s">
        <v>58</v>
      </c>
      <c r="K14" s="7"/>
      <c r="L14" s="2"/>
      <c r="M14" s="2"/>
      <c r="Q14" s="4"/>
      <c r="R14" s="39"/>
      <c r="S14" s="53"/>
    </row>
    <row r="15" spans="1:19" s="13" customFormat="1" ht="30" x14ac:dyDescent="0.25">
      <c r="A15" s="19" t="str">
        <f t="shared" si="3"/>
        <v>Transportation</v>
      </c>
      <c r="B15" s="13" t="str">
        <f t="shared" si="3"/>
        <v>Vehicle Electrification</v>
      </c>
      <c r="C15" s="19" t="str">
        <f t="shared" si="3"/>
        <v>Percent Nonelec Vehicles Shifted to Elec</v>
      </c>
      <c r="D15" s="4" t="s">
        <v>56</v>
      </c>
      <c r="E15" s="4" t="s">
        <v>53</v>
      </c>
      <c r="F15" s="4" t="s">
        <v>117</v>
      </c>
      <c r="G15" s="4" t="s">
        <v>118</v>
      </c>
      <c r="H15" s="9" t="s">
        <v>300</v>
      </c>
      <c r="I15" s="13" t="str">
        <f t="shared" si="4"/>
        <v>Vehicle Electrification</v>
      </c>
      <c r="J15" s="18" t="s">
        <v>58</v>
      </c>
      <c r="K15" s="7"/>
      <c r="L15" s="2"/>
      <c r="M15" s="2"/>
      <c r="Q15" s="4"/>
      <c r="R15" s="39"/>
      <c r="S15" s="53"/>
    </row>
    <row r="16" spans="1:19" s="13" customFormat="1" ht="90" x14ac:dyDescent="0.25">
      <c r="A16" s="19" t="str">
        <f t="shared" si="3"/>
        <v>Transportation</v>
      </c>
      <c r="B16" s="13" t="str">
        <f t="shared" si="3"/>
        <v>Vehicle Electrification</v>
      </c>
      <c r="C16" s="19" t="str">
        <f t="shared" si="3"/>
        <v>Percent Nonelec Vehicles Shifted to Elec</v>
      </c>
      <c r="D16" s="4" t="s">
        <v>59</v>
      </c>
      <c r="E16" s="4" t="s">
        <v>54</v>
      </c>
      <c r="F16" s="4" t="s">
        <v>116</v>
      </c>
      <c r="G16" s="4" t="s">
        <v>119</v>
      </c>
      <c r="H16" s="9">
        <v>11</v>
      </c>
      <c r="I16" s="13" t="str">
        <f t="shared" si="4"/>
        <v>Vehicle Electrification</v>
      </c>
      <c r="J16" s="11" t="s">
        <v>57</v>
      </c>
      <c r="K16" s="26">
        <f>K$10</f>
        <v>0</v>
      </c>
      <c r="L16" s="26">
        <f>L$10</f>
        <v>1</v>
      </c>
      <c r="M16" s="26">
        <f>M$10</f>
        <v>0.01</v>
      </c>
      <c r="N16" s="26" t="str">
        <f>N$10</f>
        <v>% of non-electric vehicles replaced</v>
      </c>
      <c r="O16" s="2" t="s">
        <v>691</v>
      </c>
      <c r="P16" s="7" t="s">
        <v>309</v>
      </c>
      <c r="Q16" s="4" t="s">
        <v>310</v>
      </c>
      <c r="R16" s="38" t="s">
        <v>223</v>
      </c>
      <c r="S16" s="53"/>
    </row>
    <row r="17" spans="1:19" s="13" customFormat="1" ht="30" x14ac:dyDescent="0.25">
      <c r="A17" s="19" t="str">
        <f t="shared" si="3"/>
        <v>Transportation</v>
      </c>
      <c r="B17" s="13" t="str">
        <f t="shared" si="3"/>
        <v>Vehicle Electrification</v>
      </c>
      <c r="C17" s="19" t="str">
        <f t="shared" si="3"/>
        <v>Percent Nonelec Vehicles Shifted to Elec</v>
      </c>
      <c r="D17" s="4" t="s">
        <v>56</v>
      </c>
      <c r="E17" s="4" t="s">
        <v>54</v>
      </c>
      <c r="F17" s="4" t="s">
        <v>117</v>
      </c>
      <c r="G17" s="4" t="s">
        <v>119</v>
      </c>
      <c r="H17" s="9" t="s">
        <v>300</v>
      </c>
      <c r="I17" s="13" t="str">
        <f t="shared" si="4"/>
        <v>Vehicle Electrification</v>
      </c>
      <c r="J17" s="18" t="s">
        <v>58</v>
      </c>
      <c r="K17" s="7"/>
      <c r="L17" s="2"/>
      <c r="M17" s="2"/>
      <c r="Q17" s="4"/>
      <c r="R17" s="39"/>
      <c r="S17" s="53"/>
    </row>
    <row r="18" spans="1:19" s="13" customFormat="1" ht="30" x14ac:dyDescent="0.25">
      <c r="A18" s="19" t="str">
        <f t="shared" si="3"/>
        <v>Transportation</v>
      </c>
      <c r="B18" s="13" t="str">
        <f t="shared" si="3"/>
        <v>Vehicle Electrification</v>
      </c>
      <c r="C18" s="19" t="str">
        <f t="shared" si="3"/>
        <v>Percent Nonelec Vehicles Shifted to Elec</v>
      </c>
      <c r="D18" s="4" t="s">
        <v>59</v>
      </c>
      <c r="E18" s="4" t="s">
        <v>55</v>
      </c>
      <c r="F18" s="4" t="s">
        <v>116</v>
      </c>
      <c r="G18" s="4" t="s">
        <v>120</v>
      </c>
      <c r="H18" s="9" t="s">
        <v>300</v>
      </c>
      <c r="I18" s="13" t="str">
        <f t="shared" si="4"/>
        <v>Vehicle Electrification</v>
      </c>
      <c r="J18" s="18" t="s">
        <v>58</v>
      </c>
      <c r="K18" s="7"/>
      <c r="L18" s="2"/>
      <c r="M18" s="2"/>
      <c r="Q18" s="4"/>
      <c r="R18" s="39"/>
      <c r="S18" s="53"/>
    </row>
    <row r="19" spans="1:19" s="13" customFormat="1" ht="30" x14ac:dyDescent="0.25">
      <c r="A19" s="19" t="str">
        <f t="shared" si="3"/>
        <v>Transportation</v>
      </c>
      <c r="B19" s="13" t="str">
        <f t="shared" si="3"/>
        <v>Vehicle Electrification</v>
      </c>
      <c r="C19" s="19" t="str">
        <f t="shared" si="3"/>
        <v>Percent Nonelec Vehicles Shifted to Elec</v>
      </c>
      <c r="D19" s="4" t="s">
        <v>56</v>
      </c>
      <c r="E19" s="4" t="s">
        <v>55</v>
      </c>
      <c r="F19" s="4" t="s">
        <v>117</v>
      </c>
      <c r="G19" s="4" t="s">
        <v>120</v>
      </c>
      <c r="H19" s="9" t="s">
        <v>300</v>
      </c>
      <c r="I19" s="13" t="str">
        <f t="shared" si="4"/>
        <v>Vehicle Electrification</v>
      </c>
      <c r="J19" s="18" t="s">
        <v>58</v>
      </c>
      <c r="K19" s="7"/>
      <c r="L19" s="2"/>
      <c r="M19" s="2"/>
      <c r="Q19" s="4"/>
      <c r="R19" s="39"/>
      <c r="S19" s="53"/>
    </row>
    <row r="20" spans="1:19" s="13" customFormat="1" ht="30" x14ac:dyDescent="0.25">
      <c r="A20" s="19" t="str">
        <f t="shared" si="3"/>
        <v>Transportation</v>
      </c>
      <c r="B20" s="13" t="str">
        <f t="shared" si="3"/>
        <v>Vehicle Electrification</v>
      </c>
      <c r="C20" s="19" t="str">
        <f t="shared" si="3"/>
        <v>Percent Nonelec Vehicles Shifted to Elec</v>
      </c>
      <c r="D20" s="4" t="s">
        <v>59</v>
      </c>
      <c r="E20" s="4" t="s">
        <v>152</v>
      </c>
      <c r="F20" s="4" t="s">
        <v>116</v>
      </c>
      <c r="G20" s="4" t="s">
        <v>207</v>
      </c>
      <c r="H20" s="9"/>
      <c r="I20" s="13" t="str">
        <f t="shared" si="4"/>
        <v>Vehicle Electrification</v>
      </c>
      <c r="J20" s="18" t="s">
        <v>58</v>
      </c>
      <c r="K20" s="7"/>
      <c r="L20" s="2"/>
      <c r="M20" s="2"/>
      <c r="Q20" s="4"/>
      <c r="R20" s="39"/>
      <c r="S20" s="53"/>
    </row>
    <row r="21" spans="1:19" s="13" customFormat="1" ht="30" x14ac:dyDescent="0.25">
      <c r="A21" s="19" t="str">
        <f t="shared" si="3"/>
        <v>Transportation</v>
      </c>
      <c r="B21" s="13" t="str">
        <f t="shared" si="3"/>
        <v>Vehicle Electrification</v>
      </c>
      <c r="C21" s="19" t="str">
        <f t="shared" si="3"/>
        <v>Percent Nonelec Vehicles Shifted to Elec</v>
      </c>
      <c r="D21" s="4" t="s">
        <v>56</v>
      </c>
      <c r="E21" s="4" t="s">
        <v>152</v>
      </c>
      <c r="F21" s="4" t="s">
        <v>117</v>
      </c>
      <c r="G21" s="4" t="s">
        <v>207</v>
      </c>
      <c r="H21" s="9"/>
      <c r="I21" s="13" t="str">
        <f t="shared" si="4"/>
        <v>Vehicle Electrification</v>
      </c>
      <c r="J21" s="18" t="s">
        <v>58</v>
      </c>
      <c r="K21" s="7"/>
      <c r="L21" s="2"/>
      <c r="M21" s="2"/>
      <c r="Q21" s="4"/>
      <c r="R21" s="39"/>
      <c r="S21" s="53"/>
    </row>
    <row r="22" spans="1:19" ht="75" x14ac:dyDescent="0.25">
      <c r="A22" s="2" t="s">
        <v>100</v>
      </c>
      <c r="B22" s="7" t="s">
        <v>17</v>
      </c>
      <c r="C22" s="2" t="s">
        <v>457</v>
      </c>
      <c r="D22" s="7" t="s">
        <v>423</v>
      </c>
      <c r="F22" s="7" t="s">
        <v>427</v>
      </c>
      <c r="H22" s="9">
        <v>12</v>
      </c>
      <c r="I22" s="7" t="s">
        <v>17</v>
      </c>
      <c r="J22" s="7" t="s">
        <v>57</v>
      </c>
      <c r="K22" s="23">
        <v>0</v>
      </c>
      <c r="L22" s="23">
        <v>1</v>
      </c>
      <c r="M22" s="23">
        <v>0.01</v>
      </c>
      <c r="N22" s="2" t="s">
        <v>153</v>
      </c>
      <c r="O22" s="2" t="s">
        <v>692</v>
      </c>
      <c r="P22" s="7" t="s">
        <v>311</v>
      </c>
      <c r="Q22" s="4" t="s">
        <v>312</v>
      </c>
      <c r="R22" s="55"/>
    </row>
    <row r="23" spans="1:19" ht="75" x14ac:dyDescent="0.25">
      <c r="A23" s="19" t="str">
        <f>A$22</f>
        <v>Buildings and Appliances</v>
      </c>
      <c r="B23" s="19" t="str">
        <f t="shared" ref="B23:C24" si="5">B$22</f>
        <v>Building Component Electrification</v>
      </c>
      <c r="C23" s="19" t="str">
        <f t="shared" si="5"/>
        <v>Percent New Nonelec Component Sales Shifted to Elec</v>
      </c>
      <c r="D23" s="7" t="s">
        <v>424</v>
      </c>
      <c r="F23" s="7" t="s">
        <v>426</v>
      </c>
      <c r="H23" s="9">
        <v>162</v>
      </c>
      <c r="I23" s="19" t="str">
        <f t="shared" ref="I23:I24" si="6">I$22</f>
        <v>Building Component Electrification</v>
      </c>
      <c r="J23" s="7" t="s">
        <v>57</v>
      </c>
      <c r="K23" s="19">
        <f t="shared" ref="K23:P24" si="7">K$22</f>
        <v>0</v>
      </c>
      <c r="L23" s="20">
        <f t="shared" si="7"/>
        <v>1</v>
      </c>
      <c r="M23" s="20">
        <f t="shared" si="7"/>
        <v>0.01</v>
      </c>
      <c r="N23" s="20" t="str">
        <f t="shared" si="7"/>
        <v>% of newly sold non-electric building components</v>
      </c>
      <c r="O23" s="2" t="s">
        <v>693</v>
      </c>
      <c r="P23" s="20" t="str">
        <f t="shared" si="7"/>
        <v>buildings-sector-main.html#component-elec</v>
      </c>
      <c r="Q23" s="20" t="str">
        <f t="shared" ref="Q23:Q24" si="8">Q$22</f>
        <v>building-component-electrification.html</v>
      </c>
      <c r="R23" s="66"/>
      <c r="S23" s="20"/>
    </row>
    <row r="24" spans="1:19" ht="75" x14ac:dyDescent="0.25">
      <c r="A24" s="19" t="str">
        <f>A$22</f>
        <v>Buildings and Appliances</v>
      </c>
      <c r="B24" s="19" t="str">
        <f t="shared" si="5"/>
        <v>Building Component Electrification</v>
      </c>
      <c r="C24" s="19" t="str">
        <f t="shared" si="5"/>
        <v>Percent New Nonelec Component Sales Shifted to Elec</v>
      </c>
      <c r="D24" s="7" t="s">
        <v>425</v>
      </c>
      <c r="F24" s="7" t="s">
        <v>236</v>
      </c>
      <c r="H24" s="9">
        <v>163</v>
      </c>
      <c r="I24" s="19" t="str">
        <f t="shared" si="6"/>
        <v>Building Component Electrification</v>
      </c>
      <c r="J24" s="7" t="s">
        <v>57</v>
      </c>
      <c r="K24" s="19">
        <f t="shared" si="7"/>
        <v>0</v>
      </c>
      <c r="L24" s="20">
        <f t="shared" si="7"/>
        <v>1</v>
      </c>
      <c r="M24" s="20">
        <f t="shared" si="7"/>
        <v>0.01</v>
      </c>
      <c r="N24" s="20" t="str">
        <f t="shared" si="7"/>
        <v>% of newly sold non-electric building components</v>
      </c>
      <c r="O24" s="2" t="s">
        <v>694</v>
      </c>
      <c r="P24" s="20" t="str">
        <f t="shared" si="7"/>
        <v>buildings-sector-main.html#component-elec</v>
      </c>
      <c r="Q24" s="20" t="str">
        <f t="shared" si="8"/>
        <v>building-component-electrification.html</v>
      </c>
      <c r="R24" s="66"/>
      <c r="S24" s="20"/>
    </row>
    <row r="25" spans="1:19" s="13" customFormat="1" ht="120" x14ac:dyDescent="0.25">
      <c r="A25" s="2" t="s">
        <v>100</v>
      </c>
      <c r="B25" s="7" t="s">
        <v>137</v>
      </c>
      <c r="C25" s="2" t="s">
        <v>458</v>
      </c>
      <c r="D25" s="7" t="s">
        <v>154</v>
      </c>
      <c r="E25" s="7" t="s">
        <v>423</v>
      </c>
      <c r="F25" s="7" t="s">
        <v>427</v>
      </c>
      <c r="G25" s="7" t="s">
        <v>160</v>
      </c>
      <c r="H25" s="9">
        <v>13</v>
      </c>
      <c r="I25" s="7" t="s">
        <v>137</v>
      </c>
      <c r="J25" s="7" t="s">
        <v>57</v>
      </c>
      <c r="K25" s="21">
        <v>0</v>
      </c>
      <c r="L25" s="23">
        <f>ROUND(MaxBoundCalculations!B162,2)</f>
        <v>0.22</v>
      </c>
      <c r="M25" s="23">
        <v>0.01</v>
      </c>
      <c r="N25" s="7" t="s">
        <v>41</v>
      </c>
      <c r="O25" s="2" t="s">
        <v>702</v>
      </c>
      <c r="P25" s="7" t="s">
        <v>313</v>
      </c>
      <c r="Q25" s="4" t="s">
        <v>314</v>
      </c>
      <c r="R25" s="38" t="s">
        <v>216</v>
      </c>
      <c r="S25" s="56" t="s">
        <v>685</v>
      </c>
    </row>
    <row r="26" spans="1:19" s="13" customFormat="1" ht="120" x14ac:dyDescent="0.25">
      <c r="A26" s="19" t="str">
        <f>A$25</f>
        <v>Buildings and Appliances</v>
      </c>
      <c r="B26" s="13" t="str">
        <f t="shared" ref="B26:C41" si="9">B$25</f>
        <v>Building Energy Efficiency Standards</v>
      </c>
      <c r="C26" s="13" t="str">
        <f t="shared" si="9"/>
        <v>Reduction in E Use Allowed by Component Eff Std</v>
      </c>
      <c r="D26" s="7" t="s">
        <v>155</v>
      </c>
      <c r="E26" s="7" t="s">
        <v>423</v>
      </c>
      <c r="F26" s="7" t="s">
        <v>427</v>
      </c>
      <c r="G26" s="7" t="s">
        <v>161</v>
      </c>
      <c r="H26" s="9">
        <v>14</v>
      </c>
      <c r="I26" s="13" t="str">
        <f t="shared" ref="I26:I42" si="10">I$25</f>
        <v>Building Energy Efficiency Standards</v>
      </c>
      <c r="J26" s="7" t="s">
        <v>57</v>
      </c>
      <c r="K26" s="16">
        <f t="shared" ref="K26:R41" si="11">K$25</f>
        <v>0</v>
      </c>
      <c r="L26" s="32">
        <f>ROUND(MaxBoundCalculations!B163,2)</f>
        <v>0.38</v>
      </c>
      <c r="M26" s="16">
        <f t="shared" si="11"/>
        <v>0.01</v>
      </c>
      <c r="N26" s="13" t="str">
        <f t="shared" si="11"/>
        <v>% reduction in energy use</v>
      </c>
      <c r="O26" s="2" t="s">
        <v>703</v>
      </c>
      <c r="P26" s="13" t="str">
        <f t="shared" si="11"/>
        <v>buildings-sector-main.html#eff-stds</v>
      </c>
      <c r="Q26" s="13" t="str">
        <f t="shared" si="11"/>
        <v>building-energy-efficiency-standards.html</v>
      </c>
      <c r="R26" s="39" t="str">
        <f>R$25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26" s="53" t="str">
        <f>S25</f>
        <v>Itron, 2007, "ASSESSMENT OF LONG-TERM
ELECTRIC ENERGY EFFICIENCY
POTENTIAL IN CALIFORNIA’S
RESIDENTIAL SECTOR," http://www.energy.ca.gov/2007publications/CEC-500-2007-002/CEC-500-2007-002.PDF, p.33, Table 5-1</v>
      </c>
    </row>
    <row r="27" spans="1:19" s="13" customFormat="1" ht="120" x14ac:dyDescent="0.25">
      <c r="A27" s="19" t="str">
        <f>A$25</f>
        <v>Buildings and Appliances</v>
      </c>
      <c r="B27" s="13" t="str">
        <f t="shared" si="9"/>
        <v>Building Energy Efficiency Standards</v>
      </c>
      <c r="C27" s="13" t="str">
        <f t="shared" si="9"/>
        <v>Reduction in E Use Allowed by Component Eff Std</v>
      </c>
      <c r="D27" s="7" t="s">
        <v>156</v>
      </c>
      <c r="E27" s="7" t="s">
        <v>423</v>
      </c>
      <c r="F27" s="7" t="s">
        <v>427</v>
      </c>
      <c r="G27" s="7" t="s">
        <v>162</v>
      </c>
      <c r="H27" s="9">
        <v>15</v>
      </c>
      <c r="I27" s="13" t="str">
        <f t="shared" si="10"/>
        <v>Building Energy Efficiency Standards</v>
      </c>
      <c r="J27" s="7" t="s">
        <v>57</v>
      </c>
      <c r="K27" s="16">
        <f t="shared" si="11"/>
        <v>0</v>
      </c>
      <c r="L27" s="32">
        <f>ROUND(MaxBoundCalculations!B163,2)</f>
        <v>0.38</v>
      </c>
      <c r="M27" s="16">
        <f t="shared" si="11"/>
        <v>0.01</v>
      </c>
      <c r="N27" s="13" t="str">
        <f t="shared" si="11"/>
        <v>% reduction in energy use</v>
      </c>
      <c r="O27" s="2" t="s">
        <v>704</v>
      </c>
      <c r="P27" s="13" t="str">
        <f t="shared" si="11"/>
        <v>buildings-sector-main.html#eff-stds</v>
      </c>
      <c r="Q27" s="13" t="str">
        <f t="shared" si="11"/>
        <v>building-energy-efficiency-standards.html</v>
      </c>
      <c r="R27" s="39" t="str">
        <f>R$25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27" s="53" t="str">
        <f t="shared" ref="S27:S42" si="12">S26</f>
        <v>Itron, 2007, "ASSESSMENT OF LONG-TERM
ELECTRIC ENERGY EFFICIENCY
POTENTIAL IN CALIFORNIA’S
RESIDENTIAL SECTOR," http://www.energy.ca.gov/2007publications/CEC-500-2007-002/CEC-500-2007-002.PDF, p.33, Table 5-1</v>
      </c>
    </row>
    <row r="28" spans="1:19" s="13" customFormat="1" ht="120" x14ac:dyDescent="0.25">
      <c r="A28" s="19" t="str">
        <f>A$25</f>
        <v>Buildings and Appliances</v>
      </c>
      <c r="B28" s="13" t="str">
        <f t="shared" si="9"/>
        <v>Building Energy Efficiency Standards</v>
      </c>
      <c r="C28" s="13" t="str">
        <f t="shared" si="9"/>
        <v>Reduction in E Use Allowed by Component Eff Std</v>
      </c>
      <c r="D28" s="7" t="s">
        <v>157</v>
      </c>
      <c r="E28" s="7" t="s">
        <v>423</v>
      </c>
      <c r="F28" s="7" t="s">
        <v>427</v>
      </c>
      <c r="G28" s="7" t="s">
        <v>163</v>
      </c>
      <c r="H28" s="9">
        <v>16</v>
      </c>
      <c r="I28" s="13" t="str">
        <f t="shared" si="10"/>
        <v>Building Energy Efficiency Standards</v>
      </c>
      <c r="J28" s="7" t="s">
        <v>57</v>
      </c>
      <c r="K28" s="16">
        <f t="shared" si="11"/>
        <v>0</v>
      </c>
      <c r="L28" s="32">
        <f>ROUND(MaxBoundCalculations!B161,2)</f>
        <v>0.4</v>
      </c>
      <c r="M28" s="16">
        <f t="shared" si="11"/>
        <v>0.01</v>
      </c>
      <c r="N28" s="13" t="str">
        <f t="shared" si="11"/>
        <v>% reduction in energy use</v>
      </c>
      <c r="O28" s="2" t="s">
        <v>705</v>
      </c>
      <c r="P28" s="13" t="str">
        <f t="shared" si="11"/>
        <v>buildings-sector-main.html#eff-stds</v>
      </c>
      <c r="Q28" s="13" t="str">
        <f t="shared" si="11"/>
        <v>building-energy-efficiency-standards.html</v>
      </c>
      <c r="R28" s="39" t="str">
        <f>R$25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28" s="53" t="str">
        <f t="shared" si="12"/>
        <v>Itron, 2007, "ASSESSMENT OF LONG-TERM
ELECTRIC ENERGY EFFICIENCY
POTENTIAL IN CALIFORNIA’S
RESIDENTIAL SECTOR," http://www.energy.ca.gov/2007publications/CEC-500-2007-002/CEC-500-2007-002.PDF, p.33, Table 5-1</v>
      </c>
    </row>
    <row r="29" spans="1:19" s="13" customFormat="1" ht="120" x14ac:dyDescent="0.25">
      <c r="A29" s="19" t="str">
        <f>A$25</f>
        <v>Buildings and Appliances</v>
      </c>
      <c r="B29" s="13" t="str">
        <f t="shared" si="9"/>
        <v>Building Energy Efficiency Standards</v>
      </c>
      <c r="C29" s="13" t="str">
        <f t="shared" si="9"/>
        <v>Reduction in E Use Allowed by Component Eff Std</v>
      </c>
      <c r="D29" s="7" t="s">
        <v>158</v>
      </c>
      <c r="E29" s="7" t="s">
        <v>423</v>
      </c>
      <c r="F29" s="7" t="s">
        <v>427</v>
      </c>
      <c r="G29" s="7" t="s">
        <v>164</v>
      </c>
      <c r="H29" s="9">
        <v>17</v>
      </c>
      <c r="I29" s="13" t="str">
        <f t="shared" si="10"/>
        <v>Building Energy Efficiency Standards</v>
      </c>
      <c r="J29" s="7" t="s">
        <v>57</v>
      </c>
      <c r="K29" s="16">
        <f t="shared" si="11"/>
        <v>0</v>
      </c>
      <c r="L29" s="32">
        <f>ROUND(MaxBoundCalculations!B159,2)</f>
        <v>0.38</v>
      </c>
      <c r="M29" s="16">
        <f t="shared" si="11"/>
        <v>0.01</v>
      </c>
      <c r="N29" s="13" t="str">
        <f t="shared" si="11"/>
        <v>% reduction in energy use</v>
      </c>
      <c r="O29" s="2" t="s">
        <v>706</v>
      </c>
      <c r="P29" s="13" t="str">
        <f t="shared" si="11"/>
        <v>buildings-sector-main.html#eff-stds</v>
      </c>
      <c r="Q29" s="13" t="str">
        <f t="shared" si="11"/>
        <v>building-energy-efficiency-standards.html</v>
      </c>
      <c r="R29" s="39" t="str">
        <f>R$25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29" s="53" t="str">
        <f t="shared" si="12"/>
        <v>Itron, 2007, "ASSESSMENT OF LONG-TERM
ELECTRIC ENERGY EFFICIENCY
POTENTIAL IN CALIFORNIA’S
RESIDENTIAL SECTOR," http://www.energy.ca.gov/2007publications/CEC-500-2007-002/CEC-500-2007-002.PDF, p.33, Table 5-1</v>
      </c>
    </row>
    <row r="30" spans="1:19" s="13" customFormat="1" ht="120" x14ac:dyDescent="0.25">
      <c r="A30" s="19" t="str">
        <f>A$25</f>
        <v>Buildings and Appliances</v>
      </c>
      <c r="B30" s="13" t="str">
        <f t="shared" si="9"/>
        <v>Building Energy Efficiency Standards</v>
      </c>
      <c r="C30" s="13" t="str">
        <f t="shared" si="9"/>
        <v>Reduction in E Use Allowed by Component Eff Std</v>
      </c>
      <c r="D30" s="7" t="s">
        <v>159</v>
      </c>
      <c r="E30" s="7" t="s">
        <v>423</v>
      </c>
      <c r="F30" s="7" t="s">
        <v>427</v>
      </c>
      <c r="G30" s="7" t="s">
        <v>165</v>
      </c>
      <c r="H30" s="9">
        <v>18</v>
      </c>
      <c r="I30" s="13" t="str">
        <f t="shared" si="10"/>
        <v>Building Energy Efficiency Standards</v>
      </c>
      <c r="J30" s="7" t="s">
        <v>57</v>
      </c>
      <c r="K30" s="16">
        <f t="shared" si="11"/>
        <v>0</v>
      </c>
      <c r="L30" s="32">
        <f>ROUND(MaxBoundCalculations!B160,2)</f>
        <v>0.11</v>
      </c>
      <c r="M30" s="16">
        <f t="shared" si="11"/>
        <v>0.01</v>
      </c>
      <c r="N30" s="13" t="str">
        <f t="shared" si="11"/>
        <v>% reduction in energy use</v>
      </c>
      <c r="O30" s="2" t="s">
        <v>707</v>
      </c>
      <c r="P30" s="13" t="str">
        <f t="shared" si="11"/>
        <v>buildings-sector-main.html#eff-stds</v>
      </c>
      <c r="Q30" s="13" t="str">
        <f t="shared" si="11"/>
        <v>building-energy-efficiency-standards.html</v>
      </c>
      <c r="R30" s="39" t="str">
        <f>R$25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0" s="53" t="str">
        <f t="shared" si="12"/>
        <v>Itron, 2007, "ASSESSMENT OF LONG-TERM
ELECTRIC ENERGY EFFICIENCY
POTENTIAL IN CALIFORNIA’S
RESIDENTIAL SECTOR," http://www.energy.ca.gov/2007publications/CEC-500-2007-002/CEC-500-2007-002.PDF, p.33, Table 5-1</v>
      </c>
    </row>
    <row r="31" spans="1:19" s="13" customFormat="1" ht="120" x14ac:dyDescent="0.25">
      <c r="A31" s="19" t="str">
        <f t="shared" ref="A31:C42" si="13">A$25</f>
        <v>Buildings and Appliances</v>
      </c>
      <c r="B31" s="13" t="str">
        <f t="shared" si="9"/>
        <v>Building Energy Efficiency Standards</v>
      </c>
      <c r="C31" s="13" t="str">
        <f t="shared" si="9"/>
        <v>Reduction in E Use Allowed by Component Eff Std</v>
      </c>
      <c r="D31" s="7" t="s">
        <v>154</v>
      </c>
      <c r="E31" s="7" t="s">
        <v>424</v>
      </c>
      <c r="F31" s="7" t="s">
        <v>426</v>
      </c>
      <c r="G31" s="7" t="s">
        <v>160</v>
      </c>
      <c r="H31" s="9">
        <v>150</v>
      </c>
      <c r="I31" s="13" t="str">
        <f t="shared" si="10"/>
        <v>Building Energy Efficiency Standards</v>
      </c>
      <c r="J31" s="7" t="s">
        <v>57</v>
      </c>
      <c r="K31" s="16">
        <f t="shared" si="11"/>
        <v>0</v>
      </c>
      <c r="L31" s="16">
        <f>L25</f>
        <v>0.22</v>
      </c>
      <c r="M31" s="16">
        <f t="shared" si="11"/>
        <v>0.01</v>
      </c>
      <c r="N31" s="13" t="str">
        <f t="shared" si="11"/>
        <v>% reduction in energy use</v>
      </c>
      <c r="O31" s="2" t="s">
        <v>708</v>
      </c>
      <c r="P31" s="13" t="str">
        <f t="shared" si="11"/>
        <v>buildings-sector-main.html#eff-stds</v>
      </c>
      <c r="Q31" s="13" t="str">
        <f t="shared" si="11"/>
        <v>building-energy-efficiency-standards.html</v>
      </c>
      <c r="R31"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1" s="53" t="str">
        <f t="shared" si="12"/>
        <v>Itron, 2007, "ASSESSMENT OF LONG-TERM
ELECTRIC ENERGY EFFICIENCY
POTENTIAL IN CALIFORNIA’S
RESIDENTIAL SECTOR," http://www.energy.ca.gov/2007publications/CEC-500-2007-002/CEC-500-2007-002.PDF, p.33, Table 5-1</v>
      </c>
    </row>
    <row r="32" spans="1:19" s="13" customFormat="1" ht="120" x14ac:dyDescent="0.25">
      <c r="A32" s="19" t="str">
        <f t="shared" si="13"/>
        <v>Buildings and Appliances</v>
      </c>
      <c r="B32" s="13" t="str">
        <f t="shared" si="9"/>
        <v>Building Energy Efficiency Standards</v>
      </c>
      <c r="C32" s="13" t="str">
        <f t="shared" si="9"/>
        <v>Reduction in E Use Allowed by Component Eff Std</v>
      </c>
      <c r="D32" s="7" t="s">
        <v>155</v>
      </c>
      <c r="E32" s="7" t="s">
        <v>424</v>
      </c>
      <c r="F32" s="7" t="s">
        <v>426</v>
      </c>
      <c r="G32" s="7" t="s">
        <v>161</v>
      </c>
      <c r="H32" s="9">
        <v>151</v>
      </c>
      <c r="I32" s="13" t="str">
        <f t="shared" si="10"/>
        <v>Building Energy Efficiency Standards</v>
      </c>
      <c r="J32" s="7" t="s">
        <v>57</v>
      </c>
      <c r="K32" s="16">
        <f t="shared" si="11"/>
        <v>0</v>
      </c>
      <c r="L32" s="16">
        <f t="shared" ref="L32:L42" si="14">L26</f>
        <v>0.38</v>
      </c>
      <c r="M32" s="16">
        <f t="shared" si="11"/>
        <v>0.01</v>
      </c>
      <c r="N32" s="13" t="str">
        <f t="shared" si="11"/>
        <v>% reduction in energy use</v>
      </c>
      <c r="O32" s="2" t="s">
        <v>709</v>
      </c>
      <c r="P32" s="13" t="str">
        <f t="shared" si="11"/>
        <v>buildings-sector-main.html#eff-stds</v>
      </c>
      <c r="Q32" s="13" t="str">
        <f t="shared" si="11"/>
        <v>building-energy-efficiency-standards.html</v>
      </c>
      <c r="R32"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2" s="53" t="str">
        <f t="shared" si="12"/>
        <v>Itron, 2007, "ASSESSMENT OF LONG-TERM
ELECTRIC ENERGY EFFICIENCY
POTENTIAL IN CALIFORNIA’S
RESIDENTIAL SECTOR," http://www.energy.ca.gov/2007publications/CEC-500-2007-002/CEC-500-2007-002.PDF, p.33, Table 5-1</v>
      </c>
    </row>
    <row r="33" spans="1:19" s="13" customFormat="1" ht="120" x14ac:dyDescent="0.25">
      <c r="A33" s="19" t="str">
        <f t="shared" si="13"/>
        <v>Buildings and Appliances</v>
      </c>
      <c r="B33" s="13" t="str">
        <f t="shared" si="9"/>
        <v>Building Energy Efficiency Standards</v>
      </c>
      <c r="C33" s="13" t="str">
        <f t="shared" si="9"/>
        <v>Reduction in E Use Allowed by Component Eff Std</v>
      </c>
      <c r="D33" s="7" t="s">
        <v>156</v>
      </c>
      <c r="E33" s="7" t="s">
        <v>424</v>
      </c>
      <c r="F33" s="7" t="s">
        <v>426</v>
      </c>
      <c r="G33" s="7" t="s">
        <v>162</v>
      </c>
      <c r="H33" s="9">
        <v>152</v>
      </c>
      <c r="I33" s="13" t="str">
        <f t="shared" si="10"/>
        <v>Building Energy Efficiency Standards</v>
      </c>
      <c r="J33" s="7" t="s">
        <v>57</v>
      </c>
      <c r="K33" s="16">
        <f t="shared" si="11"/>
        <v>0</v>
      </c>
      <c r="L33" s="16">
        <f t="shared" si="14"/>
        <v>0.38</v>
      </c>
      <c r="M33" s="16">
        <f t="shared" si="11"/>
        <v>0.01</v>
      </c>
      <c r="N33" s="13" t="str">
        <f t="shared" si="11"/>
        <v>% reduction in energy use</v>
      </c>
      <c r="O33" s="2" t="s">
        <v>710</v>
      </c>
      <c r="P33" s="13" t="str">
        <f t="shared" si="11"/>
        <v>buildings-sector-main.html#eff-stds</v>
      </c>
      <c r="Q33" s="13" t="str">
        <f t="shared" si="11"/>
        <v>building-energy-efficiency-standards.html</v>
      </c>
      <c r="R33"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3" s="53" t="str">
        <f t="shared" si="12"/>
        <v>Itron, 2007, "ASSESSMENT OF LONG-TERM
ELECTRIC ENERGY EFFICIENCY
POTENTIAL IN CALIFORNIA’S
RESIDENTIAL SECTOR," http://www.energy.ca.gov/2007publications/CEC-500-2007-002/CEC-500-2007-002.PDF, p.33, Table 5-1</v>
      </c>
    </row>
    <row r="34" spans="1:19" s="13" customFormat="1" ht="120" x14ac:dyDescent="0.25">
      <c r="A34" s="19" t="str">
        <f t="shared" si="13"/>
        <v>Buildings and Appliances</v>
      </c>
      <c r="B34" s="13" t="str">
        <f t="shared" si="9"/>
        <v>Building Energy Efficiency Standards</v>
      </c>
      <c r="C34" s="13" t="str">
        <f t="shared" si="9"/>
        <v>Reduction in E Use Allowed by Component Eff Std</v>
      </c>
      <c r="D34" s="7" t="s">
        <v>157</v>
      </c>
      <c r="E34" s="7" t="s">
        <v>424</v>
      </c>
      <c r="F34" s="7" t="s">
        <v>426</v>
      </c>
      <c r="G34" s="7" t="s">
        <v>163</v>
      </c>
      <c r="H34" s="9">
        <v>153</v>
      </c>
      <c r="I34" s="13" t="str">
        <f t="shared" si="10"/>
        <v>Building Energy Efficiency Standards</v>
      </c>
      <c r="J34" s="7" t="s">
        <v>57</v>
      </c>
      <c r="K34" s="16">
        <f t="shared" si="11"/>
        <v>0</v>
      </c>
      <c r="L34" s="16">
        <f t="shared" si="14"/>
        <v>0.4</v>
      </c>
      <c r="M34" s="16">
        <f t="shared" si="11"/>
        <v>0.01</v>
      </c>
      <c r="N34" s="13" t="str">
        <f t="shared" si="11"/>
        <v>% reduction in energy use</v>
      </c>
      <c r="O34" s="2" t="s">
        <v>711</v>
      </c>
      <c r="P34" s="13" t="str">
        <f t="shared" si="11"/>
        <v>buildings-sector-main.html#eff-stds</v>
      </c>
      <c r="Q34" s="13" t="str">
        <f t="shared" si="11"/>
        <v>building-energy-efficiency-standards.html</v>
      </c>
      <c r="R34"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4" s="53" t="str">
        <f t="shared" si="12"/>
        <v>Itron, 2007, "ASSESSMENT OF LONG-TERM
ELECTRIC ENERGY EFFICIENCY
POTENTIAL IN CALIFORNIA’S
RESIDENTIAL SECTOR," http://www.energy.ca.gov/2007publications/CEC-500-2007-002/CEC-500-2007-002.PDF, p.33, Table 5-1</v>
      </c>
    </row>
    <row r="35" spans="1:19" s="13" customFormat="1" ht="120" x14ac:dyDescent="0.25">
      <c r="A35" s="19" t="str">
        <f t="shared" si="13"/>
        <v>Buildings and Appliances</v>
      </c>
      <c r="B35" s="13" t="str">
        <f t="shared" si="9"/>
        <v>Building Energy Efficiency Standards</v>
      </c>
      <c r="C35" s="13" t="str">
        <f t="shared" si="9"/>
        <v>Reduction in E Use Allowed by Component Eff Std</v>
      </c>
      <c r="D35" s="7" t="s">
        <v>158</v>
      </c>
      <c r="E35" s="7" t="s">
        <v>424</v>
      </c>
      <c r="F35" s="7" t="s">
        <v>426</v>
      </c>
      <c r="G35" s="7" t="s">
        <v>164</v>
      </c>
      <c r="H35" s="9">
        <v>154</v>
      </c>
      <c r="I35" s="13" t="str">
        <f t="shared" si="10"/>
        <v>Building Energy Efficiency Standards</v>
      </c>
      <c r="J35" s="7" t="s">
        <v>57</v>
      </c>
      <c r="K35" s="16">
        <f t="shared" si="11"/>
        <v>0</v>
      </c>
      <c r="L35" s="16">
        <f t="shared" si="14"/>
        <v>0.38</v>
      </c>
      <c r="M35" s="16">
        <f t="shared" si="11"/>
        <v>0.01</v>
      </c>
      <c r="N35" s="13" t="str">
        <f t="shared" si="11"/>
        <v>% reduction in energy use</v>
      </c>
      <c r="O35" s="2" t="s">
        <v>712</v>
      </c>
      <c r="P35" s="13" t="str">
        <f t="shared" si="11"/>
        <v>buildings-sector-main.html#eff-stds</v>
      </c>
      <c r="Q35" s="13" t="str">
        <f t="shared" si="11"/>
        <v>building-energy-efficiency-standards.html</v>
      </c>
      <c r="R35"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5" s="53" t="str">
        <f t="shared" si="12"/>
        <v>Itron, 2007, "ASSESSMENT OF LONG-TERM
ELECTRIC ENERGY EFFICIENCY
POTENTIAL IN CALIFORNIA’S
RESIDENTIAL SECTOR," http://www.energy.ca.gov/2007publications/CEC-500-2007-002/CEC-500-2007-002.PDF, p.33, Table 5-1</v>
      </c>
    </row>
    <row r="36" spans="1:19" s="13" customFormat="1" ht="120" x14ac:dyDescent="0.25">
      <c r="A36" s="19" t="str">
        <f t="shared" si="13"/>
        <v>Buildings and Appliances</v>
      </c>
      <c r="B36" s="13" t="str">
        <f t="shared" si="9"/>
        <v>Building Energy Efficiency Standards</v>
      </c>
      <c r="C36" s="13" t="str">
        <f t="shared" si="9"/>
        <v>Reduction in E Use Allowed by Component Eff Std</v>
      </c>
      <c r="D36" s="7" t="s">
        <v>159</v>
      </c>
      <c r="E36" s="7" t="s">
        <v>424</v>
      </c>
      <c r="F36" s="7" t="s">
        <v>426</v>
      </c>
      <c r="G36" s="7" t="s">
        <v>165</v>
      </c>
      <c r="H36" s="9">
        <v>155</v>
      </c>
      <c r="I36" s="13" t="str">
        <f t="shared" si="10"/>
        <v>Building Energy Efficiency Standards</v>
      </c>
      <c r="J36" s="7" t="s">
        <v>57</v>
      </c>
      <c r="K36" s="16">
        <f t="shared" si="11"/>
        <v>0</v>
      </c>
      <c r="L36" s="16">
        <f t="shared" si="14"/>
        <v>0.11</v>
      </c>
      <c r="M36" s="16">
        <f t="shared" si="11"/>
        <v>0.01</v>
      </c>
      <c r="N36" s="13" t="str">
        <f t="shared" si="11"/>
        <v>% reduction in energy use</v>
      </c>
      <c r="O36" s="2" t="s">
        <v>713</v>
      </c>
      <c r="P36" s="13" t="str">
        <f t="shared" si="11"/>
        <v>buildings-sector-main.html#eff-stds</v>
      </c>
      <c r="Q36" s="13" t="str">
        <f t="shared" si="11"/>
        <v>building-energy-efficiency-standards.html</v>
      </c>
      <c r="R36"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6" s="53" t="str">
        <f t="shared" si="12"/>
        <v>Itron, 2007, "ASSESSMENT OF LONG-TERM
ELECTRIC ENERGY EFFICIENCY
POTENTIAL IN CALIFORNIA’S
RESIDENTIAL SECTOR," http://www.energy.ca.gov/2007publications/CEC-500-2007-002/CEC-500-2007-002.PDF, p.33, Table 5-1</v>
      </c>
    </row>
    <row r="37" spans="1:19" s="13" customFormat="1" ht="120" x14ac:dyDescent="0.25">
      <c r="A37" s="19" t="str">
        <f t="shared" si="13"/>
        <v>Buildings and Appliances</v>
      </c>
      <c r="B37" s="13" t="str">
        <f t="shared" si="9"/>
        <v>Building Energy Efficiency Standards</v>
      </c>
      <c r="C37" s="13" t="str">
        <f t="shared" si="9"/>
        <v>Reduction in E Use Allowed by Component Eff Std</v>
      </c>
      <c r="D37" s="7" t="s">
        <v>154</v>
      </c>
      <c r="E37" s="7" t="s">
        <v>425</v>
      </c>
      <c r="F37" s="7" t="s">
        <v>236</v>
      </c>
      <c r="G37" s="7" t="s">
        <v>160</v>
      </c>
      <c r="H37" s="9">
        <v>156</v>
      </c>
      <c r="I37" s="13" t="str">
        <f t="shared" si="10"/>
        <v>Building Energy Efficiency Standards</v>
      </c>
      <c r="J37" s="7" t="s">
        <v>57</v>
      </c>
      <c r="K37" s="16">
        <f t="shared" si="11"/>
        <v>0</v>
      </c>
      <c r="L37" s="16">
        <f>L31</f>
        <v>0.22</v>
      </c>
      <c r="M37" s="16">
        <f t="shared" si="11"/>
        <v>0.01</v>
      </c>
      <c r="N37" s="13" t="str">
        <f t="shared" si="11"/>
        <v>% reduction in energy use</v>
      </c>
      <c r="O37" s="2" t="s">
        <v>714</v>
      </c>
      <c r="P37" s="13" t="str">
        <f t="shared" si="11"/>
        <v>buildings-sector-main.html#eff-stds</v>
      </c>
      <c r="Q37" s="13" t="str">
        <f t="shared" si="11"/>
        <v>building-energy-efficiency-standards.html</v>
      </c>
      <c r="R37"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7" s="53" t="str">
        <f t="shared" si="12"/>
        <v>Itron, 2007, "ASSESSMENT OF LONG-TERM
ELECTRIC ENERGY EFFICIENCY
POTENTIAL IN CALIFORNIA’S
RESIDENTIAL SECTOR," http://www.energy.ca.gov/2007publications/CEC-500-2007-002/CEC-500-2007-002.PDF, p.33, Table 5-1</v>
      </c>
    </row>
    <row r="38" spans="1:19" s="13" customFormat="1" ht="120" x14ac:dyDescent="0.25">
      <c r="A38" s="19" t="str">
        <f t="shared" si="13"/>
        <v>Buildings and Appliances</v>
      </c>
      <c r="B38" s="13" t="str">
        <f t="shared" si="9"/>
        <v>Building Energy Efficiency Standards</v>
      </c>
      <c r="C38" s="13" t="str">
        <f t="shared" si="9"/>
        <v>Reduction in E Use Allowed by Component Eff Std</v>
      </c>
      <c r="D38" s="7" t="s">
        <v>155</v>
      </c>
      <c r="E38" s="7" t="s">
        <v>425</v>
      </c>
      <c r="F38" s="7" t="s">
        <v>236</v>
      </c>
      <c r="G38" s="7" t="s">
        <v>161</v>
      </c>
      <c r="H38" s="9">
        <v>157</v>
      </c>
      <c r="I38" s="13" t="str">
        <f t="shared" si="10"/>
        <v>Building Energy Efficiency Standards</v>
      </c>
      <c r="J38" s="7" t="s">
        <v>57</v>
      </c>
      <c r="K38" s="16">
        <f t="shared" si="11"/>
        <v>0</v>
      </c>
      <c r="L38" s="16">
        <f t="shared" si="14"/>
        <v>0.38</v>
      </c>
      <c r="M38" s="16">
        <f t="shared" si="11"/>
        <v>0.01</v>
      </c>
      <c r="N38" s="13" t="str">
        <f t="shared" si="11"/>
        <v>% reduction in energy use</v>
      </c>
      <c r="O38" s="2" t="s">
        <v>715</v>
      </c>
      <c r="P38" s="13" t="str">
        <f t="shared" si="11"/>
        <v>buildings-sector-main.html#eff-stds</v>
      </c>
      <c r="Q38" s="13" t="str">
        <f t="shared" si="11"/>
        <v>building-energy-efficiency-standards.html</v>
      </c>
      <c r="R38"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8" s="53" t="str">
        <f t="shared" si="12"/>
        <v>Itron, 2007, "ASSESSMENT OF LONG-TERM
ELECTRIC ENERGY EFFICIENCY
POTENTIAL IN CALIFORNIA’S
RESIDENTIAL SECTOR," http://www.energy.ca.gov/2007publications/CEC-500-2007-002/CEC-500-2007-002.PDF, p.33, Table 5-1</v>
      </c>
    </row>
    <row r="39" spans="1:19" s="13" customFormat="1" ht="120" x14ac:dyDescent="0.25">
      <c r="A39" s="19" t="str">
        <f t="shared" si="13"/>
        <v>Buildings and Appliances</v>
      </c>
      <c r="B39" s="13" t="str">
        <f t="shared" si="9"/>
        <v>Building Energy Efficiency Standards</v>
      </c>
      <c r="C39" s="13" t="str">
        <f t="shared" si="9"/>
        <v>Reduction in E Use Allowed by Component Eff Std</v>
      </c>
      <c r="D39" s="7" t="s">
        <v>156</v>
      </c>
      <c r="E39" s="7" t="s">
        <v>425</v>
      </c>
      <c r="F39" s="7" t="s">
        <v>236</v>
      </c>
      <c r="G39" s="7" t="s">
        <v>162</v>
      </c>
      <c r="H39" s="9">
        <v>158</v>
      </c>
      <c r="I39" s="13" t="str">
        <f t="shared" si="10"/>
        <v>Building Energy Efficiency Standards</v>
      </c>
      <c r="J39" s="7" t="s">
        <v>57</v>
      </c>
      <c r="K39" s="16">
        <f t="shared" si="11"/>
        <v>0</v>
      </c>
      <c r="L39" s="16">
        <f t="shared" si="14"/>
        <v>0.38</v>
      </c>
      <c r="M39" s="16">
        <f t="shared" si="11"/>
        <v>0.01</v>
      </c>
      <c r="N39" s="13" t="str">
        <f t="shared" si="11"/>
        <v>% reduction in energy use</v>
      </c>
      <c r="O39" s="2" t="s">
        <v>716</v>
      </c>
      <c r="P39" s="13" t="str">
        <f t="shared" si="11"/>
        <v>buildings-sector-main.html#eff-stds</v>
      </c>
      <c r="Q39" s="13" t="str">
        <f t="shared" si="11"/>
        <v>building-energy-efficiency-standards.html</v>
      </c>
      <c r="R39"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9" s="53" t="str">
        <f t="shared" si="12"/>
        <v>Itron, 2007, "ASSESSMENT OF LONG-TERM
ELECTRIC ENERGY EFFICIENCY
POTENTIAL IN CALIFORNIA’S
RESIDENTIAL SECTOR," http://www.energy.ca.gov/2007publications/CEC-500-2007-002/CEC-500-2007-002.PDF, p.33, Table 5-1</v>
      </c>
    </row>
    <row r="40" spans="1:19" s="13" customFormat="1" ht="120" x14ac:dyDescent="0.25">
      <c r="A40" s="19" t="str">
        <f t="shared" si="13"/>
        <v>Buildings and Appliances</v>
      </c>
      <c r="B40" s="13" t="str">
        <f t="shared" si="9"/>
        <v>Building Energy Efficiency Standards</v>
      </c>
      <c r="C40" s="13" t="str">
        <f t="shared" si="9"/>
        <v>Reduction in E Use Allowed by Component Eff Std</v>
      </c>
      <c r="D40" s="7" t="s">
        <v>157</v>
      </c>
      <c r="E40" s="7" t="s">
        <v>425</v>
      </c>
      <c r="F40" s="7" t="s">
        <v>236</v>
      </c>
      <c r="G40" s="7" t="s">
        <v>163</v>
      </c>
      <c r="H40" s="9">
        <v>159</v>
      </c>
      <c r="I40" s="13" t="str">
        <f t="shared" si="10"/>
        <v>Building Energy Efficiency Standards</v>
      </c>
      <c r="J40" s="7" t="s">
        <v>57</v>
      </c>
      <c r="K40" s="16">
        <f t="shared" si="11"/>
        <v>0</v>
      </c>
      <c r="L40" s="16">
        <f t="shared" si="14"/>
        <v>0.4</v>
      </c>
      <c r="M40" s="16">
        <f t="shared" si="11"/>
        <v>0.01</v>
      </c>
      <c r="N40" s="13" t="str">
        <f t="shared" si="11"/>
        <v>% reduction in energy use</v>
      </c>
      <c r="O40" s="2" t="s">
        <v>717</v>
      </c>
      <c r="P40" s="13" t="str">
        <f t="shared" si="11"/>
        <v>buildings-sector-main.html#eff-stds</v>
      </c>
      <c r="Q40" s="13" t="str">
        <f t="shared" si="11"/>
        <v>building-energy-efficiency-standards.html</v>
      </c>
      <c r="R40"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0" s="53" t="str">
        <f t="shared" si="12"/>
        <v>Itron, 2007, "ASSESSMENT OF LONG-TERM
ELECTRIC ENERGY EFFICIENCY
POTENTIAL IN CALIFORNIA’S
RESIDENTIAL SECTOR," http://www.energy.ca.gov/2007publications/CEC-500-2007-002/CEC-500-2007-002.PDF, p.33, Table 5-1</v>
      </c>
    </row>
    <row r="41" spans="1:19" s="13" customFormat="1" ht="120" x14ac:dyDescent="0.25">
      <c r="A41" s="19" t="str">
        <f t="shared" si="13"/>
        <v>Buildings and Appliances</v>
      </c>
      <c r="B41" s="13" t="str">
        <f t="shared" si="9"/>
        <v>Building Energy Efficiency Standards</v>
      </c>
      <c r="C41" s="13" t="str">
        <f t="shared" si="9"/>
        <v>Reduction in E Use Allowed by Component Eff Std</v>
      </c>
      <c r="D41" s="7" t="s">
        <v>158</v>
      </c>
      <c r="E41" s="7" t="s">
        <v>425</v>
      </c>
      <c r="F41" s="7" t="s">
        <v>236</v>
      </c>
      <c r="G41" s="7" t="s">
        <v>164</v>
      </c>
      <c r="H41" s="9">
        <v>160</v>
      </c>
      <c r="I41" s="13" t="str">
        <f t="shared" si="10"/>
        <v>Building Energy Efficiency Standards</v>
      </c>
      <c r="J41" s="7" t="s">
        <v>57</v>
      </c>
      <c r="K41" s="16">
        <f t="shared" si="11"/>
        <v>0</v>
      </c>
      <c r="L41" s="16">
        <f t="shared" si="14"/>
        <v>0.38</v>
      </c>
      <c r="M41" s="16">
        <f t="shared" si="11"/>
        <v>0.01</v>
      </c>
      <c r="N41" s="13" t="str">
        <f t="shared" si="11"/>
        <v>% reduction in energy use</v>
      </c>
      <c r="O41" s="2" t="s">
        <v>718</v>
      </c>
      <c r="P41" s="13" t="str">
        <f t="shared" si="11"/>
        <v>buildings-sector-main.html#eff-stds</v>
      </c>
      <c r="Q41" s="13" t="str">
        <f t="shared" si="11"/>
        <v>building-energy-efficiency-standards.html</v>
      </c>
      <c r="R41"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1" s="53" t="str">
        <f t="shared" si="12"/>
        <v>Itron, 2007, "ASSESSMENT OF LONG-TERM
ELECTRIC ENERGY EFFICIENCY
POTENTIAL IN CALIFORNIA’S
RESIDENTIAL SECTOR," http://www.energy.ca.gov/2007publications/CEC-500-2007-002/CEC-500-2007-002.PDF, p.33, Table 5-1</v>
      </c>
    </row>
    <row r="42" spans="1:19" s="13" customFormat="1" ht="120" x14ac:dyDescent="0.25">
      <c r="A42" s="19" t="str">
        <f t="shared" si="13"/>
        <v>Buildings and Appliances</v>
      </c>
      <c r="B42" s="13" t="str">
        <f t="shared" si="13"/>
        <v>Building Energy Efficiency Standards</v>
      </c>
      <c r="C42" s="13" t="str">
        <f t="shared" si="13"/>
        <v>Reduction in E Use Allowed by Component Eff Std</v>
      </c>
      <c r="D42" s="7" t="s">
        <v>159</v>
      </c>
      <c r="E42" s="7" t="s">
        <v>425</v>
      </c>
      <c r="F42" s="7" t="s">
        <v>236</v>
      </c>
      <c r="G42" s="7" t="s">
        <v>165</v>
      </c>
      <c r="H42" s="9">
        <v>161</v>
      </c>
      <c r="I42" s="13" t="str">
        <f t="shared" si="10"/>
        <v>Building Energy Efficiency Standards</v>
      </c>
      <c r="J42" s="7" t="s">
        <v>57</v>
      </c>
      <c r="K42" s="16">
        <f t="shared" ref="K42:N42" si="15">K$25</f>
        <v>0</v>
      </c>
      <c r="L42" s="16">
        <f t="shared" si="14"/>
        <v>0.11</v>
      </c>
      <c r="M42" s="16">
        <f t="shared" si="15"/>
        <v>0.01</v>
      </c>
      <c r="N42" s="13" t="str">
        <f t="shared" si="15"/>
        <v>% reduction in energy use</v>
      </c>
      <c r="O42" s="2" t="s">
        <v>719</v>
      </c>
      <c r="P42" s="13" t="str">
        <f t="shared" ref="P42:R42" si="16">P$25</f>
        <v>buildings-sector-main.html#eff-stds</v>
      </c>
      <c r="Q42" s="13" t="str">
        <f t="shared" si="16"/>
        <v>building-energy-efficiency-standards.html</v>
      </c>
      <c r="R42" s="3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2" s="53" t="str">
        <f t="shared" si="12"/>
        <v>Itron, 2007, "ASSESSMENT OF LONG-TERM
ELECTRIC ENERGY EFFICIENCY
POTENTIAL IN CALIFORNIA’S
RESIDENTIAL SECTOR," http://www.energy.ca.gov/2007publications/CEC-500-2007-002/CEC-500-2007-002.PDF, p.33, Table 5-1</v>
      </c>
    </row>
    <row r="43" spans="1:19" s="13" customFormat="1" ht="75" x14ac:dyDescent="0.25">
      <c r="A43" s="2" t="s">
        <v>100</v>
      </c>
      <c r="B43" s="7" t="s">
        <v>16</v>
      </c>
      <c r="C43" s="2" t="s">
        <v>7</v>
      </c>
      <c r="D43" s="7"/>
      <c r="E43" s="7"/>
      <c r="F43" s="7"/>
      <c r="G43" s="7"/>
      <c r="H43" s="9">
        <v>19</v>
      </c>
      <c r="I43" s="7" t="s">
        <v>16</v>
      </c>
      <c r="J43" s="2" t="s">
        <v>57</v>
      </c>
      <c r="K43" s="7">
        <v>0</v>
      </c>
      <c r="L43" s="2">
        <v>1</v>
      </c>
      <c r="M43" s="2">
        <v>1</v>
      </c>
      <c r="N43" s="7" t="s">
        <v>38</v>
      </c>
      <c r="O43" s="7" t="s">
        <v>532</v>
      </c>
      <c r="P43" s="7" t="s">
        <v>315</v>
      </c>
      <c r="Q43" s="4" t="s">
        <v>316</v>
      </c>
      <c r="R43" s="40" t="s">
        <v>103</v>
      </c>
      <c r="S43" s="53"/>
    </row>
    <row r="44" spans="1:19" s="13" customFormat="1" ht="120" x14ac:dyDescent="0.25">
      <c r="A44" s="2" t="s">
        <v>100</v>
      </c>
      <c r="B44" s="7" t="s">
        <v>399</v>
      </c>
      <c r="C44" s="2" t="s">
        <v>460</v>
      </c>
      <c r="D44" s="7"/>
      <c r="E44" s="7"/>
      <c r="F44" s="7"/>
      <c r="G44" s="7"/>
      <c r="H44" s="9">
        <v>146</v>
      </c>
      <c r="I44" s="9" t="s">
        <v>583</v>
      </c>
      <c r="J44" s="2" t="s">
        <v>57</v>
      </c>
      <c r="K44" s="7">
        <v>0</v>
      </c>
      <c r="L44" s="25">
        <f>ROUND(MaxBoundCalculations!B172,2)</f>
        <v>0.24</v>
      </c>
      <c r="M44" s="31">
        <v>5.0000000000000001E-3</v>
      </c>
      <c r="N44" s="7" t="s">
        <v>400</v>
      </c>
      <c r="O44" s="2" t="s">
        <v>720</v>
      </c>
      <c r="P44" s="7" t="s">
        <v>401</v>
      </c>
      <c r="Q44" s="4" t="s">
        <v>402</v>
      </c>
      <c r="R44" s="40" t="s">
        <v>467</v>
      </c>
      <c r="S44" s="54" t="s">
        <v>646</v>
      </c>
    </row>
    <row r="45" spans="1:19" s="13" customFormat="1" ht="60" x14ac:dyDescent="0.25">
      <c r="A45" s="2" t="s">
        <v>100</v>
      </c>
      <c r="B45" s="7" t="s">
        <v>403</v>
      </c>
      <c r="C45" s="2" t="s">
        <v>406</v>
      </c>
      <c r="D45" s="7"/>
      <c r="E45" s="7"/>
      <c r="F45" s="7"/>
      <c r="G45" s="7"/>
      <c r="H45" s="9">
        <v>147</v>
      </c>
      <c r="I45" s="9" t="s">
        <v>583</v>
      </c>
      <c r="J45" s="2" t="s">
        <v>57</v>
      </c>
      <c r="K45" s="7">
        <v>0</v>
      </c>
      <c r="L45" s="22">
        <v>0.5</v>
      </c>
      <c r="M45" s="25">
        <v>0.01</v>
      </c>
      <c r="N45" s="7" t="s">
        <v>407</v>
      </c>
      <c r="O45" s="2" t="s">
        <v>533</v>
      </c>
      <c r="P45" s="7" t="s">
        <v>404</v>
      </c>
      <c r="Q45" s="4" t="s">
        <v>405</v>
      </c>
      <c r="R45" s="40" t="s">
        <v>468</v>
      </c>
      <c r="S45" s="53"/>
    </row>
    <row r="46" spans="1:19" s="13" customFormat="1" ht="60" x14ac:dyDescent="0.25">
      <c r="A46" s="2" t="s">
        <v>100</v>
      </c>
      <c r="B46" s="7" t="s">
        <v>15</v>
      </c>
      <c r="C46" s="2" t="s">
        <v>166</v>
      </c>
      <c r="D46" s="7"/>
      <c r="E46" s="7"/>
      <c r="F46" s="7"/>
      <c r="G46" s="7"/>
      <c r="H46" s="9">
        <v>20</v>
      </c>
      <c r="I46" s="7" t="s">
        <v>15</v>
      </c>
      <c r="J46" s="7" t="s">
        <v>57</v>
      </c>
      <c r="K46" s="7">
        <v>0</v>
      </c>
      <c r="L46" s="2">
        <v>1</v>
      </c>
      <c r="M46" s="2">
        <v>1</v>
      </c>
      <c r="N46" s="7" t="s">
        <v>38</v>
      </c>
      <c r="O46" s="7" t="s">
        <v>534</v>
      </c>
      <c r="P46" s="7" t="s">
        <v>317</v>
      </c>
      <c r="Q46" s="4" t="s">
        <v>318</v>
      </c>
      <c r="R46" s="40" t="s">
        <v>103</v>
      </c>
      <c r="S46" s="53"/>
    </row>
    <row r="47" spans="1:19" s="13" customFormat="1" ht="120" x14ac:dyDescent="0.25">
      <c r="A47" s="2" t="s">
        <v>100</v>
      </c>
      <c r="B47" s="7" t="s">
        <v>18</v>
      </c>
      <c r="C47" s="2" t="s">
        <v>279</v>
      </c>
      <c r="D47" s="7" t="s">
        <v>154</v>
      </c>
      <c r="E47" s="7"/>
      <c r="F47" s="7" t="s">
        <v>160</v>
      </c>
      <c r="G47" s="7"/>
      <c r="H47" s="9">
        <v>21</v>
      </c>
      <c r="I47" s="7" t="s">
        <v>18</v>
      </c>
      <c r="J47" s="7" t="s">
        <v>57</v>
      </c>
      <c r="K47" s="22">
        <v>0</v>
      </c>
      <c r="L47" s="27">
        <f>ROUND(MaxBoundCalculations!B167,3)</f>
        <v>3.4000000000000002E-2</v>
      </c>
      <c r="M47" s="27">
        <v>1E-3</v>
      </c>
      <c r="N47" s="7" t="s">
        <v>46</v>
      </c>
      <c r="O47" s="2" t="s">
        <v>535</v>
      </c>
      <c r="P47" s="7" t="s">
        <v>319</v>
      </c>
      <c r="Q47" s="4" t="s">
        <v>320</v>
      </c>
      <c r="R47" s="38" t="s">
        <v>223</v>
      </c>
      <c r="S47" s="54" t="s">
        <v>247</v>
      </c>
    </row>
    <row r="48" spans="1:19" s="13" customFormat="1" ht="105" x14ac:dyDescent="0.25">
      <c r="A48" s="19" t="str">
        <f>A$47</f>
        <v>Buildings and Appliances</v>
      </c>
      <c r="B48" s="13" t="str">
        <f t="shared" ref="B48:C52" si="17">B$47</f>
        <v>Increased Retrofitting</v>
      </c>
      <c r="C48" s="13" t="str">
        <f t="shared" si="17"/>
        <v>Fraction of Commercial Components Replaced Annually due to Retrofitting Policy</v>
      </c>
      <c r="D48" s="7" t="s">
        <v>155</v>
      </c>
      <c r="E48" s="7"/>
      <c r="F48" s="7" t="s">
        <v>161</v>
      </c>
      <c r="G48" s="7"/>
      <c r="H48" s="9">
        <v>22</v>
      </c>
      <c r="I48" s="13" t="str">
        <f t="shared" ref="I48:I52" si="18">I$47</f>
        <v>Increased Retrofitting</v>
      </c>
      <c r="J48" s="7" t="s">
        <v>57</v>
      </c>
      <c r="K48" s="34">
        <f t="shared" ref="K48:N49" si="19">K$47</f>
        <v>0</v>
      </c>
      <c r="L48" s="17">
        <f t="shared" si="19"/>
        <v>3.4000000000000002E-2</v>
      </c>
      <c r="M48" s="17">
        <f t="shared" si="19"/>
        <v>1E-3</v>
      </c>
      <c r="N48" s="13" t="str">
        <f t="shared" si="19"/>
        <v>% of existing building components</v>
      </c>
      <c r="O48" s="2" t="s">
        <v>536</v>
      </c>
      <c r="P48" s="7" t="s">
        <v>319</v>
      </c>
      <c r="Q48" s="4" t="s">
        <v>320</v>
      </c>
      <c r="R48" s="39" t="str">
        <f>R47</f>
        <v>Calculated from model data; see the relevant variable(s) in the InputData folder for source information.</v>
      </c>
      <c r="S48" s="53"/>
    </row>
    <row r="49" spans="1:19" s="13" customFormat="1" ht="105" x14ac:dyDescent="0.25">
      <c r="A49" s="19" t="str">
        <f>A$47</f>
        <v>Buildings and Appliances</v>
      </c>
      <c r="B49" s="13" t="str">
        <f t="shared" si="17"/>
        <v>Increased Retrofitting</v>
      </c>
      <c r="C49" s="13" t="str">
        <f t="shared" si="17"/>
        <v>Fraction of Commercial Components Replaced Annually due to Retrofitting Policy</v>
      </c>
      <c r="D49" s="7" t="s">
        <v>156</v>
      </c>
      <c r="E49" s="7"/>
      <c r="F49" s="7" t="s">
        <v>162</v>
      </c>
      <c r="G49" s="7"/>
      <c r="H49" s="9">
        <v>23</v>
      </c>
      <c r="I49" s="13" t="str">
        <f t="shared" si="18"/>
        <v>Increased Retrofitting</v>
      </c>
      <c r="J49" s="7" t="s">
        <v>57</v>
      </c>
      <c r="K49" s="34">
        <f t="shared" si="19"/>
        <v>0</v>
      </c>
      <c r="L49" s="17">
        <f t="shared" si="19"/>
        <v>3.4000000000000002E-2</v>
      </c>
      <c r="M49" s="17">
        <f t="shared" si="19"/>
        <v>1E-3</v>
      </c>
      <c r="N49" s="13" t="str">
        <f t="shared" si="19"/>
        <v>% of existing building components</v>
      </c>
      <c r="O49" s="2" t="s">
        <v>537</v>
      </c>
      <c r="P49" s="7" t="s">
        <v>319</v>
      </c>
      <c r="Q49" s="4" t="s">
        <v>320</v>
      </c>
      <c r="R49" s="39" t="str">
        <f>R48</f>
        <v>Calculated from model data; see the relevant variable(s) in the InputData folder for source information.</v>
      </c>
      <c r="S49" s="53"/>
    </row>
    <row r="50" spans="1:19" s="13" customFormat="1" ht="105" x14ac:dyDescent="0.25">
      <c r="A50" s="19" t="str">
        <f>A$47</f>
        <v>Buildings and Appliances</v>
      </c>
      <c r="B50" s="13" t="str">
        <f t="shared" si="17"/>
        <v>Increased Retrofitting</v>
      </c>
      <c r="C50" s="13" t="str">
        <f t="shared" si="17"/>
        <v>Fraction of Commercial Components Replaced Annually due to Retrofitting Policy</v>
      </c>
      <c r="D50" s="7" t="s">
        <v>157</v>
      </c>
      <c r="E50" s="7"/>
      <c r="F50" s="7" t="s">
        <v>163</v>
      </c>
      <c r="G50" s="7"/>
      <c r="H50" s="9">
        <v>24</v>
      </c>
      <c r="I50" s="13" t="str">
        <f t="shared" si="18"/>
        <v>Increased Retrofitting</v>
      </c>
      <c r="J50" s="7" t="s">
        <v>57</v>
      </c>
      <c r="K50" s="34">
        <f t="shared" ref="K50:N52" si="20">K$47</f>
        <v>0</v>
      </c>
      <c r="L50" s="17">
        <f t="shared" si="20"/>
        <v>3.4000000000000002E-2</v>
      </c>
      <c r="M50" s="17">
        <f t="shared" si="20"/>
        <v>1E-3</v>
      </c>
      <c r="N50" s="13" t="str">
        <f t="shared" si="20"/>
        <v>% of existing building components</v>
      </c>
      <c r="O50" s="2" t="s">
        <v>538</v>
      </c>
      <c r="P50" s="7" t="s">
        <v>319</v>
      </c>
      <c r="Q50" s="4" t="s">
        <v>320</v>
      </c>
      <c r="R50" s="39" t="str">
        <f>R49</f>
        <v>Calculated from model data; see the relevant variable(s) in the InputData folder for source information.</v>
      </c>
      <c r="S50" s="53"/>
    </row>
    <row r="51" spans="1:19" s="13" customFormat="1" ht="90" x14ac:dyDescent="0.25">
      <c r="A51" s="19" t="str">
        <f>A$47</f>
        <v>Buildings and Appliances</v>
      </c>
      <c r="B51" s="13" t="str">
        <f t="shared" si="17"/>
        <v>Increased Retrofitting</v>
      </c>
      <c r="C51" s="13" t="str">
        <f t="shared" si="17"/>
        <v>Fraction of Commercial Components Replaced Annually due to Retrofitting Policy</v>
      </c>
      <c r="D51" s="7" t="s">
        <v>158</v>
      </c>
      <c r="E51" s="7"/>
      <c r="F51" s="7" t="s">
        <v>164</v>
      </c>
      <c r="G51" s="7"/>
      <c r="H51" s="9">
        <v>25</v>
      </c>
      <c r="I51" s="13" t="str">
        <f t="shared" si="18"/>
        <v>Increased Retrofitting</v>
      </c>
      <c r="J51" s="7" t="s">
        <v>57</v>
      </c>
      <c r="K51" s="34">
        <f t="shared" si="20"/>
        <v>0</v>
      </c>
      <c r="L51" s="17">
        <f t="shared" si="20"/>
        <v>3.4000000000000002E-2</v>
      </c>
      <c r="M51" s="17">
        <f t="shared" si="20"/>
        <v>1E-3</v>
      </c>
      <c r="N51" s="13" t="str">
        <f t="shared" si="20"/>
        <v>% of existing building components</v>
      </c>
      <c r="O51" s="2" t="s">
        <v>539</v>
      </c>
      <c r="P51" s="7" t="s">
        <v>319</v>
      </c>
      <c r="Q51" s="4" t="s">
        <v>320</v>
      </c>
      <c r="R51" s="39" t="str">
        <f>R50</f>
        <v>Calculated from model data; see the relevant variable(s) in the InputData folder for source information.</v>
      </c>
      <c r="S51" s="53"/>
    </row>
    <row r="52" spans="1:19" s="13" customFormat="1" ht="105" x14ac:dyDescent="0.25">
      <c r="A52" s="19" t="str">
        <f>A$47</f>
        <v>Buildings and Appliances</v>
      </c>
      <c r="B52" s="13" t="str">
        <f t="shared" si="17"/>
        <v>Increased Retrofitting</v>
      </c>
      <c r="C52" s="13" t="str">
        <f t="shared" si="17"/>
        <v>Fraction of Commercial Components Replaced Annually due to Retrofitting Policy</v>
      </c>
      <c r="D52" s="7" t="s">
        <v>159</v>
      </c>
      <c r="E52" s="7"/>
      <c r="F52" s="7" t="s">
        <v>165</v>
      </c>
      <c r="G52" s="7"/>
      <c r="H52" s="9">
        <v>26</v>
      </c>
      <c r="I52" s="13" t="str">
        <f t="shared" si="18"/>
        <v>Increased Retrofitting</v>
      </c>
      <c r="J52" s="7" t="s">
        <v>57</v>
      </c>
      <c r="K52" s="34">
        <f t="shared" si="20"/>
        <v>0</v>
      </c>
      <c r="L52" s="17">
        <f t="shared" si="20"/>
        <v>3.4000000000000002E-2</v>
      </c>
      <c r="M52" s="17">
        <f t="shared" si="20"/>
        <v>1E-3</v>
      </c>
      <c r="N52" s="13" t="str">
        <f t="shared" si="20"/>
        <v>% of existing building components</v>
      </c>
      <c r="O52" s="2" t="s">
        <v>540</v>
      </c>
      <c r="P52" s="7" t="s">
        <v>319</v>
      </c>
      <c r="Q52" s="4" t="s">
        <v>320</v>
      </c>
      <c r="R52" s="39" t="str">
        <f>R51</f>
        <v>Calculated from model data; see the relevant variable(s) in the InputData folder for source information.</v>
      </c>
      <c r="S52" s="53"/>
    </row>
    <row r="53" spans="1:19" s="13" customFormat="1" ht="45" x14ac:dyDescent="0.25">
      <c r="A53" s="2" t="s">
        <v>100</v>
      </c>
      <c r="B53" s="7" t="s">
        <v>14</v>
      </c>
      <c r="C53" s="2" t="s">
        <v>6</v>
      </c>
      <c r="D53" s="7" t="s">
        <v>154</v>
      </c>
      <c r="E53" s="7"/>
      <c r="F53" s="7" t="s">
        <v>160</v>
      </c>
      <c r="G53" s="7"/>
      <c r="H53" s="9">
        <v>27</v>
      </c>
      <c r="I53" s="7" t="s">
        <v>14</v>
      </c>
      <c r="J53" s="7" t="s">
        <v>57</v>
      </c>
      <c r="K53" s="7">
        <v>0</v>
      </c>
      <c r="L53" s="2">
        <v>1</v>
      </c>
      <c r="M53" s="2">
        <v>1</v>
      </c>
      <c r="N53" s="7" t="s">
        <v>38</v>
      </c>
      <c r="O53" s="7" t="s">
        <v>541</v>
      </c>
      <c r="P53" s="7" t="s">
        <v>321</v>
      </c>
      <c r="Q53" s="4" t="s">
        <v>322</v>
      </c>
      <c r="R53" s="40" t="s">
        <v>103</v>
      </c>
      <c r="S53" s="53"/>
    </row>
    <row r="54" spans="1:19" s="13" customFormat="1" ht="45" x14ac:dyDescent="0.25">
      <c r="A54" s="19" t="str">
        <f>A$53</f>
        <v>Buildings and Appliances</v>
      </c>
      <c r="B54" s="13" t="str">
        <f t="shared" ref="B54:C58" si="21">B$53</f>
        <v>Rebate for Efficient Products</v>
      </c>
      <c r="C54" s="13" t="str">
        <f t="shared" si="21"/>
        <v>Boolean Rebate Program for Efficient Components</v>
      </c>
      <c r="D54" s="7" t="s">
        <v>155</v>
      </c>
      <c r="E54" s="7"/>
      <c r="F54" s="7" t="s">
        <v>161</v>
      </c>
      <c r="G54" s="7"/>
      <c r="H54" s="9">
        <v>28</v>
      </c>
      <c r="I54" s="13" t="str">
        <f t="shared" ref="I54:I58" si="22">I$53</f>
        <v>Rebate for Efficient Products</v>
      </c>
      <c r="J54" s="7" t="s">
        <v>57</v>
      </c>
      <c r="K54" s="13">
        <f>K$53</f>
        <v>0</v>
      </c>
      <c r="L54" s="13">
        <f>L$53</f>
        <v>1</v>
      </c>
      <c r="M54" s="13">
        <f>M$53</f>
        <v>1</v>
      </c>
      <c r="N54" s="13" t="str">
        <f>N$53</f>
        <v>on/off</v>
      </c>
      <c r="O54" s="7" t="s">
        <v>542</v>
      </c>
      <c r="P54" s="7" t="s">
        <v>321</v>
      </c>
      <c r="Q54" s="4" t="s">
        <v>322</v>
      </c>
      <c r="R54" s="40" t="s">
        <v>103</v>
      </c>
      <c r="S54" s="53"/>
    </row>
    <row r="55" spans="1:19" s="13" customFormat="1" ht="30" x14ac:dyDescent="0.25">
      <c r="A55" s="19" t="str">
        <f>A$53</f>
        <v>Buildings and Appliances</v>
      </c>
      <c r="B55" s="13" t="str">
        <f t="shared" si="21"/>
        <v>Rebate for Efficient Products</v>
      </c>
      <c r="C55" s="13" t="str">
        <f t="shared" si="21"/>
        <v>Boolean Rebate Program for Efficient Components</v>
      </c>
      <c r="D55" s="7" t="s">
        <v>156</v>
      </c>
      <c r="E55" s="7"/>
      <c r="F55" s="7" t="s">
        <v>162</v>
      </c>
      <c r="G55" s="7"/>
      <c r="H55" s="9" t="s">
        <v>300</v>
      </c>
      <c r="I55" s="13" t="str">
        <f t="shared" si="22"/>
        <v>Rebate for Efficient Products</v>
      </c>
      <c r="J55" s="10" t="s">
        <v>58</v>
      </c>
      <c r="K55" s="7"/>
      <c r="L55" s="2"/>
      <c r="M55" s="2"/>
      <c r="N55" s="7"/>
      <c r="O55" s="7"/>
      <c r="Q55" s="4"/>
      <c r="R55" s="39"/>
      <c r="S55" s="53"/>
    </row>
    <row r="56" spans="1:19" s="13" customFormat="1" ht="30" x14ac:dyDescent="0.25">
      <c r="A56" s="19" t="str">
        <f>A$53</f>
        <v>Buildings and Appliances</v>
      </c>
      <c r="B56" s="13" t="str">
        <f t="shared" si="21"/>
        <v>Rebate for Efficient Products</v>
      </c>
      <c r="C56" s="13" t="str">
        <f t="shared" si="21"/>
        <v>Boolean Rebate Program for Efficient Components</v>
      </c>
      <c r="D56" s="7" t="s">
        <v>157</v>
      </c>
      <c r="E56" s="7"/>
      <c r="F56" s="7" t="s">
        <v>163</v>
      </c>
      <c r="G56" s="7"/>
      <c r="H56" s="9" t="s">
        <v>300</v>
      </c>
      <c r="I56" s="13" t="str">
        <f t="shared" si="22"/>
        <v>Rebate for Efficient Products</v>
      </c>
      <c r="J56" s="10" t="s">
        <v>58</v>
      </c>
      <c r="K56" s="7"/>
      <c r="L56" s="2"/>
      <c r="M56" s="2"/>
      <c r="N56" s="7"/>
      <c r="O56" s="7"/>
      <c r="Q56" s="4"/>
      <c r="R56" s="39"/>
      <c r="S56" s="53"/>
    </row>
    <row r="57" spans="1:19" s="13" customFormat="1" ht="45" x14ac:dyDescent="0.25">
      <c r="A57" s="19" t="str">
        <f>A$53</f>
        <v>Buildings and Appliances</v>
      </c>
      <c r="B57" s="13" t="str">
        <f t="shared" si="21"/>
        <v>Rebate for Efficient Products</v>
      </c>
      <c r="C57" s="13" t="str">
        <f t="shared" si="21"/>
        <v>Boolean Rebate Program for Efficient Components</v>
      </c>
      <c r="D57" s="7" t="s">
        <v>158</v>
      </c>
      <c r="E57" s="7"/>
      <c r="F57" s="7" t="s">
        <v>164</v>
      </c>
      <c r="G57" s="7"/>
      <c r="H57" s="9">
        <v>29</v>
      </c>
      <c r="I57" s="13" t="str">
        <f t="shared" si="22"/>
        <v>Rebate for Efficient Products</v>
      </c>
      <c r="J57" s="7" t="s">
        <v>57</v>
      </c>
      <c r="K57" s="13">
        <f>K$53</f>
        <v>0</v>
      </c>
      <c r="L57" s="13">
        <f>L$53</f>
        <v>1</v>
      </c>
      <c r="M57" s="13">
        <f>M$53</f>
        <v>1</v>
      </c>
      <c r="N57" s="13" t="str">
        <f>N$53</f>
        <v>on/off</v>
      </c>
      <c r="O57" s="7" t="s">
        <v>543</v>
      </c>
      <c r="P57" s="7" t="s">
        <v>321</v>
      </c>
      <c r="Q57" s="4" t="s">
        <v>322</v>
      </c>
      <c r="R57" s="40" t="s">
        <v>103</v>
      </c>
      <c r="S57" s="53"/>
    </row>
    <row r="58" spans="1:19" s="13" customFormat="1" ht="30" x14ac:dyDescent="0.25">
      <c r="A58" s="19" t="str">
        <f>A$53</f>
        <v>Buildings and Appliances</v>
      </c>
      <c r="B58" s="13" t="str">
        <f t="shared" si="21"/>
        <v>Rebate for Efficient Products</v>
      </c>
      <c r="C58" s="13" t="str">
        <f t="shared" si="21"/>
        <v>Boolean Rebate Program for Efficient Components</v>
      </c>
      <c r="D58" s="7" t="s">
        <v>159</v>
      </c>
      <c r="E58" s="7"/>
      <c r="F58" s="7" t="s">
        <v>165</v>
      </c>
      <c r="G58" s="7"/>
      <c r="H58" s="9" t="s">
        <v>300</v>
      </c>
      <c r="I58" s="13" t="str">
        <f t="shared" si="22"/>
        <v>Rebate for Efficient Products</v>
      </c>
      <c r="J58" s="10" t="s">
        <v>58</v>
      </c>
      <c r="K58" s="7"/>
      <c r="L58" s="2"/>
      <c r="M58" s="2"/>
      <c r="N58" s="7"/>
      <c r="O58" s="7"/>
      <c r="Q58" s="4"/>
      <c r="R58" s="39"/>
      <c r="S58" s="53"/>
    </row>
    <row r="59" spans="1:19" s="4" customFormat="1" ht="30" x14ac:dyDescent="0.25">
      <c r="A59" s="11" t="s">
        <v>8</v>
      </c>
      <c r="B59" s="4" t="s">
        <v>523</v>
      </c>
      <c r="C59" s="4" t="s">
        <v>524</v>
      </c>
      <c r="D59" s="7" t="s">
        <v>105</v>
      </c>
      <c r="E59" s="7"/>
      <c r="F59" s="7" t="s">
        <v>121</v>
      </c>
      <c r="H59" s="65">
        <v>167</v>
      </c>
      <c r="I59" s="4" t="s">
        <v>523</v>
      </c>
      <c r="J59" s="11" t="s">
        <v>57</v>
      </c>
      <c r="K59" s="4">
        <v>0</v>
      </c>
      <c r="L59" s="11">
        <v>1</v>
      </c>
      <c r="M59" s="11">
        <v>1</v>
      </c>
      <c r="N59" s="4" t="s">
        <v>38</v>
      </c>
      <c r="O59" s="7" t="s">
        <v>525</v>
      </c>
      <c r="P59" s="7" t="s">
        <v>529</v>
      </c>
      <c r="Q59" s="4" t="s">
        <v>530</v>
      </c>
      <c r="R59" s="40"/>
      <c r="S59" s="54"/>
    </row>
    <row r="60" spans="1:19" s="13" customFormat="1" ht="30" x14ac:dyDescent="0.25">
      <c r="A60" s="19" t="str">
        <f>A$59</f>
        <v>Electricity Supply</v>
      </c>
      <c r="B60" s="19" t="str">
        <f t="shared" ref="B60:C68" si="23">B$59</f>
        <v>Ban New Power Plants</v>
      </c>
      <c r="C60" s="19" t="str">
        <f t="shared" si="23"/>
        <v>Boolean Ban New Power Plants</v>
      </c>
      <c r="D60" s="4" t="s">
        <v>471</v>
      </c>
      <c r="E60" s="7"/>
      <c r="F60" s="4" t="s">
        <v>472</v>
      </c>
      <c r="G60" s="7"/>
      <c r="H60" s="9">
        <v>168</v>
      </c>
      <c r="I60" s="19" t="str">
        <f t="shared" ref="I60:I68" si="24">I$59</f>
        <v>Ban New Power Plants</v>
      </c>
      <c r="J60" s="2" t="s">
        <v>57</v>
      </c>
      <c r="K60" s="19">
        <f t="shared" ref="K60:N62" si="25">K$59</f>
        <v>0</v>
      </c>
      <c r="L60" s="19">
        <f t="shared" si="25"/>
        <v>1</v>
      </c>
      <c r="M60" s="19">
        <f t="shared" si="25"/>
        <v>1</v>
      </c>
      <c r="N60" s="19" t="str">
        <f t="shared" si="25"/>
        <v>on/off</v>
      </c>
      <c r="O60" s="7" t="s">
        <v>526</v>
      </c>
      <c r="P60" s="7" t="s">
        <v>529</v>
      </c>
      <c r="Q60" s="4" t="s">
        <v>530</v>
      </c>
      <c r="R60" s="39"/>
      <c r="S60" s="53"/>
    </row>
    <row r="61" spans="1:19" s="13" customFormat="1" ht="30" x14ac:dyDescent="0.25">
      <c r="A61" s="19" t="str">
        <f t="shared" ref="A61:A68" si="26">A$59</f>
        <v>Electricity Supply</v>
      </c>
      <c r="B61" s="19" t="str">
        <f t="shared" si="23"/>
        <v>Ban New Power Plants</v>
      </c>
      <c r="C61" s="19" t="str">
        <f t="shared" si="23"/>
        <v>Boolean Ban New Power Plants</v>
      </c>
      <c r="D61" s="4" t="s">
        <v>107</v>
      </c>
      <c r="E61" s="7"/>
      <c r="F61" s="4" t="s">
        <v>123</v>
      </c>
      <c r="G61" s="7"/>
      <c r="H61" s="65">
        <v>169</v>
      </c>
      <c r="I61" s="19" t="str">
        <f t="shared" si="24"/>
        <v>Ban New Power Plants</v>
      </c>
      <c r="J61" s="2" t="s">
        <v>57</v>
      </c>
      <c r="K61" s="19">
        <f t="shared" si="25"/>
        <v>0</v>
      </c>
      <c r="L61" s="19">
        <f t="shared" si="25"/>
        <v>1</v>
      </c>
      <c r="M61" s="19">
        <f t="shared" si="25"/>
        <v>1</v>
      </c>
      <c r="N61" s="19" t="str">
        <f t="shared" si="25"/>
        <v>on/off</v>
      </c>
      <c r="O61" s="7" t="s">
        <v>527</v>
      </c>
      <c r="P61" s="7" t="s">
        <v>529</v>
      </c>
      <c r="Q61" s="4" t="s">
        <v>530</v>
      </c>
      <c r="R61" s="39"/>
      <c r="S61" s="53"/>
    </row>
    <row r="62" spans="1:19" s="13" customFormat="1" ht="30" x14ac:dyDescent="0.25">
      <c r="A62" s="19" t="str">
        <f t="shared" si="26"/>
        <v>Electricity Supply</v>
      </c>
      <c r="B62" s="19" t="str">
        <f t="shared" si="23"/>
        <v>Ban New Power Plants</v>
      </c>
      <c r="C62" s="19" t="str">
        <f t="shared" si="23"/>
        <v>Boolean Ban New Power Plants</v>
      </c>
      <c r="D62" s="4" t="s">
        <v>108</v>
      </c>
      <c r="E62" s="7"/>
      <c r="F62" s="4" t="s">
        <v>124</v>
      </c>
      <c r="G62" s="7"/>
      <c r="H62" s="9">
        <v>170</v>
      </c>
      <c r="I62" s="19" t="str">
        <f t="shared" si="24"/>
        <v>Ban New Power Plants</v>
      </c>
      <c r="J62" s="2" t="s">
        <v>57</v>
      </c>
      <c r="K62" s="19">
        <f t="shared" si="25"/>
        <v>0</v>
      </c>
      <c r="L62" s="19">
        <f t="shared" si="25"/>
        <v>1</v>
      </c>
      <c r="M62" s="19">
        <f t="shared" si="25"/>
        <v>1</v>
      </c>
      <c r="N62" s="19" t="str">
        <f t="shared" si="25"/>
        <v>on/off</v>
      </c>
      <c r="O62" s="7" t="s">
        <v>528</v>
      </c>
      <c r="P62" s="7" t="s">
        <v>529</v>
      </c>
      <c r="Q62" s="4" t="s">
        <v>530</v>
      </c>
      <c r="R62" s="39"/>
      <c r="S62" s="53"/>
    </row>
    <row r="63" spans="1:19" s="13" customFormat="1" ht="30" x14ac:dyDescent="0.25">
      <c r="A63" s="19" t="str">
        <f t="shared" si="26"/>
        <v>Electricity Supply</v>
      </c>
      <c r="B63" s="19" t="str">
        <f t="shared" si="23"/>
        <v>Ban New Power Plants</v>
      </c>
      <c r="C63" s="19" t="str">
        <f t="shared" si="23"/>
        <v>Boolean Ban New Power Plants</v>
      </c>
      <c r="D63" s="4" t="s">
        <v>109</v>
      </c>
      <c r="E63" s="7"/>
      <c r="F63" s="4" t="s">
        <v>125</v>
      </c>
      <c r="G63" s="7"/>
      <c r="H63" s="9"/>
      <c r="I63" s="19" t="str">
        <f t="shared" si="24"/>
        <v>Ban New Power Plants</v>
      </c>
      <c r="J63" s="10" t="s">
        <v>58</v>
      </c>
      <c r="K63" s="7"/>
      <c r="L63" s="2"/>
      <c r="M63" s="2"/>
      <c r="N63" s="7"/>
      <c r="O63" s="7"/>
      <c r="Q63" s="4"/>
      <c r="R63" s="39"/>
      <c r="S63" s="53"/>
    </row>
    <row r="64" spans="1:19" s="13" customFormat="1" ht="30" x14ac:dyDescent="0.25">
      <c r="A64" s="19" t="str">
        <f t="shared" si="26"/>
        <v>Electricity Supply</v>
      </c>
      <c r="B64" s="19" t="str">
        <f t="shared" si="23"/>
        <v>Ban New Power Plants</v>
      </c>
      <c r="C64" s="19" t="str">
        <f t="shared" si="23"/>
        <v>Boolean Ban New Power Plants</v>
      </c>
      <c r="D64" s="4" t="s">
        <v>110</v>
      </c>
      <c r="E64" s="7"/>
      <c r="F64" s="4" t="s">
        <v>126</v>
      </c>
      <c r="G64" s="7"/>
      <c r="H64" s="9"/>
      <c r="I64" s="19" t="str">
        <f t="shared" si="24"/>
        <v>Ban New Power Plants</v>
      </c>
      <c r="J64" s="10" t="s">
        <v>58</v>
      </c>
      <c r="K64" s="7"/>
      <c r="L64" s="2"/>
      <c r="M64" s="2"/>
      <c r="N64" s="7"/>
      <c r="O64" s="7"/>
      <c r="Q64" s="4"/>
      <c r="R64" s="39"/>
      <c r="S64" s="53"/>
    </row>
    <row r="65" spans="1:19" s="13" customFormat="1" ht="30" x14ac:dyDescent="0.25">
      <c r="A65" s="19" t="str">
        <f t="shared" si="26"/>
        <v>Electricity Supply</v>
      </c>
      <c r="B65" s="19" t="str">
        <f t="shared" si="23"/>
        <v>Ban New Power Plants</v>
      </c>
      <c r="C65" s="19" t="str">
        <f t="shared" si="23"/>
        <v>Boolean Ban New Power Plants</v>
      </c>
      <c r="D65" s="4" t="s">
        <v>111</v>
      </c>
      <c r="E65" s="7"/>
      <c r="F65" s="4" t="s">
        <v>127</v>
      </c>
      <c r="G65" s="7"/>
      <c r="H65" s="9"/>
      <c r="I65" s="19" t="str">
        <f t="shared" si="24"/>
        <v>Ban New Power Plants</v>
      </c>
      <c r="J65" s="10" t="s">
        <v>58</v>
      </c>
      <c r="K65" s="7"/>
      <c r="L65" s="2"/>
      <c r="M65" s="2"/>
      <c r="N65" s="7"/>
      <c r="O65" s="7"/>
      <c r="Q65" s="4"/>
      <c r="R65" s="39"/>
      <c r="S65" s="53"/>
    </row>
    <row r="66" spans="1:19" s="13" customFormat="1" ht="30" x14ac:dyDescent="0.25">
      <c r="A66" s="19" t="str">
        <f t="shared" si="26"/>
        <v>Electricity Supply</v>
      </c>
      <c r="B66" s="19" t="str">
        <f t="shared" si="23"/>
        <v>Ban New Power Plants</v>
      </c>
      <c r="C66" s="19" t="str">
        <f t="shared" si="23"/>
        <v>Boolean Ban New Power Plants</v>
      </c>
      <c r="D66" s="4" t="s">
        <v>112</v>
      </c>
      <c r="E66" s="7"/>
      <c r="F66" s="4" t="s">
        <v>128</v>
      </c>
      <c r="G66" s="7"/>
      <c r="H66" s="9"/>
      <c r="I66" s="19" t="str">
        <f t="shared" si="24"/>
        <v>Ban New Power Plants</v>
      </c>
      <c r="J66" s="10" t="s">
        <v>58</v>
      </c>
      <c r="K66" s="7"/>
      <c r="L66" s="2"/>
      <c r="M66" s="2"/>
      <c r="N66" s="7"/>
      <c r="O66" s="7"/>
      <c r="Q66" s="4"/>
      <c r="R66" s="39"/>
      <c r="S66" s="53"/>
    </row>
    <row r="67" spans="1:19" s="13" customFormat="1" ht="30" x14ac:dyDescent="0.25">
      <c r="A67" s="19" t="str">
        <f t="shared" si="26"/>
        <v>Electricity Supply</v>
      </c>
      <c r="B67" s="19" t="str">
        <f t="shared" si="23"/>
        <v>Ban New Power Plants</v>
      </c>
      <c r="C67" s="19" t="str">
        <f t="shared" si="23"/>
        <v>Boolean Ban New Power Plants</v>
      </c>
      <c r="D67" s="4" t="s">
        <v>473</v>
      </c>
      <c r="E67" s="7"/>
      <c r="F67" s="4" t="s">
        <v>475</v>
      </c>
      <c r="G67" s="7"/>
      <c r="H67" s="9"/>
      <c r="I67" s="19" t="str">
        <f t="shared" si="24"/>
        <v>Ban New Power Plants</v>
      </c>
      <c r="J67" s="10" t="s">
        <v>58</v>
      </c>
      <c r="K67" s="7"/>
      <c r="L67" s="2"/>
      <c r="M67" s="2"/>
      <c r="N67" s="7"/>
      <c r="O67" s="7"/>
      <c r="Q67" s="4"/>
      <c r="R67" s="39"/>
      <c r="S67" s="53"/>
    </row>
    <row r="68" spans="1:19" s="13" customFormat="1" ht="30" x14ac:dyDescent="0.25">
      <c r="A68" s="19" t="str">
        <f t="shared" si="26"/>
        <v>Electricity Supply</v>
      </c>
      <c r="B68" s="19" t="str">
        <f t="shared" si="23"/>
        <v>Ban New Power Plants</v>
      </c>
      <c r="C68" s="19" t="str">
        <f t="shared" si="23"/>
        <v>Boolean Ban New Power Plants</v>
      </c>
      <c r="D68" s="4" t="s">
        <v>474</v>
      </c>
      <c r="E68" s="7"/>
      <c r="F68" s="4" t="s">
        <v>476</v>
      </c>
      <c r="G68" s="7"/>
      <c r="H68" s="9"/>
      <c r="I68" s="19" t="str">
        <f t="shared" si="24"/>
        <v>Ban New Power Plants</v>
      </c>
      <c r="J68" s="10" t="s">
        <v>58</v>
      </c>
      <c r="K68" s="7"/>
      <c r="L68" s="2"/>
      <c r="M68" s="2"/>
      <c r="N68" s="7"/>
      <c r="O68" s="7"/>
      <c r="Q68" s="4"/>
      <c r="R68" s="39"/>
      <c r="S68" s="53"/>
    </row>
    <row r="69" spans="1:19" s="4" customFormat="1" ht="60" x14ac:dyDescent="0.25">
      <c r="A69" s="11" t="s">
        <v>8</v>
      </c>
      <c r="B69" s="4" t="s">
        <v>414</v>
      </c>
      <c r="C69" s="4" t="s">
        <v>417</v>
      </c>
      <c r="H69" s="65">
        <v>148</v>
      </c>
      <c r="I69" s="4" t="s">
        <v>584</v>
      </c>
      <c r="J69" s="7" t="s">
        <v>57</v>
      </c>
      <c r="K69" s="33">
        <v>-0.5</v>
      </c>
      <c r="L69" s="33">
        <v>1</v>
      </c>
      <c r="M69" s="33">
        <v>0.02</v>
      </c>
      <c r="N69" s="11" t="s">
        <v>418</v>
      </c>
      <c r="O69" s="2" t="s">
        <v>544</v>
      </c>
      <c r="P69" s="7" t="s">
        <v>420</v>
      </c>
      <c r="Q69" s="4" t="s">
        <v>422</v>
      </c>
      <c r="R69" s="40" t="s">
        <v>469</v>
      </c>
      <c r="S69" s="54"/>
    </row>
    <row r="70" spans="1:19" s="4" customFormat="1" ht="60" x14ac:dyDescent="0.25">
      <c r="A70" s="11" t="s">
        <v>8</v>
      </c>
      <c r="B70" s="4" t="s">
        <v>415</v>
      </c>
      <c r="C70" s="4" t="s">
        <v>416</v>
      </c>
      <c r="H70" s="65">
        <v>149</v>
      </c>
      <c r="I70" s="4" t="s">
        <v>584</v>
      </c>
      <c r="J70" s="7" t="s">
        <v>57</v>
      </c>
      <c r="K70" s="33">
        <v>-0.5</v>
      </c>
      <c r="L70" s="33">
        <v>1</v>
      </c>
      <c r="M70" s="33">
        <v>0.02</v>
      </c>
      <c r="N70" s="11" t="s">
        <v>419</v>
      </c>
      <c r="O70" s="2" t="s">
        <v>545</v>
      </c>
      <c r="P70" s="7" t="s">
        <v>421</v>
      </c>
      <c r="Q70" s="4" t="s">
        <v>422</v>
      </c>
      <c r="R70" s="40" t="s">
        <v>469</v>
      </c>
      <c r="S70" s="54"/>
    </row>
    <row r="71" spans="1:19" ht="30" x14ac:dyDescent="0.25">
      <c r="A71" s="2" t="s">
        <v>8</v>
      </c>
      <c r="B71" s="2" t="s">
        <v>462</v>
      </c>
      <c r="C71" s="2" t="s">
        <v>461</v>
      </c>
      <c r="D71" s="2"/>
      <c r="E71" s="2"/>
      <c r="F71" s="2"/>
      <c r="G71" s="2"/>
      <c r="H71" s="9" t="s">
        <v>300</v>
      </c>
      <c r="I71" s="2" t="s">
        <v>462</v>
      </c>
      <c r="J71" s="10" t="s">
        <v>58</v>
      </c>
      <c r="N71" s="2"/>
    </row>
    <row r="72" spans="1:19" ht="75" x14ac:dyDescent="0.25">
      <c r="A72" s="2" t="s">
        <v>8</v>
      </c>
      <c r="B72" s="7" t="s">
        <v>20</v>
      </c>
      <c r="C72" s="2" t="s">
        <v>36</v>
      </c>
      <c r="H72" s="9">
        <v>30</v>
      </c>
      <c r="I72" s="7" t="s">
        <v>20</v>
      </c>
      <c r="J72" s="7" t="s">
        <v>57</v>
      </c>
      <c r="K72" s="21">
        <v>0</v>
      </c>
      <c r="L72" s="25">
        <v>1</v>
      </c>
      <c r="M72" s="25">
        <v>0.01</v>
      </c>
      <c r="N72" s="7" t="s">
        <v>44</v>
      </c>
      <c r="O72" s="7" t="s">
        <v>695</v>
      </c>
      <c r="P72" s="7" t="s">
        <v>323</v>
      </c>
      <c r="Q72" s="4" t="s">
        <v>324</v>
      </c>
      <c r="R72" s="38" t="s">
        <v>223</v>
      </c>
    </row>
    <row r="73" spans="1:19" ht="150" x14ac:dyDescent="0.25">
      <c r="A73" s="2" t="s">
        <v>8</v>
      </c>
      <c r="B73" s="7" t="s">
        <v>168</v>
      </c>
      <c r="C73" s="2" t="s">
        <v>167</v>
      </c>
      <c r="D73" s="7" t="s">
        <v>105</v>
      </c>
      <c r="F73" s="7" t="s">
        <v>121</v>
      </c>
      <c r="H73" s="9">
        <v>31</v>
      </c>
      <c r="I73" s="7" t="s">
        <v>168</v>
      </c>
      <c r="J73" s="7" t="s">
        <v>57</v>
      </c>
      <c r="K73" s="28">
        <v>0</v>
      </c>
      <c r="L73" s="29">
        <v>10000</v>
      </c>
      <c r="M73" s="29">
        <v>250</v>
      </c>
      <c r="N73" s="2" t="s">
        <v>294</v>
      </c>
      <c r="O73" s="2" t="s">
        <v>696</v>
      </c>
      <c r="P73" s="7" t="s">
        <v>325</v>
      </c>
      <c r="Q73" s="4" t="s">
        <v>326</v>
      </c>
      <c r="R73" s="55" t="s">
        <v>217</v>
      </c>
      <c r="S73" s="56" t="s">
        <v>295</v>
      </c>
    </row>
    <row r="74" spans="1:19" ht="45" x14ac:dyDescent="0.25">
      <c r="A74" s="19" t="str">
        <f>A$73</f>
        <v>Electricity Supply</v>
      </c>
      <c r="B74" s="13" t="str">
        <f t="shared" ref="B74:C82" si="27">B$73</f>
        <v>Early Retirement of Power Plants</v>
      </c>
      <c r="C74" s="13" t="str">
        <f t="shared" si="27"/>
        <v>Annual Additional Capacity Retired due to Early Retirement Policy</v>
      </c>
      <c r="D74" s="4" t="s">
        <v>471</v>
      </c>
      <c r="F74" s="4" t="s">
        <v>472</v>
      </c>
      <c r="H74" s="9" t="s">
        <v>300</v>
      </c>
      <c r="I74" s="13" t="str">
        <f t="shared" ref="I74:I82" si="28">I$73</f>
        <v>Early Retirement of Power Plants</v>
      </c>
      <c r="J74" s="10" t="s">
        <v>58</v>
      </c>
      <c r="K74" s="28"/>
      <c r="L74" s="29"/>
      <c r="M74" s="29"/>
      <c r="O74" s="2"/>
    </row>
    <row r="75" spans="1:19" ht="60" x14ac:dyDescent="0.25">
      <c r="A75" s="19" t="str">
        <f t="shared" ref="A75:A82" si="29">A$73</f>
        <v>Electricity Supply</v>
      </c>
      <c r="B75" s="13" t="str">
        <f t="shared" si="27"/>
        <v>Early Retirement of Power Plants</v>
      </c>
      <c r="C75" s="13" t="str">
        <f t="shared" si="27"/>
        <v>Annual Additional Capacity Retired due to Early Retirement Policy</v>
      </c>
      <c r="D75" s="4" t="s">
        <v>107</v>
      </c>
      <c r="F75" s="4" t="s">
        <v>123</v>
      </c>
      <c r="H75" s="9">
        <v>32</v>
      </c>
      <c r="I75" s="13" t="str">
        <f t="shared" si="28"/>
        <v>Early Retirement of Power Plants</v>
      </c>
      <c r="J75" s="7" t="s">
        <v>57</v>
      </c>
      <c r="K75" s="13">
        <f>K$73</f>
        <v>0</v>
      </c>
      <c r="L75" s="13">
        <f>L$73</f>
        <v>10000</v>
      </c>
      <c r="M75" s="13">
        <f>M$73</f>
        <v>250</v>
      </c>
      <c r="N75" s="13" t="str">
        <f>N$73</f>
        <v>MW/year</v>
      </c>
      <c r="O75" s="2" t="s">
        <v>697</v>
      </c>
      <c r="P75" s="7" t="s">
        <v>325</v>
      </c>
      <c r="Q75" s="4" t="s">
        <v>326</v>
      </c>
      <c r="R75" s="38" t="s">
        <v>223</v>
      </c>
    </row>
    <row r="76" spans="1:19" ht="45" x14ac:dyDescent="0.25">
      <c r="A76" s="19" t="str">
        <f t="shared" si="29"/>
        <v>Electricity Supply</v>
      </c>
      <c r="B76" s="13" t="str">
        <f t="shared" si="27"/>
        <v>Early Retirement of Power Plants</v>
      </c>
      <c r="C76" s="13" t="str">
        <f t="shared" si="27"/>
        <v>Annual Additional Capacity Retired due to Early Retirement Policy</v>
      </c>
      <c r="D76" s="4" t="s">
        <v>108</v>
      </c>
      <c r="F76" s="4" t="s">
        <v>124</v>
      </c>
      <c r="H76" s="9" t="s">
        <v>300</v>
      </c>
      <c r="I76" s="13" t="str">
        <f t="shared" si="28"/>
        <v>Early Retirement of Power Plants</v>
      </c>
      <c r="J76" s="10" t="s">
        <v>58</v>
      </c>
      <c r="K76" s="28"/>
      <c r="L76" s="29"/>
      <c r="M76" s="29"/>
      <c r="O76" s="2"/>
    </row>
    <row r="77" spans="1:19" ht="45" x14ac:dyDescent="0.25">
      <c r="A77" s="19" t="str">
        <f t="shared" si="29"/>
        <v>Electricity Supply</v>
      </c>
      <c r="B77" s="13" t="str">
        <f t="shared" si="27"/>
        <v>Early Retirement of Power Plants</v>
      </c>
      <c r="C77" s="13" t="str">
        <f t="shared" si="27"/>
        <v>Annual Additional Capacity Retired due to Early Retirement Policy</v>
      </c>
      <c r="D77" s="4" t="s">
        <v>109</v>
      </c>
      <c r="F77" s="4" t="s">
        <v>125</v>
      </c>
      <c r="H77" s="9" t="s">
        <v>300</v>
      </c>
      <c r="I77" s="13" t="str">
        <f t="shared" si="28"/>
        <v>Early Retirement of Power Plants</v>
      </c>
      <c r="J77" s="10" t="s">
        <v>58</v>
      </c>
      <c r="K77" s="28"/>
      <c r="L77" s="29"/>
      <c r="M77" s="29"/>
      <c r="O77" s="2"/>
    </row>
    <row r="78" spans="1:19" ht="45" x14ac:dyDescent="0.25">
      <c r="A78" s="19" t="str">
        <f t="shared" si="29"/>
        <v>Electricity Supply</v>
      </c>
      <c r="B78" s="13" t="str">
        <f t="shared" si="27"/>
        <v>Early Retirement of Power Plants</v>
      </c>
      <c r="C78" s="13" t="str">
        <f t="shared" si="27"/>
        <v>Annual Additional Capacity Retired due to Early Retirement Policy</v>
      </c>
      <c r="D78" s="4" t="s">
        <v>110</v>
      </c>
      <c r="F78" s="4" t="s">
        <v>126</v>
      </c>
      <c r="H78" s="9" t="s">
        <v>300</v>
      </c>
      <c r="I78" s="13" t="str">
        <f t="shared" si="28"/>
        <v>Early Retirement of Power Plants</v>
      </c>
      <c r="J78" s="10" t="s">
        <v>58</v>
      </c>
      <c r="K78" s="28"/>
      <c r="L78" s="29"/>
      <c r="M78" s="29"/>
      <c r="O78" s="2"/>
    </row>
    <row r="79" spans="1:19" ht="45" x14ac:dyDescent="0.25">
      <c r="A79" s="19" t="str">
        <f t="shared" si="29"/>
        <v>Electricity Supply</v>
      </c>
      <c r="B79" s="13" t="str">
        <f t="shared" si="27"/>
        <v>Early Retirement of Power Plants</v>
      </c>
      <c r="C79" s="13" t="str">
        <f t="shared" si="27"/>
        <v>Annual Additional Capacity Retired due to Early Retirement Policy</v>
      </c>
      <c r="D79" s="4" t="s">
        <v>111</v>
      </c>
      <c r="F79" s="4" t="s">
        <v>127</v>
      </c>
      <c r="H79" s="9" t="s">
        <v>300</v>
      </c>
      <c r="I79" s="13" t="str">
        <f t="shared" si="28"/>
        <v>Early Retirement of Power Plants</v>
      </c>
      <c r="J79" s="10" t="s">
        <v>58</v>
      </c>
      <c r="K79" s="28"/>
      <c r="L79" s="29"/>
      <c r="M79" s="29"/>
      <c r="O79" s="2"/>
    </row>
    <row r="80" spans="1:19" ht="45" x14ac:dyDescent="0.25">
      <c r="A80" s="19" t="str">
        <f t="shared" si="29"/>
        <v>Electricity Supply</v>
      </c>
      <c r="B80" s="13" t="str">
        <f t="shared" si="27"/>
        <v>Early Retirement of Power Plants</v>
      </c>
      <c r="C80" s="13" t="str">
        <f t="shared" si="27"/>
        <v>Annual Additional Capacity Retired due to Early Retirement Policy</v>
      </c>
      <c r="D80" s="4" t="s">
        <v>112</v>
      </c>
      <c r="F80" s="4" t="s">
        <v>128</v>
      </c>
      <c r="H80" s="9" t="s">
        <v>300</v>
      </c>
      <c r="I80" s="13" t="str">
        <f t="shared" si="28"/>
        <v>Early Retirement of Power Plants</v>
      </c>
      <c r="J80" s="10" t="s">
        <v>58</v>
      </c>
      <c r="K80" s="28"/>
      <c r="L80" s="29"/>
      <c r="M80" s="29"/>
      <c r="O80" s="2"/>
    </row>
    <row r="81" spans="1:19" ht="45" x14ac:dyDescent="0.25">
      <c r="A81" s="19" t="str">
        <f t="shared" si="29"/>
        <v>Electricity Supply</v>
      </c>
      <c r="B81" s="13" t="str">
        <f t="shared" si="27"/>
        <v>Early Retirement of Power Plants</v>
      </c>
      <c r="C81" s="13" t="str">
        <f t="shared" si="27"/>
        <v>Annual Additional Capacity Retired due to Early Retirement Policy</v>
      </c>
      <c r="D81" s="4" t="s">
        <v>473</v>
      </c>
      <c r="F81" s="4" t="s">
        <v>475</v>
      </c>
      <c r="I81" s="13" t="str">
        <f t="shared" si="28"/>
        <v>Early Retirement of Power Plants</v>
      </c>
      <c r="J81" s="10" t="s">
        <v>58</v>
      </c>
      <c r="K81" s="28"/>
      <c r="L81" s="29"/>
      <c r="M81" s="29"/>
      <c r="O81" s="2"/>
    </row>
    <row r="82" spans="1:19" ht="45" x14ac:dyDescent="0.25">
      <c r="A82" s="19" t="str">
        <f t="shared" si="29"/>
        <v>Electricity Supply</v>
      </c>
      <c r="B82" s="13" t="str">
        <f t="shared" si="27"/>
        <v>Early Retirement of Power Plants</v>
      </c>
      <c r="C82" s="13" t="str">
        <f t="shared" si="27"/>
        <v>Annual Additional Capacity Retired due to Early Retirement Policy</v>
      </c>
      <c r="D82" s="4" t="s">
        <v>474</v>
      </c>
      <c r="F82" s="4" t="s">
        <v>476</v>
      </c>
      <c r="I82" s="13" t="str">
        <f t="shared" si="28"/>
        <v>Early Retirement of Power Plants</v>
      </c>
      <c r="J82" s="10" t="s">
        <v>58</v>
      </c>
      <c r="K82" s="28"/>
      <c r="L82" s="29"/>
      <c r="M82" s="29"/>
      <c r="O82" s="2"/>
    </row>
    <row r="83" spans="1:19" ht="105" x14ac:dyDescent="0.25">
      <c r="A83" s="2" t="s">
        <v>8</v>
      </c>
      <c r="B83" s="7" t="s">
        <v>23</v>
      </c>
      <c r="C83" s="2" t="s">
        <v>486</v>
      </c>
      <c r="H83" s="9">
        <v>33</v>
      </c>
      <c r="I83" s="7" t="s">
        <v>23</v>
      </c>
      <c r="J83" s="7" t="s">
        <v>57</v>
      </c>
      <c r="K83" s="30">
        <v>0</v>
      </c>
      <c r="L83" s="23">
        <v>0.16</v>
      </c>
      <c r="M83" s="27">
        <v>5.0000000000000001E-3</v>
      </c>
      <c r="N83" s="7" t="s">
        <v>39</v>
      </c>
      <c r="O83" s="2" t="s">
        <v>698</v>
      </c>
      <c r="P83" s="7" t="s">
        <v>327</v>
      </c>
      <c r="Q83" s="4" t="s">
        <v>328</v>
      </c>
      <c r="R83" s="38" t="s">
        <v>218</v>
      </c>
      <c r="S83" s="52" t="s">
        <v>218</v>
      </c>
    </row>
    <row r="84" spans="1:19" ht="90" x14ac:dyDescent="0.25">
      <c r="A84" s="2" t="s">
        <v>8</v>
      </c>
      <c r="B84" s="7" t="s">
        <v>173</v>
      </c>
      <c r="C84" s="2" t="s">
        <v>428</v>
      </c>
      <c r="H84" s="9">
        <v>34</v>
      </c>
      <c r="I84" s="7" t="s">
        <v>173</v>
      </c>
      <c r="J84" s="7" t="s">
        <v>57</v>
      </c>
      <c r="K84" s="30">
        <v>0</v>
      </c>
      <c r="L84" s="23">
        <f>ROUND(MaxBoundCalculations!B181,2)</f>
        <v>1.1299999999999999</v>
      </c>
      <c r="M84" s="23">
        <v>0.01</v>
      </c>
      <c r="N84" s="7" t="s">
        <v>174</v>
      </c>
      <c r="O84" s="2" t="s">
        <v>699</v>
      </c>
      <c r="P84" s="7" t="s">
        <v>329</v>
      </c>
      <c r="Q84" s="4" t="s">
        <v>330</v>
      </c>
      <c r="R84" s="38" t="s">
        <v>219</v>
      </c>
      <c r="S84" s="52" t="s">
        <v>651</v>
      </c>
    </row>
    <row r="85" spans="1:19" s="13" customFormat="1" ht="45" x14ac:dyDescent="0.25">
      <c r="A85" s="2" t="s">
        <v>8</v>
      </c>
      <c r="B85" s="2" t="s">
        <v>77</v>
      </c>
      <c r="C85" s="2" t="s">
        <v>170</v>
      </c>
      <c r="D85" s="2"/>
      <c r="E85" s="2"/>
      <c r="F85" s="2"/>
      <c r="G85" s="2"/>
      <c r="H85" s="9" t="s">
        <v>300</v>
      </c>
      <c r="I85" s="2" t="s">
        <v>77</v>
      </c>
      <c r="J85" s="10" t="s">
        <v>58</v>
      </c>
      <c r="K85" s="7"/>
      <c r="L85" s="2"/>
      <c r="M85" s="2"/>
      <c r="N85" s="2"/>
      <c r="O85" s="7"/>
      <c r="Q85" s="4"/>
      <c r="R85" s="39"/>
      <c r="S85" s="53"/>
    </row>
    <row r="86" spans="1:19" s="13" customFormat="1" ht="45" x14ac:dyDescent="0.25">
      <c r="A86" s="2" t="s">
        <v>8</v>
      </c>
      <c r="B86" s="2" t="s">
        <v>605</v>
      </c>
      <c r="C86" s="2" t="s">
        <v>606</v>
      </c>
      <c r="D86" s="2"/>
      <c r="E86" s="2"/>
      <c r="F86" s="2"/>
      <c r="G86" s="2"/>
      <c r="H86" s="9" t="s">
        <v>300</v>
      </c>
      <c r="I86" s="2" t="s">
        <v>605</v>
      </c>
      <c r="J86" s="10" t="s">
        <v>58</v>
      </c>
      <c r="K86" s="7"/>
      <c r="L86" s="2"/>
      <c r="M86" s="2"/>
      <c r="N86" s="2"/>
      <c r="O86" s="7"/>
      <c r="Q86" s="4"/>
      <c r="R86" s="39"/>
      <c r="S86" s="53"/>
    </row>
    <row r="87" spans="1:19" s="13" customFormat="1" ht="30" x14ac:dyDescent="0.25">
      <c r="A87" s="2" t="s">
        <v>8</v>
      </c>
      <c r="B87" s="7" t="s">
        <v>22</v>
      </c>
      <c r="C87" s="2" t="s">
        <v>169</v>
      </c>
      <c r="D87" s="7" t="s">
        <v>105</v>
      </c>
      <c r="E87" s="7"/>
      <c r="F87" s="7" t="s">
        <v>121</v>
      </c>
      <c r="G87" s="7"/>
      <c r="H87" s="9" t="s">
        <v>300</v>
      </c>
      <c r="I87" s="7" t="s">
        <v>22</v>
      </c>
      <c r="J87" s="18" t="s">
        <v>58</v>
      </c>
      <c r="K87" s="7"/>
      <c r="L87" s="2"/>
      <c r="M87" s="2"/>
      <c r="N87" s="7"/>
      <c r="O87" s="2"/>
      <c r="Q87" s="4"/>
      <c r="R87" s="39"/>
      <c r="S87" s="53"/>
    </row>
    <row r="88" spans="1:19" s="13" customFormat="1" ht="30" x14ac:dyDescent="0.25">
      <c r="A88" s="19" t="str">
        <f>A$87</f>
        <v>Electricity Supply</v>
      </c>
      <c r="B88" s="13" t="str">
        <f t="shared" ref="B88:C94" si="30">B$87</f>
        <v>Plant Lifetime Extension</v>
      </c>
      <c r="C88" s="13" t="str">
        <f t="shared" si="30"/>
        <v>Generation Capacity Lifetime Extension</v>
      </c>
      <c r="D88" s="4" t="s">
        <v>106</v>
      </c>
      <c r="F88" s="4" t="s">
        <v>122</v>
      </c>
      <c r="H88" s="9" t="s">
        <v>300</v>
      </c>
      <c r="I88" s="13" t="str">
        <f t="shared" ref="I88:I94" si="31">I$87</f>
        <v>Plant Lifetime Extension</v>
      </c>
      <c r="J88" s="18" t="s">
        <v>58</v>
      </c>
      <c r="K88" s="7"/>
      <c r="L88" s="2"/>
      <c r="M88" s="2"/>
      <c r="Q88" s="4"/>
      <c r="R88" s="39"/>
      <c r="S88" s="53"/>
    </row>
    <row r="89" spans="1:19" s="13" customFormat="1" ht="90" x14ac:dyDescent="0.25">
      <c r="A89" s="19" t="str">
        <f t="shared" ref="A89:A94" si="32">A$87</f>
        <v>Electricity Supply</v>
      </c>
      <c r="B89" s="13" t="str">
        <f t="shared" si="30"/>
        <v>Plant Lifetime Extension</v>
      </c>
      <c r="C89" s="13" t="str">
        <f t="shared" si="30"/>
        <v>Generation Capacity Lifetime Extension</v>
      </c>
      <c r="D89" s="4" t="s">
        <v>107</v>
      </c>
      <c r="F89" s="4" t="s">
        <v>123</v>
      </c>
      <c r="H89" s="9">
        <v>35</v>
      </c>
      <c r="I89" s="13" t="str">
        <f t="shared" si="31"/>
        <v>Plant Lifetime Extension</v>
      </c>
      <c r="J89" s="4" t="s">
        <v>57</v>
      </c>
      <c r="K89" s="21">
        <v>0</v>
      </c>
      <c r="L89" s="2">
        <v>20</v>
      </c>
      <c r="M89" s="2">
        <v>1</v>
      </c>
      <c r="N89" s="4" t="s">
        <v>171</v>
      </c>
      <c r="O89" s="2" t="s">
        <v>546</v>
      </c>
      <c r="P89" s="7" t="s">
        <v>331</v>
      </c>
      <c r="Q89" s="4" t="s">
        <v>332</v>
      </c>
      <c r="R89" s="40" t="s">
        <v>220</v>
      </c>
      <c r="S89" s="54" t="s">
        <v>220</v>
      </c>
    </row>
    <row r="90" spans="1:19" s="13" customFormat="1" ht="30" x14ac:dyDescent="0.25">
      <c r="A90" s="19" t="str">
        <f t="shared" si="32"/>
        <v>Electricity Supply</v>
      </c>
      <c r="B90" s="13" t="str">
        <f t="shared" si="30"/>
        <v>Plant Lifetime Extension</v>
      </c>
      <c r="C90" s="13" t="str">
        <f t="shared" si="30"/>
        <v>Generation Capacity Lifetime Extension</v>
      </c>
      <c r="D90" s="4" t="s">
        <v>108</v>
      </c>
      <c r="F90" s="4" t="s">
        <v>124</v>
      </c>
      <c r="H90" s="9" t="s">
        <v>300</v>
      </c>
      <c r="I90" s="13" t="str">
        <f t="shared" si="31"/>
        <v>Plant Lifetime Extension</v>
      </c>
      <c r="J90" s="18" t="s">
        <v>58</v>
      </c>
      <c r="K90" s="7"/>
      <c r="L90" s="2"/>
      <c r="M90" s="2"/>
      <c r="Q90" s="4"/>
      <c r="R90" s="40"/>
      <c r="S90" s="53"/>
    </row>
    <row r="91" spans="1:19" s="13" customFormat="1" ht="30" x14ac:dyDescent="0.25">
      <c r="A91" s="19" t="str">
        <f t="shared" si="32"/>
        <v>Electricity Supply</v>
      </c>
      <c r="B91" s="13" t="str">
        <f t="shared" si="30"/>
        <v>Plant Lifetime Extension</v>
      </c>
      <c r="C91" s="13" t="str">
        <f t="shared" si="30"/>
        <v>Generation Capacity Lifetime Extension</v>
      </c>
      <c r="D91" s="4" t="s">
        <v>109</v>
      </c>
      <c r="F91" s="4" t="s">
        <v>125</v>
      </c>
      <c r="H91" s="9" t="s">
        <v>300</v>
      </c>
      <c r="I91" s="13" t="str">
        <f t="shared" si="31"/>
        <v>Plant Lifetime Extension</v>
      </c>
      <c r="J91" s="18" t="s">
        <v>58</v>
      </c>
      <c r="K91" s="7"/>
      <c r="L91" s="2"/>
      <c r="M91" s="2"/>
      <c r="Q91" s="4"/>
      <c r="R91" s="40"/>
      <c r="S91" s="53"/>
    </row>
    <row r="92" spans="1:19" ht="30" x14ac:dyDescent="0.25">
      <c r="A92" s="19" t="str">
        <f t="shared" si="32"/>
        <v>Electricity Supply</v>
      </c>
      <c r="B92" s="13" t="str">
        <f t="shared" si="30"/>
        <v>Plant Lifetime Extension</v>
      </c>
      <c r="C92" s="13" t="str">
        <f t="shared" si="30"/>
        <v>Generation Capacity Lifetime Extension</v>
      </c>
      <c r="D92" s="4" t="s">
        <v>110</v>
      </c>
      <c r="E92" s="13"/>
      <c r="F92" s="4" t="s">
        <v>126</v>
      </c>
      <c r="G92" s="13"/>
      <c r="H92" s="9" t="s">
        <v>300</v>
      </c>
      <c r="I92" s="13" t="str">
        <f t="shared" si="31"/>
        <v>Plant Lifetime Extension</v>
      </c>
      <c r="J92" s="18" t="s">
        <v>58</v>
      </c>
      <c r="N92" s="13"/>
      <c r="O92" s="13"/>
      <c r="R92" s="40"/>
    </row>
    <row r="93" spans="1:19" ht="30" x14ac:dyDescent="0.25">
      <c r="A93" s="19" t="str">
        <f t="shared" si="32"/>
        <v>Electricity Supply</v>
      </c>
      <c r="B93" s="13" t="str">
        <f t="shared" si="30"/>
        <v>Plant Lifetime Extension</v>
      </c>
      <c r="C93" s="13" t="str">
        <f t="shared" si="30"/>
        <v>Generation Capacity Lifetime Extension</v>
      </c>
      <c r="D93" s="4" t="s">
        <v>111</v>
      </c>
      <c r="E93" s="13"/>
      <c r="F93" s="4" t="s">
        <v>127</v>
      </c>
      <c r="G93" s="13"/>
      <c r="H93" s="9" t="s">
        <v>300</v>
      </c>
      <c r="I93" s="13" t="str">
        <f t="shared" si="31"/>
        <v>Plant Lifetime Extension</v>
      </c>
      <c r="J93" s="18" t="s">
        <v>58</v>
      </c>
      <c r="N93" s="13"/>
      <c r="O93" s="13"/>
      <c r="R93" s="40"/>
    </row>
    <row r="94" spans="1:19" s="13" customFormat="1" ht="30" x14ac:dyDescent="0.25">
      <c r="A94" s="19" t="str">
        <f t="shared" si="32"/>
        <v>Electricity Supply</v>
      </c>
      <c r="B94" s="13" t="str">
        <f t="shared" si="30"/>
        <v>Plant Lifetime Extension</v>
      </c>
      <c r="C94" s="13" t="str">
        <f t="shared" si="30"/>
        <v>Generation Capacity Lifetime Extension</v>
      </c>
      <c r="D94" s="4" t="s">
        <v>112</v>
      </c>
      <c r="F94" s="4" t="s">
        <v>128</v>
      </c>
      <c r="H94" s="9" t="s">
        <v>300</v>
      </c>
      <c r="I94" s="13" t="str">
        <f t="shared" si="31"/>
        <v>Plant Lifetime Extension</v>
      </c>
      <c r="J94" s="18" t="s">
        <v>58</v>
      </c>
      <c r="K94" s="7"/>
      <c r="L94" s="2"/>
      <c r="M94" s="2"/>
      <c r="Q94" s="4"/>
      <c r="R94" s="40"/>
      <c r="S94" s="53"/>
    </row>
    <row r="95" spans="1:19" s="4" customFormat="1" ht="30" x14ac:dyDescent="0.25">
      <c r="A95" s="11" t="s">
        <v>8</v>
      </c>
      <c r="B95" s="4" t="s">
        <v>388</v>
      </c>
      <c r="C95" s="4" t="s">
        <v>389</v>
      </c>
      <c r="D95" s="4" t="s">
        <v>105</v>
      </c>
      <c r="E95" s="4" t="s">
        <v>390</v>
      </c>
      <c r="F95" s="7"/>
      <c r="H95" s="65"/>
      <c r="I95" s="4" t="s">
        <v>388</v>
      </c>
      <c r="J95" s="18" t="s">
        <v>58</v>
      </c>
      <c r="K95" s="33"/>
      <c r="L95" s="33"/>
      <c r="M95" s="33"/>
      <c r="N95" s="11"/>
      <c r="O95" s="2"/>
      <c r="R95" s="40"/>
      <c r="S95" s="54"/>
    </row>
    <row r="96" spans="1:19" s="4" customFormat="1" ht="30" x14ac:dyDescent="0.25">
      <c r="A96" s="68" t="str">
        <f t="shared" ref="A96:C124" si="33">A$95</f>
        <v>Electricity Supply</v>
      </c>
      <c r="B96" s="68" t="str">
        <f t="shared" si="33"/>
        <v>Reduce Plant Downtime</v>
      </c>
      <c r="C96" s="68" t="str">
        <f t="shared" si="33"/>
        <v>Percentage Reduction in Plant Downtime</v>
      </c>
      <c r="D96" s="4" t="s">
        <v>105</v>
      </c>
      <c r="E96" s="4" t="s">
        <v>391</v>
      </c>
      <c r="F96" s="7"/>
      <c r="H96" s="65"/>
      <c r="I96" s="68" t="str">
        <f>I$95</f>
        <v>Reduce Plant Downtime</v>
      </c>
      <c r="J96" s="18" t="s">
        <v>58</v>
      </c>
      <c r="K96" s="32"/>
      <c r="L96" s="33"/>
      <c r="M96" s="33"/>
      <c r="O96" s="2"/>
      <c r="R96" s="40"/>
      <c r="S96" s="54"/>
    </row>
    <row r="97" spans="1:19" s="4" customFormat="1" ht="30" x14ac:dyDescent="0.25">
      <c r="A97" s="68" t="str">
        <f t="shared" si="33"/>
        <v>Electricity Supply</v>
      </c>
      <c r="B97" s="68" t="str">
        <f t="shared" si="33"/>
        <v>Reduce Plant Downtime</v>
      </c>
      <c r="C97" s="68" t="str">
        <f t="shared" si="33"/>
        <v>Percentage Reduction in Plant Downtime</v>
      </c>
      <c r="D97" s="4" t="s">
        <v>105</v>
      </c>
      <c r="E97" s="4" t="s">
        <v>392</v>
      </c>
      <c r="F97" s="7"/>
      <c r="H97" s="65"/>
      <c r="I97" s="68" t="str">
        <f t="shared" ref="I97:I124" si="34">I$95</f>
        <v>Reduce Plant Downtime</v>
      </c>
      <c r="J97" s="18" t="s">
        <v>58</v>
      </c>
      <c r="L97" s="11"/>
      <c r="M97" s="11"/>
      <c r="R97" s="40"/>
      <c r="S97" s="54"/>
    </row>
    <row r="98" spans="1:19" s="4" customFormat="1" ht="90" x14ac:dyDescent="0.25">
      <c r="A98" s="68" t="str">
        <f t="shared" si="33"/>
        <v>Electricity Supply</v>
      </c>
      <c r="B98" s="68" t="str">
        <f t="shared" si="33"/>
        <v>Reduce Plant Downtime</v>
      </c>
      <c r="C98" s="68" t="str">
        <f t="shared" si="33"/>
        <v>Percentage Reduction in Plant Downtime</v>
      </c>
      <c r="D98" s="4" t="s">
        <v>471</v>
      </c>
      <c r="E98" s="4" t="s">
        <v>390</v>
      </c>
      <c r="F98" s="4" t="s">
        <v>466</v>
      </c>
      <c r="G98" s="4" t="s">
        <v>472</v>
      </c>
      <c r="H98" s="65">
        <v>141</v>
      </c>
      <c r="I98" s="68" t="str">
        <f t="shared" si="34"/>
        <v>Reduce Plant Downtime</v>
      </c>
      <c r="J98" s="4" t="s">
        <v>57</v>
      </c>
      <c r="K98" s="32">
        <v>0</v>
      </c>
      <c r="L98" s="33">
        <v>0.6</v>
      </c>
      <c r="M98" s="33">
        <v>0.01</v>
      </c>
      <c r="N98" s="4" t="s">
        <v>393</v>
      </c>
      <c r="O98" s="2" t="s">
        <v>700</v>
      </c>
      <c r="P98" s="4" t="s">
        <v>395</v>
      </c>
      <c r="Q98" s="4" t="s">
        <v>394</v>
      </c>
      <c r="R98" s="40" t="s">
        <v>477</v>
      </c>
      <c r="S98" s="54"/>
    </row>
    <row r="99" spans="1:19" s="4" customFormat="1" ht="30" x14ac:dyDescent="0.25">
      <c r="A99" s="68" t="str">
        <f t="shared" si="33"/>
        <v>Electricity Supply</v>
      </c>
      <c r="B99" s="68" t="str">
        <f t="shared" si="33"/>
        <v>Reduce Plant Downtime</v>
      </c>
      <c r="C99" s="68" t="str">
        <f t="shared" si="33"/>
        <v>Percentage Reduction in Plant Downtime</v>
      </c>
      <c r="D99" s="4" t="s">
        <v>471</v>
      </c>
      <c r="E99" s="4" t="s">
        <v>391</v>
      </c>
      <c r="H99" s="65"/>
      <c r="I99" s="68" t="str">
        <f t="shared" si="34"/>
        <v>Reduce Plant Downtime</v>
      </c>
      <c r="J99" s="18" t="s">
        <v>58</v>
      </c>
      <c r="K99" s="32"/>
      <c r="L99" s="33"/>
      <c r="M99" s="33"/>
      <c r="O99" s="2"/>
      <c r="R99" s="40"/>
      <c r="S99" s="54"/>
    </row>
    <row r="100" spans="1:19" s="4" customFormat="1" ht="30" x14ac:dyDescent="0.25">
      <c r="A100" s="68" t="str">
        <f t="shared" si="33"/>
        <v>Electricity Supply</v>
      </c>
      <c r="B100" s="68" t="str">
        <f t="shared" si="33"/>
        <v>Reduce Plant Downtime</v>
      </c>
      <c r="C100" s="68" t="str">
        <f t="shared" si="33"/>
        <v>Percentage Reduction in Plant Downtime</v>
      </c>
      <c r="D100" s="4" t="s">
        <v>471</v>
      </c>
      <c r="E100" s="4" t="s">
        <v>392</v>
      </c>
      <c r="H100" s="65"/>
      <c r="I100" s="68" t="str">
        <f t="shared" si="34"/>
        <v>Reduce Plant Downtime</v>
      </c>
      <c r="J100" s="18" t="s">
        <v>58</v>
      </c>
      <c r="L100" s="11"/>
      <c r="M100" s="11"/>
      <c r="R100" s="40"/>
      <c r="S100" s="54"/>
    </row>
    <row r="101" spans="1:19" s="4" customFormat="1" ht="30" x14ac:dyDescent="0.25">
      <c r="A101" s="68" t="str">
        <f t="shared" si="33"/>
        <v>Electricity Supply</v>
      </c>
      <c r="B101" s="68" t="str">
        <f t="shared" si="33"/>
        <v>Reduce Plant Downtime</v>
      </c>
      <c r="C101" s="68" t="str">
        <f t="shared" si="33"/>
        <v>Percentage Reduction in Plant Downtime</v>
      </c>
      <c r="D101" s="4" t="s">
        <v>107</v>
      </c>
      <c r="E101" s="4" t="s">
        <v>390</v>
      </c>
      <c r="H101" s="65"/>
      <c r="I101" s="68" t="str">
        <f t="shared" si="34"/>
        <v>Reduce Plant Downtime</v>
      </c>
      <c r="J101" s="18" t="s">
        <v>58</v>
      </c>
      <c r="L101" s="11"/>
      <c r="M101" s="11"/>
      <c r="R101" s="40"/>
      <c r="S101" s="54"/>
    </row>
    <row r="102" spans="1:19" s="4" customFormat="1" ht="30" x14ac:dyDescent="0.25">
      <c r="A102" s="68" t="str">
        <f t="shared" si="33"/>
        <v>Electricity Supply</v>
      </c>
      <c r="B102" s="68" t="str">
        <f t="shared" si="33"/>
        <v>Reduce Plant Downtime</v>
      </c>
      <c r="C102" s="68" t="str">
        <f t="shared" si="33"/>
        <v>Percentage Reduction in Plant Downtime</v>
      </c>
      <c r="D102" s="4" t="s">
        <v>107</v>
      </c>
      <c r="E102" s="4" t="s">
        <v>391</v>
      </c>
      <c r="H102" s="65"/>
      <c r="I102" s="68" t="str">
        <f t="shared" si="34"/>
        <v>Reduce Plant Downtime</v>
      </c>
      <c r="J102" s="18" t="s">
        <v>58</v>
      </c>
      <c r="L102" s="11"/>
      <c r="M102" s="11"/>
      <c r="R102" s="40"/>
      <c r="S102" s="54"/>
    </row>
    <row r="103" spans="1:19" s="4" customFormat="1" ht="30" x14ac:dyDescent="0.25">
      <c r="A103" s="68" t="str">
        <f t="shared" si="33"/>
        <v>Electricity Supply</v>
      </c>
      <c r="B103" s="68" t="str">
        <f t="shared" si="33"/>
        <v>Reduce Plant Downtime</v>
      </c>
      <c r="C103" s="68" t="str">
        <f t="shared" si="33"/>
        <v>Percentage Reduction in Plant Downtime</v>
      </c>
      <c r="D103" s="4" t="s">
        <v>107</v>
      </c>
      <c r="E103" s="4" t="s">
        <v>392</v>
      </c>
      <c r="H103" s="65"/>
      <c r="I103" s="68" t="str">
        <f t="shared" si="34"/>
        <v>Reduce Plant Downtime</v>
      </c>
      <c r="J103" s="18" t="s">
        <v>58</v>
      </c>
      <c r="L103" s="11"/>
      <c r="M103" s="11"/>
      <c r="R103" s="40"/>
      <c r="S103" s="54"/>
    </row>
    <row r="104" spans="1:19" s="4" customFormat="1" ht="30" x14ac:dyDescent="0.25">
      <c r="A104" s="68" t="str">
        <f t="shared" si="33"/>
        <v>Electricity Supply</v>
      </c>
      <c r="B104" s="68" t="str">
        <f t="shared" si="33"/>
        <v>Reduce Plant Downtime</v>
      </c>
      <c r="C104" s="68" t="str">
        <f t="shared" si="33"/>
        <v>Percentage Reduction in Plant Downtime</v>
      </c>
      <c r="D104" s="4" t="s">
        <v>108</v>
      </c>
      <c r="E104" s="4" t="s">
        <v>390</v>
      </c>
      <c r="H104" s="65"/>
      <c r="I104" s="68" t="str">
        <f t="shared" si="34"/>
        <v>Reduce Plant Downtime</v>
      </c>
      <c r="J104" s="18" t="s">
        <v>58</v>
      </c>
      <c r="L104" s="11"/>
      <c r="M104" s="11"/>
      <c r="R104" s="40"/>
      <c r="S104" s="54"/>
    </row>
    <row r="105" spans="1:19" s="4" customFormat="1" ht="30" x14ac:dyDescent="0.25">
      <c r="A105" s="68" t="str">
        <f t="shared" si="33"/>
        <v>Electricity Supply</v>
      </c>
      <c r="B105" s="68" t="str">
        <f t="shared" si="33"/>
        <v>Reduce Plant Downtime</v>
      </c>
      <c r="C105" s="68" t="str">
        <f t="shared" si="33"/>
        <v>Percentage Reduction in Plant Downtime</v>
      </c>
      <c r="D105" s="4" t="s">
        <v>108</v>
      </c>
      <c r="E105" s="4" t="s">
        <v>391</v>
      </c>
      <c r="H105" s="65"/>
      <c r="I105" s="68" t="str">
        <f t="shared" si="34"/>
        <v>Reduce Plant Downtime</v>
      </c>
      <c r="J105" s="18" t="s">
        <v>58</v>
      </c>
      <c r="L105" s="11"/>
      <c r="M105" s="11"/>
      <c r="R105" s="40"/>
      <c r="S105" s="54"/>
    </row>
    <row r="106" spans="1:19" s="4" customFormat="1" ht="30" x14ac:dyDescent="0.25">
      <c r="A106" s="68" t="str">
        <f t="shared" si="33"/>
        <v>Electricity Supply</v>
      </c>
      <c r="B106" s="68" t="str">
        <f t="shared" si="33"/>
        <v>Reduce Plant Downtime</v>
      </c>
      <c r="C106" s="68" t="str">
        <f t="shared" si="33"/>
        <v>Percentage Reduction in Plant Downtime</v>
      </c>
      <c r="D106" s="4" t="s">
        <v>108</v>
      </c>
      <c r="E106" s="4" t="s">
        <v>392</v>
      </c>
      <c r="H106" s="65"/>
      <c r="I106" s="68" t="str">
        <f t="shared" si="34"/>
        <v>Reduce Plant Downtime</v>
      </c>
      <c r="J106" s="18" t="s">
        <v>58</v>
      </c>
      <c r="L106" s="11"/>
      <c r="M106" s="11"/>
      <c r="R106" s="40"/>
      <c r="S106" s="54"/>
    </row>
    <row r="107" spans="1:19" s="4" customFormat="1" ht="30" x14ac:dyDescent="0.25">
      <c r="A107" s="68" t="str">
        <f t="shared" si="33"/>
        <v>Electricity Supply</v>
      </c>
      <c r="B107" s="68" t="str">
        <f t="shared" si="33"/>
        <v>Reduce Plant Downtime</v>
      </c>
      <c r="C107" s="68" t="str">
        <f t="shared" si="33"/>
        <v>Percentage Reduction in Plant Downtime</v>
      </c>
      <c r="D107" s="4" t="s">
        <v>109</v>
      </c>
      <c r="E107" s="4" t="s">
        <v>390</v>
      </c>
      <c r="H107" s="65"/>
      <c r="I107" s="68" t="str">
        <f t="shared" si="34"/>
        <v>Reduce Plant Downtime</v>
      </c>
      <c r="J107" s="18" t="s">
        <v>58</v>
      </c>
      <c r="L107" s="11"/>
      <c r="M107" s="11"/>
      <c r="R107" s="40"/>
      <c r="S107" s="54"/>
    </row>
    <row r="108" spans="1:19" s="4" customFormat="1" ht="30" x14ac:dyDescent="0.25">
      <c r="A108" s="68" t="str">
        <f t="shared" si="33"/>
        <v>Electricity Supply</v>
      </c>
      <c r="B108" s="68" t="str">
        <f t="shared" si="33"/>
        <v>Reduce Plant Downtime</v>
      </c>
      <c r="C108" s="68" t="str">
        <f t="shared" si="33"/>
        <v>Percentage Reduction in Plant Downtime</v>
      </c>
      <c r="D108" s="4" t="s">
        <v>109</v>
      </c>
      <c r="E108" s="4" t="s">
        <v>391</v>
      </c>
      <c r="H108" s="65"/>
      <c r="I108" s="68" t="str">
        <f t="shared" si="34"/>
        <v>Reduce Plant Downtime</v>
      </c>
      <c r="J108" s="18" t="s">
        <v>58</v>
      </c>
      <c r="L108" s="11"/>
      <c r="M108" s="11"/>
      <c r="R108" s="40"/>
      <c r="S108" s="54"/>
    </row>
    <row r="109" spans="1:19" s="4" customFormat="1" ht="105" x14ac:dyDescent="0.25">
      <c r="A109" s="68" t="str">
        <f t="shared" si="33"/>
        <v>Electricity Supply</v>
      </c>
      <c r="B109" s="68" t="str">
        <f t="shared" si="33"/>
        <v>Reduce Plant Downtime</v>
      </c>
      <c r="C109" s="68" t="str">
        <f t="shared" si="33"/>
        <v>Percentage Reduction in Plant Downtime</v>
      </c>
      <c r="D109" s="4" t="s">
        <v>109</v>
      </c>
      <c r="E109" s="4" t="s">
        <v>392</v>
      </c>
      <c r="F109" s="4" t="s">
        <v>478</v>
      </c>
      <c r="G109" s="4" t="s">
        <v>125</v>
      </c>
      <c r="H109" s="65">
        <v>143</v>
      </c>
      <c r="I109" s="68" t="str">
        <f t="shared" si="34"/>
        <v>Reduce Plant Downtime</v>
      </c>
      <c r="J109" s="4" t="s">
        <v>57</v>
      </c>
      <c r="K109" s="32">
        <v>0</v>
      </c>
      <c r="L109" s="33">
        <v>0.25</v>
      </c>
      <c r="M109" s="33">
        <v>0.01</v>
      </c>
      <c r="N109" s="11" t="s">
        <v>393</v>
      </c>
      <c r="O109" s="2" t="s">
        <v>701</v>
      </c>
      <c r="P109" s="4" t="s">
        <v>395</v>
      </c>
      <c r="Q109" s="4" t="s">
        <v>394</v>
      </c>
      <c r="R109" s="40" t="s">
        <v>480</v>
      </c>
      <c r="S109" s="54"/>
    </row>
    <row r="110" spans="1:19" s="4" customFormat="1" ht="30" x14ac:dyDescent="0.25">
      <c r="A110" s="68" t="str">
        <f t="shared" si="33"/>
        <v>Electricity Supply</v>
      </c>
      <c r="B110" s="68" t="str">
        <f t="shared" si="33"/>
        <v>Reduce Plant Downtime</v>
      </c>
      <c r="C110" s="68" t="str">
        <f t="shared" si="33"/>
        <v>Percentage Reduction in Plant Downtime</v>
      </c>
      <c r="D110" s="4" t="s">
        <v>110</v>
      </c>
      <c r="E110" s="4" t="s">
        <v>390</v>
      </c>
      <c r="H110" s="65"/>
      <c r="I110" s="68" t="str">
        <f t="shared" si="34"/>
        <v>Reduce Plant Downtime</v>
      </c>
      <c r="J110" s="18" t="s">
        <v>58</v>
      </c>
      <c r="L110" s="11"/>
      <c r="M110" s="11"/>
      <c r="R110" s="40"/>
      <c r="S110" s="54"/>
    </row>
    <row r="111" spans="1:19" s="4" customFormat="1" ht="30" x14ac:dyDescent="0.25">
      <c r="A111" s="68" t="str">
        <f t="shared" si="33"/>
        <v>Electricity Supply</v>
      </c>
      <c r="B111" s="68" t="str">
        <f t="shared" si="33"/>
        <v>Reduce Plant Downtime</v>
      </c>
      <c r="C111" s="68" t="str">
        <f t="shared" si="33"/>
        <v>Percentage Reduction in Plant Downtime</v>
      </c>
      <c r="D111" s="4" t="s">
        <v>110</v>
      </c>
      <c r="E111" s="4" t="s">
        <v>391</v>
      </c>
      <c r="H111" s="65"/>
      <c r="I111" s="68" t="str">
        <f t="shared" si="34"/>
        <v>Reduce Plant Downtime</v>
      </c>
      <c r="J111" s="18" t="s">
        <v>58</v>
      </c>
      <c r="L111" s="11"/>
      <c r="M111" s="11"/>
      <c r="R111" s="40"/>
      <c r="S111" s="54"/>
    </row>
    <row r="112" spans="1:19" s="4" customFormat="1" ht="105" x14ac:dyDescent="0.25">
      <c r="A112" s="68" t="str">
        <f t="shared" si="33"/>
        <v>Electricity Supply</v>
      </c>
      <c r="B112" s="68" t="str">
        <f t="shared" si="33"/>
        <v>Reduce Plant Downtime</v>
      </c>
      <c r="C112" s="68" t="str">
        <f t="shared" si="33"/>
        <v>Percentage Reduction in Plant Downtime</v>
      </c>
      <c r="D112" s="4" t="s">
        <v>110</v>
      </c>
      <c r="E112" s="4" t="s">
        <v>392</v>
      </c>
      <c r="F112" s="4" t="s">
        <v>478</v>
      </c>
      <c r="G112" s="4" t="s">
        <v>126</v>
      </c>
      <c r="H112" s="65">
        <v>144</v>
      </c>
      <c r="I112" s="68" t="str">
        <f t="shared" si="34"/>
        <v>Reduce Plant Downtime</v>
      </c>
      <c r="J112" s="4" t="s">
        <v>57</v>
      </c>
      <c r="K112" s="32">
        <v>0</v>
      </c>
      <c r="L112" s="33">
        <v>0.3</v>
      </c>
      <c r="M112" s="33">
        <v>0.01</v>
      </c>
      <c r="N112" s="4" t="s">
        <v>393</v>
      </c>
      <c r="O112" s="2" t="s">
        <v>722</v>
      </c>
      <c r="P112" s="4" t="s">
        <v>395</v>
      </c>
      <c r="Q112" s="4" t="s">
        <v>394</v>
      </c>
      <c r="R112" s="40" t="s">
        <v>479</v>
      </c>
      <c r="S112" s="54"/>
    </row>
    <row r="113" spans="1:19" s="4" customFormat="1" ht="30" x14ac:dyDescent="0.25">
      <c r="A113" s="68" t="str">
        <f t="shared" si="33"/>
        <v>Electricity Supply</v>
      </c>
      <c r="B113" s="68" t="str">
        <f t="shared" si="33"/>
        <v>Reduce Plant Downtime</v>
      </c>
      <c r="C113" s="68" t="str">
        <f t="shared" si="33"/>
        <v>Percentage Reduction in Plant Downtime</v>
      </c>
      <c r="D113" s="4" t="s">
        <v>111</v>
      </c>
      <c r="E113" s="4" t="s">
        <v>390</v>
      </c>
      <c r="H113" s="65"/>
      <c r="I113" s="68" t="str">
        <f t="shared" si="34"/>
        <v>Reduce Plant Downtime</v>
      </c>
      <c r="J113" s="18" t="s">
        <v>58</v>
      </c>
      <c r="L113" s="11"/>
      <c r="M113" s="11"/>
      <c r="R113" s="40"/>
      <c r="S113" s="54"/>
    </row>
    <row r="114" spans="1:19" s="4" customFormat="1" ht="30" x14ac:dyDescent="0.25">
      <c r="A114" s="68" t="str">
        <f t="shared" si="33"/>
        <v>Electricity Supply</v>
      </c>
      <c r="B114" s="68" t="str">
        <f t="shared" si="33"/>
        <v>Reduce Plant Downtime</v>
      </c>
      <c r="C114" s="68" t="str">
        <f t="shared" si="33"/>
        <v>Percentage Reduction in Plant Downtime</v>
      </c>
      <c r="D114" s="4" t="s">
        <v>111</v>
      </c>
      <c r="E114" s="4" t="s">
        <v>391</v>
      </c>
      <c r="H114" s="65"/>
      <c r="I114" s="68" t="str">
        <f t="shared" si="34"/>
        <v>Reduce Plant Downtime</v>
      </c>
      <c r="J114" s="18" t="s">
        <v>58</v>
      </c>
      <c r="L114" s="11"/>
      <c r="M114" s="11"/>
      <c r="R114" s="40"/>
      <c r="S114" s="54"/>
    </row>
    <row r="115" spans="1:19" s="4" customFormat="1" ht="30" x14ac:dyDescent="0.25">
      <c r="A115" s="68" t="str">
        <f t="shared" si="33"/>
        <v>Electricity Supply</v>
      </c>
      <c r="B115" s="68" t="str">
        <f t="shared" si="33"/>
        <v>Reduce Plant Downtime</v>
      </c>
      <c r="C115" s="68" t="str">
        <f t="shared" si="33"/>
        <v>Percentage Reduction in Plant Downtime</v>
      </c>
      <c r="D115" s="4" t="s">
        <v>111</v>
      </c>
      <c r="E115" s="4" t="s">
        <v>392</v>
      </c>
      <c r="H115" s="65"/>
      <c r="I115" s="68" t="str">
        <f t="shared" si="34"/>
        <v>Reduce Plant Downtime</v>
      </c>
      <c r="J115" s="18" t="s">
        <v>58</v>
      </c>
      <c r="L115" s="11"/>
      <c r="M115" s="11"/>
      <c r="R115" s="40"/>
      <c r="S115" s="54"/>
    </row>
    <row r="116" spans="1:19" s="4" customFormat="1" ht="30" x14ac:dyDescent="0.25">
      <c r="A116" s="68" t="str">
        <f t="shared" si="33"/>
        <v>Electricity Supply</v>
      </c>
      <c r="B116" s="68" t="str">
        <f t="shared" si="33"/>
        <v>Reduce Plant Downtime</v>
      </c>
      <c r="C116" s="68" t="str">
        <f t="shared" si="33"/>
        <v>Percentage Reduction in Plant Downtime</v>
      </c>
      <c r="D116" s="4" t="s">
        <v>112</v>
      </c>
      <c r="E116" s="4" t="s">
        <v>390</v>
      </c>
      <c r="H116" s="65"/>
      <c r="I116" s="68" t="str">
        <f t="shared" si="34"/>
        <v>Reduce Plant Downtime</v>
      </c>
      <c r="J116" s="18" t="s">
        <v>58</v>
      </c>
      <c r="L116" s="11"/>
      <c r="M116" s="11"/>
      <c r="R116" s="40"/>
      <c r="S116" s="54"/>
    </row>
    <row r="117" spans="1:19" s="4" customFormat="1" ht="30" x14ac:dyDescent="0.25">
      <c r="A117" s="68" t="str">
        <f t="shared" si="33"/>
        <v>Electricity Supply</v>
      </c>
      <c r="B117" s="68" t="str">
        <f t="shared" si="33"/>
        <v>Reduce Plant Downtime</v>
      </c>
      <c r="C117" s="68" t="str">
        <f t="shared" si="33"/>
        <v>Percentage Reduction in Plant Downtime</v>
      </c>
      <c r="D117" s="4" t="s">
        <v>112</v>
      </c>
      <c r="E117" s="4" t="s">
        <v>391</v>
      </c>
      <c r="H117" s="65"/>
      <c r="I117" s="68" t="str">
        <f t="shared" si="34"/>
        <v>Reduce Plant Downtime</v>
      </c>
      <c r="J117" s="18" t="s">
        <v>58</v>
      </c>
      <c r="L117" s="11"/>
      <c r="M117" s="11"/>
      <c r="R117" s="40"/>
      <c r="S117" s="54"/>
    </row>
    <row r="118" spans="1:19" s="4" customFormat="1" ht="30" x14ac:dyDescent="0.25">
      <c r="A118" s="68" t="str">
        <f t="shared" si="33"/>
        <v>Electricity Supply</v>
      </c>
      <c r="B118" s="68" t="str">
        <f t="shared" si="33"/>
        <v>Reduce Plant Downtime</v>
      </c>
      <c r="C118" s="68" t="str">
        <f t="shared" si="33"/>
        <v>Percentage Reduction in Plant Downtime</v>
      </c>
      <c r="D118" s="4" t="s">
        <v>112</v>
      </c>
      <c r="E118" s="4" t="s">
        <v>392</v>
      </c>
      <c r="H118" s="65"/>
      <c r="I118" s="68" t="str">
        <f t="shared" si="34"/>
        <v>Reduce Plant Downtime</v>
      </c>
      <c r="J118" s="18" t="s">
        <v>58</v>
      </c>
      <c r="L118" s="11"/>
      <c r="M118" s="11"/>
      <c r="R118" s="40"/>
      <c r="S118" s="54"/>
    </row>
    <row r="119" spans="1:19" s="4" customFormat="1" ht="30" x14ac:dyDescent="0.25">
      <c r="A119" s="68" t="str">
        <f t="shared" si="33"/>
        <v>Electricity Supply</v>
      </c>
      <c r="B119" s="68" t="str">
        <f t="shared" si="33"/>
        <v>Reduce Plant Downtime</v>
      </c>
      <c r="C119" s="68" t="str">
        <f t="shared" si="33"/>
        <v>Percentage Reduction in Plant Downtime</v>
      </c>
      <c r="D119" s="4" t="s">
        <v>473</v>
      </c>
      <c r="E119" s="4" t="s">
        <v>390</v>
      </c>
      <c r="H119" s="65"/>
      <c r="I119" s="68" t="str">
        <f t="shared" si="34"/>
        <v>Reduce Plant Downtime</v>
      </c>
      <c r="J119" s="18" t="s">
        <v>58</v>
      </c>
      <c r="L119" s="11"/>
      <c r="M119" s="11"/>
      <c r="R119" s="40"/>
      <c r="S119" s="54"/>
    </row>
    <row r="120" spans="1:19" s="4" customFormat="1" ht="30" x14ac:dyDescent="0.25">
      <c r="A120" s="68" t="str">
        <f t="shared" si="33"/>
        <v>Electricity Supply</v>
      </c>
      <c r="B120" s="68" t="str">
        <f t="shared" si="33"/>
        <v>Reduce Plant Downtime</v>
      </c>
      <c r="C120" s="68" t="str">
        <f t="shared" si="33"/>
        <v>Percentage Reduction in Plant Downtime</v>
      </c>
      <c r="D120" s="4" t="s">
        <v>473</v>
      </c>
      <c r="E120" s="4" t="s">
        <v>391</v>
      </c>
      <c r="H120" s="65"/>
      <c r="I120" s="68" t="str">
        <f t="shared" si="34"/>
        <v>Reduce Plant Downtime</v>
      </c>
      <c r="J120" s="18" t="s">
        <v>58</v>
      </c>
      <c r="L120" s="11"/>
      <c r="M120" s="11"/>
      <c r="R120" s="40"/>
      <c r="S120" s="54"/>
    </row>
    <row r="121" spans="1:19" s="4" customFormat="1" ht="30" x14ac:dyDescent="0.25">
      <c r="A121" s="68" t="str">
        <f t="shared" si="33"/>
        <v>Electricity Supply</v>
      </c>
      <c r="B121" s="68" t="str">
        <f t="shared" si="33"/>
        <v>Reduce Plant Downtime</v>
      </c>
      <c r="C121" s="68" t="str">
        <f t="shared" si="33"/>
        <v>Percentage Reduction in Plant Downtime</v>
      </c>
      <c r="D121" s="4" t="s">
        <v>473</v>
      </c>
      <c r="E121" s="4" t="s">
        <v>392</v>
      </c>
      <c r="H121" s="65"/>
      <c r="I121" s="68" t="str">
        <f t="shared" si="34"/>
        <v>Reduce Plant Downtime</v>
      </c>
      <c r="J121" s="18" t="s">
        <v>58</v>
      </c>
      <c r="L121" s="11"/>
      <c r="M121" s="11"/>
      <c r="R121" s="40"/>
      <c r="S121" s="54"/>
    </row>
    <row r="122" spans="1:19" s="4" customFormat="1" ht="30" x14ac:dyDescent="0.25">
      <c r="A122" s="68" t="str">
        <f t="shared" si="33"/>
        <v>Electricity Supply</v>
      </c>
      <c r="B122" s="68" t="str">
        <f t="shared" si="33"/>
        <v>Reduce Plant Downtime</v>
      </c>
      <c r="C122" s="68" t="str">
        <f t="shared" si="33"/>
        <v>Percentage Reduction in Plant Downtime</v>
      </c>
      <c r="D122" s="4" t="s">
        <v>474</v>
      </c>
      <c r="E122" s="4" t="s">
        <v>390</v>
      </c>
      <c r="H122" s="65"/>
      <c r="I122" s="68" t="str">
        <f t="shared" si="34"/>
        <v>Reduce Plant Downtime</v>
      </c>
      <c r="J122" s="18" t="s">
        <v>58</v>
      </c>
      <c r="L122" s="11"/>
      <c r="M122" s="11"/>
      <c r="R122" s="40"/>
      <c r="S122" s="54"/>
    </row>
    <row r="123" spans="1:19" s="4" customFormat="1" ht="30" x14ac:dyDescent="0.25">
      <c r="A123" s="68" t="str">
        <f t="shared" si="33"/>
        <v>Electricity Supply</v>
      </c>
      <c r="B123" s="68" t="str">
        <f t="shared" si="33"/>
        <v>Reduce Plant Downtime</v>
      </c>
      <c r="C123" s="68" t="str">
        <f t="shared" si="33"/>
        <v>Percentage Reduction in Plant Downtime</v>
      </c>
      <c r="D123" s="4" t="s">
        <v>474</v>
      </c>
      <c r="E123" s="4" t="s">
        <v>391</v>
      </c>
      <c r="H123" s="65"/>
      <c r="I123" s="68" t="str">
        <f t="shared" si="34"/>
        <v>Reduce Plant Downtime</v>
      </c>
      <c r="J123" s="18" t="s">
        <v>58</v>
      </c>
      <c r="L123" s="11"/>
      <c r="M123" s="11"/>
      <c r="R123" s="40"/>
      <c r="S123" s="54"/>
    </row>
    <row r="124" spans="1:19" s="4" customFormat="1" ht="30" x14ac:dyDescent="0.25">
      <c r="A124" s="68" t="str">
        <f t="shared" si="33"/>
        <v>Electricity Supply</v>
      </c>
      <c r="B124" s="68" t="str">
        <f t="shared" si="33"/>
        <v>Reduce Plant Downtime</v>
      </c>
      <c r="C124" s="68" t="str">
        <f t="shared" si="33"/>
        <v>Percentage Reduction in Plant Downtime</v>
      </c>
      <c r="D124" s="4" t="s">
        <v>474</v>
      </c>
      <c r="E124" s="4" t="s">
        <v>392</v>
      </c>
      <c r="H124" s="65"/>
      <c r="I124" s="68" t="str">
        <f t="shared" si="34"/>
        <v>Reduce Plant Downtime</v>
      </c>
      <c r="J124" s="18" t="s">
        <v>58</v>
      </c>
      <c r="L124" s="11"/>
      <c r="M124" s="11"/>
      <c r="R124" s="40"/>
      <c r="S124" s="54"/>
    </row>
    <row r="125" spans="1:19" s="4" customFormat="1" ht="60" x14ac:dyDescent="0.25">
      <c r="A125" s="11" t="s">
        <v>8</v>
      </c>
      <c r="B125" s="4" t="s">
        <v>384</v>
      </c>
      <c r="C125" s="4" t="s">
        <v>429</v>
      </c>
      <c r="H125" s="65">
        <v>145</v>
      </c>
      <c r="I125" s="4" t="s">
        <v>585</v>
      </c>
      <c r="J125" s="11" t="s">
        <v>57</v>
      </c>
      <c r="K125" s="32">
        <v>0</v>
      </c>
      <c r="L125" s="33">
        <v>0.4</v>
      </c>
      <c r="M125" s="33">
        <v>0.01</v>
      </c>
      <c r="N125" s="4" t="s">
        <v>385</v>
      </c>
      <c r="O125" s="2" t="s">
        <v>723</v>
      </c>
      <c r="P125" s="4" t="s">
        <v>387</v>
      </c>
      <c r="Q125" s="4" t="s">
        <v>386</v>
      </c>
      <c r="R125" s="40" t="s">
        <v>470</v>
      </c>
      <c r="S125" s="54"/>
    </row>
    <row r="126" spans="1:19" s="13" customFormat="1" ht="105" x14ac:dyDescent="0.25">
      <c r="A126" s="2" t="s">
        <v>8</v>
      </c>
      <c r="B126" s="7" t="s">
        <v>19</v>
      </c>
      <c r="C126" s="2" t="s">
        <v>459</v>
      </c>
      <c r="D126" s="7"/>
      <c r="E126" s="7"/>
      <c r="F126" s="7"/>
      <c r="G126" s="7"/>
      <c r="H126" s="9">
        <v>36</v>
      </c>
      <c r="I126" s="7" t="s">
        <v>19</v>
      </c>
      <c r="J126" s="7" t="s">
        <v>57</v>
      </c>
      <c r="K126" s="22">
        <v>0</v>
      </c>
      <c r="L126" s="25">
        <f>ROUND(MaxBoundCalculations!B176,2)</f>
        <v>0.88</v>
      </c>
      <c r="M126" s="25">
        <v>0.02</v>
      </c>
      <c r="N126" s="2" t="s">
        <v>45</v>
      </c>
      <c r="O126" s="2" t="s">
        <v>724</v>
      </c>
      <c r="P126" s="7" t="s">
        <v>333</v>
      </c>
      <c r="Q126" s="4" t="s">
        <v>334</v>
      </c>
      <c r="R126" s="58" t="s">
        <v>221</v>
      </c>
      <c r="S126" s="56"/>
    </row>
    <row r="127" spans="1:19" s="13" customFormat="1" ht="30" x14ac:dyDescent="0.25">
      <c r="A127" s="2" t="s">
        <v>8</v>
      </c>
      <c r="B127" s="7" t="s">
        <v>21</v>
      </c>
      <c r="C127" s="2" t="s">
        <v>172</v>
      </c>
      <c r="D127" s="7" t="s">
        <v>105</v>
      </c>
      <c r="E127" s="7"/>
      <c r="F127" s="4" t="s">
        <v>121</v>
      </c>
      <c r="G127" s="7"/>
      <c r="H127" s="9" t="s">
        <v>300</v>
      </c>
      <c r="I127" s="7" t="s">
        <v>21</v>
      </c>
      <c r="J127" s="18" t="s">
        <v>58</v>
      </c>
      <c r="K127" s="7"/>
      <c r="L127" s="2"/>
      <c r="M127" s="2"/>
      <c r="N127" s="2"/>
      <c r="O127" s="2"/>
      <c r="Q127" s="4"/>
      <c r="R127" s="40"/>
      <c r="S127" s="53"/>
    </row>
    <row r="128" spans="1:19" s="13" customFormat="1" ht="30" x14ac:dyDescent="0.25">
      <c r="A128" s="19" t="str">
        <f t="shared" ref="A128:C134" si="35">A$127</f>
        <v>Electricity Supply</v>
      </c>
      <c r="B128" s="13" t="str">
        <f t="shared" si="35"/>
        <v>Subsidy for Electricity Production</v>
      </c>
      <c r="C128" s="19" t="str">
        <f t="shared" si="35"/>
        <v>Subsidy for Elec Production by Fuel</v>
      </c>
      <c r="D128" s="4" t="s">
        <v>106</v>
      </c>
      <c r="F128" s="4" t="s">
        <v>122</v>
      </c>
      <c r="H128" s="9" t="s">
        <v>300</v>
      </c>
      <c r="I128" s="13" t="str">
        <f t="shared" ref="I128:I134" si="36">I$127</f>
        <v>Subsidy for Electricity Production</v>
      </c>
      <c r="J128" s="18" t="s">
        <v>58</v>
      </c>
      <c r="L128" s="19"/>
      <c r="M128" s="19"/>
      <c r="N128" s="19"/>
      <c r="O128" s="2"/>
      <c r="Q128" s="4"/>
      <c r="R128" s="40"/>
      <c r="S128" s="53"/>
    </row>
    <row r="129" spans="1:19" s="13" customFormat="1" ht="135" x14ac:dyDescent="0.25">
      <c r="A129" s="19" t="str">
        <f t="shared" si="35"/>
        <v>Electricity Supply</v>
      </c>
      <c r="B129" s="13" t="str">
        <f t="shared" si="35"/>
        <v>Subsidy for Electricity Production</v>
      </c>
      <c r="C129" s="19" t="str">
        <f t="shared" si="35"/>
        <v>Subsidy for Elec Production by Fuel</v>
      </c>
      <c r="D129" s="4" t="s">
        <v>107</v>
      </c>
      <c r="F129" s="4" t="s">
        <v>123</v>
      </c>
      <c r="H129" s="9">
        <v>37</v>
      </c>
      <c r="I129" s="13" t="str">
        <f t="shared" si="36"/>
        <v>Subsidy for Electricity Production</v>
      </c>
      <c r="J129" s="4" t="s">
        <v>57</v>
      </c>
      <c r="K129" s="4">
        <v>0</v>
      </c>
      <c r="L129" s="11">
        <v>60</v>
      </c>
      <c r="M129" s="11">
        <v>1</v>
      </c>
      <c r="N129" s="11" t="s">
        <v>202</v>
      </c>
      <c r="O129" s="2" t="s">
        <v>547</v>
      </c>
      <c r="P129" s="7" t="s">
        <v>335</v>
      </c>
      <c r="Q129" s="4" t="s">
        <v>336</v>
      </c>
      <c r="R129" s="38" t="s">
        <v>222</v>
      </c>
      <c r="S129" s="52"/>
    </row>
    <row r="130" spans="1:19" s="13" customFormat="1" ht="30" x14ac:dyDescent="0.25">
      <c r="A130" s="19" t="str">
        <f t="shared" si="35"/>
        <v>Electricity Supply</v>
      </c>
      <c r="B130" s="13" t="str">
        <f t="shared" si="35"/>
        <v>Subsidy for Electricity Production</v>
      </c>
      <c r="C130" s="19" t="str">
        <f t="shared" si="35"/>
        <v>Subsidy for Elec Production by Fuel</v>
      </c>
      <c r="D130" s="4" t="s">
        <v>108</v>
      </c>
      <c r="F130" s="4" t="s">
        <v>124</v>
      </c>
      <c r="H130" s="9"/>
      <c r="I130" s="13" t="str">
        <f t="shared" si="36"/>
        <v>Subsidy for Electricity Production</v>
      </c>
      <c r="J130" s="18" t="s">
        <v>58</v>
      </c>
      <c r="K130" s="19"/>
      <c r="L130" s="19"/>
      <c r="M130" s="19"/>
      <c r="N130" s="19"/>
      <c r="O130" s="2"/>
      <c r="Q130" s="4"/>
      <c r="R130" s="39"/>
      <c r="S130" s="53"/>
    </row>
    <row r="131" spans="1:19" ht="135" x14ac:dyDescent="0.25">
      <c r="A131" s="19" t="str">
        <f t="shared" si="35"/>
        <v>Electricity Supply</v>
      </c>
      <c r="B131" s="13" t="str">
        <f t="shared" si="35"/>
        <v>Subsidy for Electricity Production</v>
      </c>
      <c r="C131" s="19" t="str">
        <f t="shared" si="35"/>
        <v>Subsidy for Elec Production by Fuel</v>
      </c>
      <c r="D131" s="4" t="s">
        <v>109</v>
      </c>
      <c r="E131" s="13"/>
      <c r="F131" s="4" t="s">
        <v>125</v>
      </c>
      <c r="G131" s="13"/>
      <c r="H131" s="9">
        <v>39</v>
      </c>
      <c r="I131" s="13" t="str">
        <f t="shared" si="36"/>
        <v>Subsidy for Electricity Production</v>
      </c>
      <c r="J131" s="4" t="s">
        <v>57</v>
      </c>
      <c r="K131" s="19">
        <f t="shared" ref="K131:N134" si="37">K$129</f>
        <v>0</v>
      </c>
      <c r="L131" s="19">
        <f t="shared" si="37"/>
        <v>60</v>
      </c>
      <c r="M131" s="19">
        <f t="shared" si="37"/>
        <v>1</v>
      </c>
      <c r="N131" s="19" t="str">
        <f t="shared" si="37"/>
        <v>$/MWh</v>
      </c>
      <c r="O131" s="2" t="s">
        <v>548</v>
      </c>
      <c r="P131" s="7" t="s">
        <v>335</v>
      </c>
      <c r="Q131" s="4" t="s">
        <v>336</v>
      </c>
      <c r="R131" s="39" t="str">
        <f>R$129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32" spans="1:19" ht="135" x14ac:dyDescent="0.25">
      <c r="A132" s="19" t="str">
        <f t="shared" si="35"/>
        <v>Electricity Supply</v>
      </c>
      <c r="B132" s="13" t="str">
        <f t="shared" si="35"/>
        <v>Subsidy for Electricity Production</v>
      </c>
      <c r="C132" s="19" t="str">
        <f t="shared" si="35"/>
        <v>Subsidy for Elec Production by Fuel</v>
      </c>
      <c r="D132" s="4" t="s">
        <v>110</v>
      </c>
      <c r="E132" s="13"/>
      <c r="F132" s="4" t="s">
        <v>126</v>
      </c>
      <c r="G132" s="13"/>
      <c r="H132" s="9">
        <v>40</v>
      </c>
      <c r="I132" s="13" t="str">
        <f t="shared" si="36"/>
        <v>Subsidy for Electricity Production</v>
      </c>
      <c r="J132" s="4" t="s">
        <v>57</v>
      </c>
      <c r="K132" s="19">
        <f t="shared" si="37"/>
        <v>0</v>
      </c>
      <c r="L132" s="19">
        <f t="shared" si="37"/>
        <v>60</v>
      </c>
      <c r="M132" s="19">
        <f t="shared" si="37"/>
        <v>1</v>
      </c>
      <c r="N132" s="19" t="str">
        <f t="shared" si="37"/>
        <v>$/MWh</v>
      </c>
      <c r="O132" s="2" t="s">
        <v>549</v>
      </c>
      <c r="P132" s="7" t="s">
        <v>335</v>
      </c>
      <c r="Q132" s="4" t="s">
        <v>336</v>
      </c>
      <c r="R132" s="39" t="str">
        <f>R$129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33" spans="1:19" ht="135" x14ac:dyDescent="0.25">
      <c r="A133" s="19" t="str">
        <f t="shared" si="35"/>
        <v>Electricity Supply</v>
      </c>
      <c r="B133" s="13" t="str">
        <f t="shared" si="35"/>
        <v>Subsidy for Electricity Production</v>
      </c>
      <c r="C133" s="19" t="str">
        <f t="shared" si="35"/>
        <v>Subsidy for Elec Production by Fuel</v>
      </c>
      <c r="D133" s="4" t="s">
        <v>111</v>
      </c>
      <c r="E133" s="13"/>
      <c r="F133" s="4" t="s">
        <v>127</v>
      </c>
      <c r="G133" s="13"/>
      <c r="H133" s="9">
        <v>41</v>
      </c>
      <c r="I133" s="13" t="str">
        <f t="shared" si="36"/>
        <v>Subsidy for Electricity Production</v>
      </c>
      <c r="J133" s="4" t="s">
        <v>57</v>
      </c>
      <c r="K133" s="19">
        <f t="shared" si="37"/>
        <v>0</v>
      </c>
      <c r="L133" s="19">
        <f t="shared" si="37"/>
        <v>60</v>
      </c>
      <c r="M133" s="19">
        <f t="shared" si="37"/>
        <v>1</v>
      </c>
      <c r="N133" s="19" t="str">
        <f t="shared" si="37"/>
        <v>$/MWh</v>
      </c>
      <c r="O133" s="2" t="s">
        <v>550</v>
      </c>
      <c r="P133" s="7" t="s">
        <v>335</v>
      </c>
      <c r="Q133" s="4" t="s">
        <v>336</v>
      </c>
      <c r="R133" s="39" t="str">
        <f>R$129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34" spans="1:19" ht="135" x14ac:dyDescent="0.25">
      <c r="A134" s="19" t="str">
        <f t="shared" si="35"/>
        <v>Electricity Supply</v>
      </c>
      <c r="B134" s="13" t="str">
        <f t="shared" si="35"/>
        <v>Subsidy for Electricity Production</v>
      </c>
      <c r="C134" s="19" t="str">
        <f t="shared" si="35"/>
        <v>Subsidy for Elec Production by Fuel</v>
      </c>
      <c r="D134" s="4" t="s">
        <v>112</v>
      </c>
      <c r="E134" s="13"/>
      <c r="F134" s="4" t="s">
        <v>128</v>
      </c>
      <c r="G134" s="13"/>
      <c r="H134" s="9">
        <v>42</v>
      </c>
      <c r="I134" s="13" t="str">
        <f t="shared" si="36"/>
        <v>Subsidy for Electricity Production</v>
      </c>
      <c r="J134" s="4" t="s">
        <v>57</v>
      </c>
      <c r="K134" s="19">
        <f t="shared" si="37"/>
        <v>0</v>
      </c>
      <c r="L134" s="19">
        <f t="shared" si="37"/>
        <v>60</v>
      </c>
      <c r="M134" s="19">
        <f t="shared" si="37"/>
        <v>1</v>
      </c>
      <c r="N134" s="19" t="str">
        <f t="shared" si="37"/>
        <v>$/MWh</v>
      </c>
      <c r="O134" s="2" t="s">
        <v>551</v>
      </c>
      <c r="P134" s="7" t="s">
        <v>335</v>
      </c>
      <c r="Q134" s="4" t="s">
        <v>336</v>
      </c>
      <c r="R134" s="39" t="str">
        <f>R$129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35" spans="1:19" ht="60" x14ac:dyDescent="0.25">
      <c r="A135" s="2" t="s">
        <v>9</v>
      </c>
      <c r="B135" s="7" t="s">
        <v>26</v>
      </c>
      <c r="C135" s="2" t="s">
        <v>430</v>
      </c>
      <c r="H135" s="9">
        <v>43</v>
      </c>
      <c r="I135" s="7" t="s">
        <v>26</v>
      </c>
      <c r="J135" s="7" t="s">
        <v>57</v>
      </c>
      <c r="K135" s="22">
        <v>0</v>
      </c>
      <c r="L135" s="25">
        <v>1</v>
      </c>
      <c r="M135" s="25">
        <v>0.01</v>
      </c>
      <c r="N135" s="7" t="s">
        <v>44</v>
      </c>
      <c r="O135" s="2" t="s">
        <v>806</v>
      </c>
      <c r="P135" s="7" t="s">
        <v>337</v>
      </c>
      <c r="Q135" s="4" t="s">
        <v>338</v>
      </c>
      <c r="R135" s="38" t="s">
        <v>223</v>
      </c>
    </row>
    <row r="136" spans="1:19" s="13" customFormat="1" ht="60" x14ac:dyDescent="0.25">
      <c r="A136" s="2" t="s">
        <v>9</v>
      </c>
      <c r="B136" s="7" t="s">
        <v>30</v>
      </c>
      <c r="C136" s="2" t="s">
        <v>431</v>
      </c>
      <c r="D136" s="7"/>
      <c r="E136" s="7"/>
      <c r="F136" s="7"/>
      <c r="G136" s="7"/>
      <c r="H136" s="9">
        <v>44</v>
      </c>
      <c r="I136" s="7" t="s">
        <v>30</v>
      </c>
      <c r="J136" s="7" t="s">
        <v>57</v>
      </c>
      <c r="K136" s="22">
        <v>0</v>
      </c>
      <c r="L136" s="25">
        <v>1</v>
      </c>
      <c r="M136" s="25">
        <v>0.01</v>
      </c>
      <c r="N136" s="7" t="s">
        <v>44</v>
      </c>
      <c r="O136" s="7" t="s">
        <v>725</v>
      </c>
      <c r="P136" s="7" t="s">
        <v>339</v>
      </c>
      <c r="Q136" s="4" t="s">
        <v>340</v>
      </c>
      <c r="R136" s="38" t="s">
        <v>223</v>
      </c>
      <c r="S136" s="53"/>
    </row>
    <row r="137" spans="1:19" s="13" customFormat="1" ht="75" x14ac:dyDescent="0.25">
      <c r="A137" s="2" t="s">
        <v>9</v>
      </c>
      <c r="B137" s="7" t="s">
        <v>28</v>
      </c>
      <c r="C137" s="2" t="s">
        <v>76</v>
      </c>
      <c r="D137" s="7"/>
      <c r="E137" s="7"/>
      <c r="F137" s="7"/>
      <c r="G137" s="7"/>
      <c r="H137" s="9">
        <v>45</v>
      </c>
      <c r="I137" s="7" t="s">
        <v>28</v>
      </c>
      <c r="J137" s="7" t="s">
        <v>57</v>
      </c>
      <c r="K137" s="22">
        <v>0</v>
      </c>
      <c r="L137" s="25">
        <v>1</v>
      </c>
      <c r="M137" s="25">
        <v>0.01</v>
      </c>
      <c r="N137" s="7" t="s">
        <v>44</v>
      </c>
      <c r="O137" s="7" t="s">
        <v>726</v>
      </c>
      <c r="P137" s="7" t="s">
        <v>341</v>
      </c>
      <c r="Q137" s="4" t="s">
        <v>342</v>
      </c>
      <c r="R137" s="38" t="s">
        <v>223</v>
      </c>
      <c r="S137" s="53"/>
    </row>
    <row r="138" spans="1:19" s="13" customFormat="1" ht="105" x14ac:dyDescent="0.25">
      <c r="A138" s="2" t="s">
        <v>9</v>
      </c>
      <c r="B138" s="7" t="s">
        <v>138</v>
      </c>
      <c r="C138" s="2" t="s">
        <v>432</v>
      </c>
      <c r="D138" s="7" t="s">
        <v>175</v>
      </c>
      <c r="E138" s="7"/>
      <c r="F138" s="4" t="s">
        <v>183</v>
      </c>
      <c r="G138" s="7"/>
      <c r="H138" s="9">
        <v>46</v>
      </c>
      <c r="I138" s="7" t="s">
        <v>138</v>
      </c>
      <c r="J138" s="7" t="s">
        <v>57</v>
      </c>
      <c r="K138" s="24">
        <v>0</v>
      </c>
      <c r="L138" s="25">
        <f>ROUND(MaxBoundCalculations!B186,2)</f>
        <v>0.08</v>
      </c>
      <c r="M138" s="31">
        <v>5.0000000000000001E-3</v>
      </c>
      <c r="N138" s="7" t="s">
        <v>41</v>
      </c>
      <c r="O138" s="2" t="s">
        <v>810</v>
      </c>
      <c r="P138" s="7" t="s">
        <v>343</v>
      </c>
      <c r="Q138" s="4" t="s">
        <v>344</v>
      </c>
      <c r="R138" s="40" t="s">
        <v>248</v>
      </c>
      <c r="S138" s="40" t="s">
        <v>248</v>
      </c>
    </row>
    <row r="139" spans="1:19" s="13" customFormat="1" ht="105" x14ac:dyDescent="0.25">
      <c r="A139" s="19" t="str">
        <f>A$138</f>
        <v>Industry</v>
      </c>
      <c r="B139" s="13" t="str">
        <f t="shared" ref="B139:C145" si="38">B$138</f>
        <v>Industry Energy Efficiency Standards</v>
      </c>
      <c r="C139" s="13" t="str">
        <f t="shared" si="38"/>
        <v>Percentage Improvement in Eqpt Efficiency Standards above BAU</v>
      </c>
      <c r="D139" s="4" t="s">
        <v>176</v>
      </c>
      <c r="E139" s="7"/>
      <c r="F139" s="4" t="s">
        <v>184</v>
      </c>
      <c r="G139" s="7"/>
      <c r="H139" s="9">
        <v>47</v>
      </c>
      <c r="I139" s="13" t="str">
        <f t="shared" ref="I139:I145" si="39">I$138</f>
        <v>Industry Energy Efficiency Standards</v>
      </c>
      <c r="J139" s="7" t="s">
        <v>57</v>
      </c>
      <c r="K139" s="16">
        <f t="shared" ref="K139:N145" si="40">K$138</f>
        <v>0</v>
      </c>
      <c r="L139" s="16">
        <f t="shared" si="40"/>
        <v>0.08</v>
      </c>
      <c r="M139" s="17">
        <f t="shared" si="40"/>
        <v>5.0000000000000001E-3</v>
      </c>
      <c r="N139" s="13" t="str">
        <f t="shared" si="40"/>
        <v>% reduction in energy use</v>
      </c>
      <c r="O139" s="2" t="s">
        <v>811</v>
      </c>
      <c r="P139" s="7" t="s">
        <v>343</v>
      </c>
      <c r="Q139" s="4" t="s">
        <v>344</v>
      </c>
      <c r="R139" s="39" t="str">
        <f t="shared" ref="R139:S145" si="41">R$138</f>
        <v>O. Siddiqui, 2009, "Assessment of Achievable Potential from Energy Efficiency and Demand Response Programs in the U.S.", EPRI, http://www.epri.com/abstracts/pages/productabstract.aspx?ProductID=000000000001016987, Page 4-32, Figure 4-33</v>
      </c>
      <c r="S139" s="39" t="str">
        <f t="shared" si="41"/>
        <v>O. Siddiqui, 2009, "Assessment of Achievable Potential from Energy Efficiency and Demand Response Programs in the U.S.", EPRI, http://www.epri.com/abstracts/pages/productabstract.aspx?ProductID=000000000001016987, Page 4-32, Figure 4-33</v>
      </c>
    </row>
    <row r="140" spans="1:19" s="13" customFormat="1" ht="105" x14ac:dyDescent="0.25">
      <c r="A140" s="19" t="str">
        <f t="shared" ref="A140:A145" si="42">A$138</f>
        <v>Industry</v>
      </c>
      <c r="B140" s="13" t="str">
        <f t="shared" si="38"/>
        <v>Industry Energy Efficiency Standards</v>
      </c>
      <c r="C140" s="13" t="str">
        <f t="shared" si="38"/>
        <v>Percentage Improvement in Eqpt Efficiency Standards above BAU</v>
      </c>
      <c r="D140" s="4" t="s">
        <v>177</v>
      </c>
      <c r="E140" s="7"/>
      <c r="F140" s="4" t="s">
        <v>185</v>
      </c>
      <c r="G140" s="7"/>
      <c r="H140" s="9">
        <v>48</v>
      </c>
      <c r="I140" s="13" t="str">
        <f t="shared" si="39"/>
        <v>Industry Energy Efficiency Standards</v>
      </c>
      <c r="J140" s="7" t="s">
        <v>57</v>
      </c>
      <c r="K140" s="16">
        <f t="shared" si="40"/>
        <v>0</v>
      </c>
      <c r="L140" s="16">
        <f t="shared" si="40"/>
        <v>0.08</v>
      </c>
      <c r="M140" s="17">
        <f t="shared" si="40"/>
        <v>5.0000000000000001E-3</v>
      </c>
      <c r="N140" s="13" t="str">
        <f t="shared" si="40"/>
        <v>% reduction in energy use</v>
      </c>
      <c r="O140" s="2" t="s">
        <v>812</v>
      </c>
      <c r="P140" s="7" t="s">
        <v>343</v>
      </c>
      <c r="Q140" s="4" t="s">
        <v>344</v>
      </c>
      <c r="R140" s="39" t="str">
        <f t="shared" si="41"/>
        <v>O. Siddiqui, 2009, "Assessment of Achievable Potential from Energy Efficiency and Demand Response Programs in the U.S.", EPRI, http://www.epri.com/abstracts/pages/productabstract.aspx?ProductID=000000000001016987, Page 4-32, Figure 4-33</v>
      </c>
      <c r="S140" s="39" t="str">
        <f t="shared" si="41"/>
        <v>O. Siddiqui, 2009, "Assessment of Achievable Potential from Energy Efficiency and Demand Response Programs in the U.S.", EPRI, http://www.epri.com/abstracts/pages/productabstract.aspx?ProductID=000000000001016987, Page 4-32, Figure 4-33</v>
      </c>
    </row>
    <row r="141" spans="1:19" s="13" customFormat="1" ht="105" x14ac:dyDescent="0.25">
      <c r="A141" s="19" t="str">
        <f t="shared" si="42"/>
        <v>Industry</v>
      </c>
      <c r="B141" s="13" t="str">
        <f t="shared" si="38"/>
        <v>Industry Energy Efficiency Standards</v>
      </c>
      <c r="C141" s="13" t="str">
        <f t="shared" si="38"/>
        <v>Percentage Improvement in Eqpt Efficiency Standards above BAU</v>
      </c>
      <c r="D141" s="4" t="s">
        <v>178</v>
      </c>
      <c r="E141" s="7"/>
      <c r="F141" s="4" t="s">
        <v>186</v>
      </c>
      <c r="G141" s="7"/>
      <c r="H141" s="9">
        <v>49</v>
      </c>
      <c r="I141" s="13" t="str">
        <f t="shared" si="39"/>
        <v>Industry Energy Efficiency Standards</v>
      </c>
      <c r="J141" s="7" t="s">
        <v>57</v>
      </c>
      <c r="K141" s="16">
        <f t="shared" si="40"/>
        <v>0</v>
      </c>
      <c r="L141" s="16">
        <f t="shared" si="40"/>
        <v>0.08</v>
      </c>
      <c r="M141" s="17">
        <f t="shared" si="40"/>
        <v>5.0000000000000001E-3</v>
      </c>
      <c r="N141" s="13" t="str">
        <f t="shared" si="40"/>
        <v>% reduction in energy use</v>
      </c>
      <c r="O141" s="2" t="s">
        <v>813</v>
      </c>
      <c r="P141" s="7" t="s">
        <v>343</v>
      </c>
      <c r="Q141" s="4" t="s">
        <v>344</v>
      </c>
      <c r="R141" s="39" t="str">
        <f t="shared" si="41"/>
        <v>O. Siddiqui, 2009, "Assessment of Achievable Potential from Energy Efficiency and Demand Response Programs in the U.S.", EPRI, http://www.epri.com/abstracts/pages/productabstract.aspx?ProductID=000000000001016987, Page 4-32, Figure 4-33</v>
      </c>
      <c r="S141" s="39" t="str">
        <f t="shared" si="41"/>
        <v>O. Siddiqui, 2009, "Assessment of Achievable Potential from Energy Efficiency and Demand Response Programs in the U.S.", EPRI, http://www.epri.com/abstracts/pages/productabstract.aspx?ProductID=000000000001016987, Page 4-32, Figure 4-33</v>
      </c>
    </row>
    <row r="142" spans="1:19" s="13" customFormat="1" ht="105" x14ac:dyDescent="0.25">
      <c r="A142" s="19" t="str">
        <f t="shared" si="42"/>
        <v>Industry</v>
      </c>
      <c r="B142" s="13" t="str">
        <f t="shared" si="38"/>
        <v>Industry Energy Efficiency Standards</v>
      </c>
      <c r="C142" s="13" t="str">
        <f t="shared" si="38"/>
        <v>Percentage Improvement in Eqpt Efficiency Standards above BAU</v>
      </c>
      <c r="D142" s="4" t="s">
        <v>179</v>
      </c>
      <c r="E142" s="7"/>
      <c r="F142" s="4" t="s">
        <v>187</v>
      </c>
      <c r="G142" s="7"/>
      <c r="H142" s="9">
        <v>50</v>
      </c>
      <c r="I142" s="13" t="str">
        <f t="shared" si="39"/>
        <v>Industry Energy Efficiency Standards</v>
      </c>
      <c r="J142" s="7" t="s">
        <v>57</v>
      </c>
      <c r="K142" s="16">
        <f t="shared" si="40"/>
        <v>0</v>
      </c>
      <c r="L142" s="16">
        <f t="shared" si="40"/>
        <v>0.08</v>
      </c>
      <c r="M142" s="17">
        <f t="shared" si="40"/>
        <v>5.0000000000000001E-3</v>
      </c>
      <c r="N142" s="13" t="str">
        <f t="shared" si="40"/>
        <v>% reduction in energy use</v>
      </c>
      <c r="O142" s="2" t="s">
        <v>814</v>
      </c>
      <c r="P142" s="7" t="s">
        <v>343</v>
      </c>
      <c r="Q142" s="4" t="s">
        <v>344</v>
      </c>
      <c r="R142" s="39" t="str">
        <f t="shared" si="41"/>
        <v>O. Siddiqui, 2009, "Assessment of Achievable Potential from Energy Efficiency and Demand Response Programs in the U.S.", EPRI, http://www.epri.com/abstracts/pages/productabstract.aspx?ProductID=000000000001016987, Page 4-32, Figure 4-33</v>
      </c>
      <c r="S142" s="39" t="str">
        <f t="shared" si="41"/>
        <v>O. Siddiqui, 2009, "Assessment of Achievable Potential from Energy Efficiency and Demand Response Programs in the U.S.", EPRI, http://www.epri.com/abstracts/pages/productabstract.aspx?ProductID=000000000001016987, Page 4-32, Figure 4-33</v>
      </c>
    </row>
    <row r="143" spans="1:19" s="13" customFormat="1" ht="105" x14ac:dyDescent="0.25">
      <c r="A143" s="19" t="str">
        <f t="shared" si="42"/>
        <v>Industry</v>
      </c>
      <c r="B143" s="13" t="str">
        <f t="shared" si="38"/>
        <v>Industry Energy Efficiency Standards</v>
      </c>
      <c r="C143" s="13" t="str">
        <f t="shared" si="38"/>
        <v>Percentage Improvement in Eqpt Efficiency Standards above BAU</v>
      </c>
      <c r="D143" s="4" t="s">
        <v>180</v>
      </c>
      <c r="E143" s="7"/>
      <c r="F143" s="4" t="s">
        <v>188</v>
      </c>
      <c r="G143" s="7"/>
      <c r="H143" s="9">
        <v>51</v>
      </c>
      <c r="I143" s="13" t="str">
        <f t="shared" si="39"/>
        <v>Industry Energy Efficiency Standards</v>
      </c>
      <c r="J143" s="7" t="s">
        <v>57</v>
      </c>
      <c r="K143" s="16">
        <f t="shared" si="40"/>
        <v>0</v>
      </c>
      <c r="L143" s="16">
        <f t="shared" si="40"/>
        <v>0.08</v>
      </c>
      <c r="M143" s="17">
        <f t="shared" si="40"/>
        <v>5.0000000000000001E-3</v>
      </c>
      <c r="N143" s="13" t="str">
        <f t="shared" si="40"/>
        <v>% reduction in energy use</v>
      </c>
      <c r="O143" s="2" t="s">
        <v>815</v>
      </c>
      <c r="P143" s="7" t="s">
        <v>343</v>
      </c>
      <c r="Q143" s="4" t="s">
        <v>344</v>
      </c>
      <c r="R143" s="39" t="str">
        <f t="shared" si="41"/>
        <v>O. Siddiqui, 2009, "Assessment of Achievable Potential from Energy Efficiency and Demand Response Programs in the U.S.", EPRI, http://www.epri.com/abstracts/pages/productabstract.aspx?ProductID=000000000001016987, Page 4-32, Figure 4-33</v>
      </c>
      <c r="S143" s="39" t="str">
        <f t="shared" si="41"/>
        <v>O. Siddiqui, 2009, "Assessment of Achievable Potential from Energy Efficiency and Demand Response Programs in the U.S.", EPRI, http://www.epri.com/abstracts/pages/productabstract.aspx?ProductID=000000000001016987, Page 4-32, Figure 4-33</v>
      </c>
    </row>
    <row r="144" spans="1:19" ht="105" x14ac:dyDescent="0.25">
      <c r="A144" s="19" t="str">
        <f t="shared" si="42"/>
        <v>Industry</v>
      </c>
      <c r="B144" s="16" t="str">
        <f>B$138</f>
        <v>Industry Energy Efficiency Standards</v>
      </c>
      <c r="C144" s="16" t="str">
        <f>C$138</f>
        <v>Percentage Improvement in Eqpt Efficiency Standards above BAU</v>
      </c>
      <c r="D144" s="4" t="s">
        <v>181</v>
      </c>
      <c r="F144" s="11" t="s">
        <v>189</v>
      </c>
      <c r="H144" s="9">
        <v>52</v>
      </c>
      <c r="I144" s="13" t="str">
        <f t="shared" si="39"/>
        <v>Industry Energy Efficiency Standards</v>
      </c>
      <c r="J144" s="7" t="s">
        <v>57</v>
      </c>
      <c r="K144" s="16">
        <f>K$138</f>
        <v>0</v>
      </c>
      <c r="L144" s="16">
        <f>L$138</f>
        <v>0.08</v>
      </c>
      <c r="M144" s="17">
        <f>M$138</f>
        <v>5.0000000000000001E-3</v>
      </c>
      <c r="N144" s="13" t="str">
        <f>N$138</f>
        <v>% reduction in energy use</v>
      </c>
      <c r="O144" s="2" t="s">
        <v>816</v>
      </c>
      <c r="P144" s="7" t="s">
        <v>343</v>
      </c>
      <c r="Q144" s="4" t="s">
        <v>344</v>
      </c>
      <c r="R144" s="39" t="str">
        <f t="shared" si="41"/>
        <v>O. Siddiqui, 2009, "Assessment of Achievable Potential from Energy Efficiency and Demand Response Programs in the U.S.", EPRI, http://www.epri.com/abstracts/pages/productabstract.aspx?ProductID=000000000001016987, Page 4-32, Figure 4-33</v>
      </c>
      <c r="S144" s="39" t="str">
        <f t="shared" si="41"/>
        <v>O. Siddiqui, 2009, "Assessment of Achievable Potential from Energy Efficiency and Demand Response Programs in the U.S.", EPRI, http://www.epri.com/abstracts/pages/productabstract.aspx?ProductID=000000000001016987, Page 4-32, Figure 4-33</v>
      </c>
    </row>
    <row r="145" spans="1:19" s="13" customFormat="1" ht="105" x14ac:dyDescent="0.25">
      <c r="A145" s="19" t="str">
        <f t="shared" si="42"/>
        <v>Industry</v>
      </c>
      <c r="B145" s="13" t="str">
        <f t="shared" si="38"/>
        <v>Industry Energy Efficiency Standards</v>
      </c>
      <c r="C145" s="13" t="str">
        <f t="shared" si="38"/>
        <v>Percentage Improvement in Eqpt Efficiency Standards above BAU</v>
      </c>
      <c r="D145" s="4" t="s">
        <v>182</v>
      </c>
      <c r="E145" s="7"/>
      <c r="F145" s="4" t="s">
        <v>190</v>
      </c>
      <c r="G145" s="7"/>
      <c r="H145" s="9">
        <v>53</v>
      </c>
      <c r="I145" s="13" t="str">
        <f t="shared" si="39"/>
        <v>Industry Energy Efficiency Standards</v>
      </c>
      <c r="J145" s="7" t="s">
        <v>57</v>
      </c>
      <c r="K145" s="16">
        <f t="shared" si="40"/>
        <v>0</v>
      </c>
      <c r="L145" s="16">
        <f t="shared" si="40"/>
        <v>0.08</v>
      </c>
      <c r="M145" s="17">
        <f t="shared" si="40"/>
        <v>5.0000000000000001E-3</v>
      </c>
      <c r="N145" s="13" t="str">
        <f t="shared" si="40"/>
        <v>% reduction in energy use</v>
      </c>
      <c r="O145" s="2" t="s">
        <v>817</v>
      </c>
      <c r="P145" s="7" t="s">
        <v>343</v>
      </c>
      <c r="Q145" s="4" t="s">
        <v>344</v>
      </c>
      <c r="R145" s="39" t="str">
        <f t="shared" si="41"/>
        <v>O. Siddiqui, 2009, "Assessment of Achievable Potential from Energy Efficiency and Demand Response Programs in the U.S.", EPRI, http://www.epri.com/abstracts/pages/productabstract.aspx?ProductID=000000000001016987, Page 4-32, Figure 4-33</v>
      </c>
      <c r="S145" s="39" t="str">
        <f t="shared" si="41"/>
        <v>O. Siddiqui, 2009, "Assessment of Achievable Potential from Energy Efficiency and Demand Response Programs in the U.S.", EPRI, http://www.epri.com/abstracts/pages/productabstract.aspx?ProductID=000000000001016987, Page 4-32, Figure 4-33</v>
      </c>
    </row>
    <row r="146" spans="1:19" s="13" customFormat="1" ht="60" x14ac:dyDescent="0.25">
      <c r="A146" s="2" t="s">
        <v>9</v>
      </c>
      <c r="B146" s="7" t="s">
        <v>29</v>
      </c>
      <c r="C146" s="2" t="s">
        <v>433</v>
      </c>
      <c r="D146" s="7"/>
      <c r="E146" s="7"/>
      <c r="F146" s="7"/>
      <c r="G146" s="7"/>
      <c r="H146" s="9">
        <v>54</v>
      </c>
      <c r="I146" s="7" t="s">
        <v>29</v>
      </c>
      <c r="J146" s="7" t="s">
        <v>57</v>
      </c>
      <c r="K146" s="22">
        <v>0</v>
      </c>
      <c r="L146" s="25">
        <v>1</v>
      </c>
      <c r="M146" s="25">
        <v>0.01</v>
      </c>
      <c r="N146" s="7" t="s">
        <v>44</v>
      </c>
      <c r="O146" s="7" t="s">
        <v>727</v>
      </c>
      <c r="P146" s="7" t="s">
        <v>345</v>
      </c>
      <c r="Q146" s="4" t="s">
        <v>346</v>
      </c>
      <c r="R146" s="38" t="s">
        <v>223</v>
      </c>
      <c r="S146" s="53"/>
    </row>
    <row r="147" spans="1:19" ht="75" x14ac:dyDescent="0.25">
      <c r="A147" s="2" t="s">
        <v>9</v>
      </c>
      <c r="B147" s="7" t="s">
        <v>487</v>
      </c>
      <c r="C147" s="2" t="s">
        <v>434</v>
      </c>
      <c r="H147" s="9">
        <v>55</v>
      </c>
      <c r="I147" s="7" t="s">
        <v>586</v>
      </c>
      <c r="J147" s="7" t="s">
        <v>57</v>
      </c>
      <c r="K147" s="22">
        <v>0</v>
      </c>
      <c r="L147" s="22">
        <v>0.25</v>
      </c>
      <c r="M147" s="31">
        <v>5.0000000000000001E-3</v>
      </c>
      <c r="N147" s="7" t="s">
        <v>40</v>
      </c>
      <c r="O147" s="2" t="s">
        <v>728</v>
      </c>
      <c r="P147" s="7" t="s">
        <v>347</v>
      </c>
      <c r="Q147" s="4" t="s">
        <v>348</v>
      </c>
      <c r="R147" s="38" t="s">
        <v>250</v>
      </c>
    </row>
    <row r="148" spans="1:19" ht="75" x14ac:dyDescent="0.25">
      <c r="A148" s="2" t="s">
        <v>9</v>
      </c>
      <c r="B148" s="7" t="s">
        <v>488</v>
      </c>
      <c r="C148" s="2" t="s">
        <v>489</v>
      </c>
      <c r="H148" s="9">
        <v>166</v>
      </c>
      <c r="I148" s="7" t="s">
        <v>586</v>
      </c>
      <c r="J148" s="7" t="s">
        <v>57</v>
      </c>
      <c r="K148" s="22">
        <v>0</v>
      </c>
      <c r="L148" s="22">
        <v>0.25</v>
      </c>
      <c r="M148" s="31">
        <v>5.0000000000000001E-3</v>
      </c>
      <c r="N148" s="7" t="s">
        <v>490</v>
      </c>
      <c r="O148" s="2" t="s">
        <v>721</v>
      </c>
      <c r="P148" s="7" t="s">
        <v>347</v>
      </c>
      <c r="Q148" s="4" t="s">
        <v>348</v>
      </c>
      <c r="R148" s="38" t="s">
        <v>250</v>
      </c>
    </row>
    <row r="149" spans="1:19" ht="75" x14ac:dyDescent="0.25">
      <c r="A149" s="2" t="s">
        <v>9</v>
      </c>
      <c r="B149" s="2" t="s">
        <v>27</v>
      </c>
      <c r="C149" s="2" t="s">
        <v>435</v>
      </c>
      <c r="H149" s="9">
        <v>56</v>
      </c>
      <c r="I149" s="9" t="s">
        <v>587</v>
      </c>
      <c r="J149" s="7" t="s">
        <v>57</v>
      </c>
      <c r="K149" s="22">
        <v>0</v>
      </c>
      <c r="L149" s="25">
        <v>1</v>
      </c>
      <c r="M149" s="25">
        <v>0.01</v>
      </c>
      <c r="N149" s="7" t="s">
        <v>44</v>
      </c>
      <c r="O149" s="7" t="s">
        <v>729</v>
      </c>
      <c r="P149" s="7" t="s">
        <v>349</v>
      </c>
      <c r="Q149" s="4" t="s">
        <v>350</v>
      </c>
      <c r="R149" s="38" t="s">
        <v>223</v>
      </c>
    </row>
    <row r="150" spans="1:19" ht="60" x14ac:dyDescent="0.25">
      <c r="A150" s="2" t="s">
        <v>9</v>
      </c>
      <c r="B150" s="2" t="s">
        <v>24</v>
      </c>
      <c r="C150" s="2" t="s">
        <v>436</v>
      </c>
      <c r="H150" s="9">
        <v>57</v>
      </c>
      <c r="I150" s="9" t="s">
        <v>587</v>
      </c>
      <c r="J150" s="7" t="s">
        <v>57</v>
      </c>
      <c r="K150" s="22">
        <v>0</v>
      </c>
      <c r="L150" s="25">
        <v>1</v>
      </c>
      <c r="M150" s="25">
        <v>0.01</v>
      </c>
      <c r="N150" s="7" t="s">
        <v>44</v>
      </c>
      <c r="O150" s="7" t="s">
        <v>807</v>
      </c>
      <c r="P150" s="7" t="s">
        <v>351</v>
      </c>
      <c r="Q150" s="4" t="s">
        <v>352</v>
      </c>
      <c r="R150" s="38" t="s">
        <v>223</v>
      </c>
    </row>
    <row r="151" spans="1:19" ht="60" x14ac:dyDescent="0.25">
      <c r="A151" s="2" t="s">
        <v>9</v>
      </c>
      <c r="B151" s="7" t="s">
        <v>577</v>
      </c>
      <c r="C151" s="2" t="s">
        <v>437</v>
      </c>
      <c r="H151" s="9">
        <v>58</v>
      </c>
      <c r="I151" s="7" t="s">
        <v>577</v>
      </c>
      <c r="J151" s="7" t="s">
        <v>57</v>
      </c>
      <c r="K151" s="22">
        <v>0</v>
      </c>
      <c r="L151" s="25">
        <v>1</v>
      </c>
      <c r="M151" s="25">
        <v>0.01</v>
      </c>
      <c r="N151" s="7" t="s">
        <v>44</v>
      </c>
      <c r="O151" s="2" t="s">
        <v>808</v>
      </c>
      <c r="P151" s="7" t="s">
        <v>353</v>
      </c>
      <c r="Q151" s="4" t="s">
        <v>354</v>
      </c>
      <c r="R151" s="38" t="s">
        <v>223</v>
      </c>
    </row>
    <row r="152" spans="1:19" ht="60" x14ac:dyDescent="0.25">
      <c r="A152" s="2" t="s">
        <v>9</v>
      </c>
      <c r="B152" s="7" t="s">
        <v>25</v>
      </c>
      <c r="C152" s="2" t="s">
        <v>438</v>
      </c>
      <c r="H152" s="9">
        <v>59</v>
      </c>
      <c r="I152" s="7" t="s">
        <v>25</v>
      </c>
      <c r="J152" s="7" t="s">
        <v>57</v>
      </c>
      <c r="K152" s="22">
        <v>0</v>
      </c>
      <c r="L152" s="25">
        <v>1</v>
      </c>
      <c r="M152" s="25">
        <v>0.01</v>
      </c>
      <c r="N152" s="7" t="s">
        <v>44</v>
      </c>
      <c r="O152" s="2" t="s">
        <v>809</v>
      </c>
      <c r="P152" s="7" t="s">
        <v>355</v>
      </c>
      <c r="Q152" s="4" t="s">
        <v>356</v>
      </c>
      <c r="R152" s="38" t="s">
        <v>223</v>
      </c>
    </row>
    <row r="153" spans="1:19" ht="75" x14ac:dyDescent="0.25">
      <c r="A153" s="2" t="s">
        <v>191</v>
      </c>
      <c r="B153" s="7" t="s">
        <v>195</v>
      </c>
      <c r="C153" s="7" t="s">
        <v>818</v>
      </c>
      <c r="H153" s="9">
        <v>60</v>
      </c>
      <c r="I153" s="7" t="s">
        <v>195</v>
      </c>
      <c r="J153" s="7" t="s">
        <v>57</v>
      </c>
      <c r="K153" s="22">
        <v>0</v>
      </c>
      <c r="L153" s="25">
        <v>1</v>
      </c>
      <c r="M153" s="25">
        <v>0.01</v>
      </c>
      <c r="N153" s="7" t="s">
        <v>44</v>
      </c>
      <c r="O153" s="2" t="s">
        <v>836</v>
      </c>
      <c r="P153" s="7" t="s">
        <v>357</v>
      </c>
      <c r="Q153" s="4" t="s">
        <v>358</v>
      </c>
      <c r="R153" s="38" t="s">
        <v>223</v>
      </c>
      <c r="S153" s="52" t="s">
        <v>289</v>
      </c>
    </row>
    <row r="154" spans="1:19" ht="30" x14ac:dyDescent="0.25">
      <c r="A154" s="2" t="s">
        <v>191</v>
      </c>
      <c r="B154" s="7" t="s">
        <v>396</v>
      </c>
      <c r="C154" s="7" t="s">
        <v>835</v>
      </c>
      <c r="I154" s="7" t="s">
        <v>396</v>
      </c>
      <c r="J154" s="18" t="s">
        <v>58</v>
      </c>
      <c r="K154" s="22"/>
      <c r="L154" s="25"/>
      <c r="M154" s="25"/>
      <c r="O154" s="2"/>
      <c r="P154" s="7" t="s">
        <v>491</v>
      </c>
      <c r="Q154" s="4" t="s">
        <v>492</v>
      </c>
    </row>
    <row r="155" spans="1:19" ht="30" x14ac:dyDescent="0.25">
      <c r="A155" s="2" t="s">
        <v>191</v>
      </c>
      <c r="B155" s="7" t="s">
        <v>823</v>
      </c>
      <c r="C155" s="7" t="s">
        <v>824</v>
      </c>
      <c r="H155" s="9">
        <v>177</v>
      </c>
      <c r="I155" s="7" t="s">
        <v>823</v>
      </c>
      <c r="J155" s="18" t="s">
        <v>58</v>
      </c>
      <c r="K155" s="22"/>
      <c r="L155" s="25"/>
      <c r="M155" s="25"/>
      <c r="O155" s="2"/>
    </row>
    <row r="156" spans="1:19" ht="45" x14ac:dyDescent="0.25">
      <c r="A156" s="2" t="s">
        <v>191</v>
      </c>
      <c r="B156" s="7" t="s">
        <v>290</v>
      </c>
      <c r="C156" s="2" t="s">
        <v>819</v>
      </c>
      <c r="H156" s="9">
        <v>61</v>
      </c>
      <c r="I156" s="7" t="s">
        <v>290</v>
      </c>
      <c r="J156" s="7" t="s">
        <v>57</v>
      </c>
      <c r="K156" s="22">
        <v>0</v>
      </c>
      <c r="L156" s="25">
        <v>1</v>
      </c>
      <c r="M156" s="25">
        <v>0.01</v>
      </c>
      <c r="N156" s="7" t="s">
        <v>44</v>
      </c>
      <c r="O156" s="2" t="s">
        <v>837</v>
      </c>
      <c r="P156" s="7" t="s">
        <v>359</v>
      </c>
      <c r="Q156" s="4" t="s">
        <v>360</v>
      </c>
      <c r="R156" s="38" t="s">
        <v>223</v>
      </c>
    </row>
    <row r="157" spans="1:19" ht="75" x14ac:dyDescent="0.25">
      <c r="A157" s="2" t="s">
        <v>191</v>
      </c>
      <c r="B157" s="7" t="s">
        <v>192</v>
      </c>
      <c r="C157" s="2" t="s">
        <v>439</v>
      </c>
      <c r="H157" s="9">
        <v>62</v>
      </c>
      <c r="I157" s="7" t="s">
        <v>192</v>
      </c>
      <c r="J157" s="7" t="s">
        <v>57</v>
      </c>
      <c r="K157" s="22">
        <v>0</v>
      </c>
      <c r="L157" s="25">
        <v>1</v>
      </c>
      <c r="M157" s="25">
        <v>0.01</v>
      </c>
      <c r="N157" s="7" t="s">
        <v>44</v>
      </c>
      <c r="O157" s="7" t="s">
        <v>730</v>
      </c>
      <c r="P157" s="7" t="s">
        <v>361</v>
      </c>
      <c r="Q157" s="4" t="s">
        <v>362</v>
      </c>
      <c r="R157" s="38" t="s">
        <v>223</v>
      </c>
    </row>
    <row r="158" spans="1:19" ht="60" x14ac:dyDescent="0.25">
      <c r="A158" s="2" t="s">
        <v>191</v>
      </c>
      <c r="B158" s="7" t="s">
        <v>196</v>
      </c>
      <c r="C158" s="7" t="s">
        <v>820</v>
      </c>
      <c r="H158" s="9">
        <v>63</v>
      </c>
      <c r="I158" s="7" t="s">
        <v>196</v>
      </c>
      <c r="J158" s="7" t="s">
        <v>57</v>
      </c>
      <c r="K158" s="22">
        <v>0</v>
      </c>
      <c r="L158" s="25">
        <v>1</v>
      </c>
      <c r="M158" s="25">
        <v>0.01</v>
      </c>
      <c r="N158" s="7" t="s">
        <v>44</v>
      </c>
      <c r="O158" s="7" t="s">
        <v>838</v>
      </c>
      <c r="P158" s="7" t="s">
        <v>363</v>
      </c>
      <c r="Q158" s="4" t="s">
        <v>364</v>
      </c>
      <c r="R158" s="38" t="s">
        <v>223</v>
      </c>
    </row>
    <row r="159" spans="1:19" ht="60" x14ac:dyDescent="0.25">
      <c r="A159" s="2" t="s">
        <v>191</v>
      </c>
      <c r="B159" s="7" t="s">
        <v>194</v>
      </c>
      <c r="C159" s="2" t="s">
        <v>440</v>
      </c>
      <c r="H159" s="9">
        <v>64</v>
      </c>
      <c r="I159" s="7" t="s">
        <v>194</v>
      </c>
      <c r="J159" s="7" t="s">
        <v>57</v>
      </c>
      <c r="K159" s="22">
        <v>0</v>
      </c>
      <c r="L159" s="25">
        <v>1</v>
      </c>
      <c r="M159" s="25">
        <v>0.01</v>
      </c>
      <c r="N159" s="7" t="s">
        <v>44</v>
      </c>
      <c r="O159" s="7" t="s">
        <v>731</v>
      </c>
      <c r="P159" s="7" t="s">
        <v>365</v>
      </c>
      <c r="Q159" s="4" t="s">
        <v>366</v>
      </c>
      <c r="R159" s="38" t="s">
        <v>223</v>
      </c>
    </row>
    <row r="160" spans="1:19" ht="30" x14ac:dyDescent="0.25">
      <c r="A160" s="2" t="s">
        <v>191</v>
      </c>
      <c r="B160" s="7" t="s">
        <v>821</v>
      </c>
      <c r="C160" s="2" t="s">
        <v>822</v>
      </c>
      <c r="H160" s="9">
        <v>178</v>
      </c>
      <c r="I160" s="7" t="s">
        <v>821</v>
      </c>
      <c r="J160" s="10" t="s">
        <v>58</v>
      </c>
      <c r="K160" s="22"/>
      <c r="L160" s="25"/>
      <c r="M160" s="25"/>
    </row>
    <row r="161" spans="1:19" ht="60" x14ac:dyDescent="0.25">
      <c r="A161" s="2" t="s">
        <v>191</v>
      </c>
      <c r="B161" s="7" t="s">
        <v>193</v>
      </c>
      <c r="C161" s="2" t="s">
        <v>441</v>
      </c>
      <c r="H161" s="9">
        <v>65</v>
      </c>
      <c r="I161" s="7" t="s">
        <v>193</v>
      </c>
      <c r="J161" s="7" t="s">
        <v>57</v>
      </c>
      <c r="K161" s="22">
        <v>0</v>
      </c>
      <c r="L161" s="25">
        <v>1</v>
      </c>
      <c r="M161" s="25">
        <v>0.01</v>
      </c>
      <c r="N161" s="7" t="s">
        <v>44</v>
      </c>
      <c r="O161" s="7" t="s">
        <v>732</v>
      </c>
      <c r="P161" s="7" t="s">
        <v>367</v>
      </c>
      <c r="Q161" s="4" t="s">
        <v>368</v>
      </c>
      <c r="R161" s="38" t="s">
        <v>223</v>
      </c>
    </row>
    <row r="162" spans="1:19" s="4" customFormat="1" ht="75" x14ac:dyDescent="0.25">
      <c r="A162" s="11" t="s">
        <v>578</v>
      </c>
      <c r="B162" s="4" t="s">
        <v>74</v>
      </c>
      <c r="C162" s="11" t="s">
        <v>442</v>
      </c>
      <c r="H162" s="9">
        <v>68</v>
      </c>
      <c r="I162" s="4" t="s">
        <v>74</v>
      </c>
      <c r="J162" s="4" t="s">
        <v>57</v>
      </c>
      <c r="K162" s="32">
        <v>0</v>
      </c>
      <c r="L162" s="33">
        <v>1</v>
      </c>
      <c r="M162" s="33">
        <v>0.01</v>
      </c>
      <c r="N162" s="4" t="s">
        <v>75</v>
      </c>
      <c r="O162" s="4" t="s">
        <v>733</v>
      </c>
      <c r="P162" s="4" t="s">
        <v>373</v>
      </c>
      <c r="Q162" s="4" t="s">
        <v>374</v>
      </c>
      <c r="R162" s="38" t="s">
        <v>223</v>
      </c>
      <c r="S162" s="54"/>
    </row>
    <row r="163" spans="1:19" s="4" customFormat="1" ht="60" x14ac:dyDescent="0.25">
      <c r="A163" s="11" t="s">
        <v>578</v>
      </c>
      <c r="B163" s="4" t="s">
        <v>487</v>
      </c>
      <c r="C163" s="11" t="s">
        <v>579</v>
      </c>
      <c r="H163" s="9">
        <v>176</v>
      </c>
      <c r="I163" s="4" t="s">
        <v>588</v>
      </c>
      <c r="J163" s="4" t="s">
        <v>57</v>
      </c>
      <c r="K163" s="32">
        <v>0</v>
      </c>
      <c r="L163" s="33">
        <v>1</v>
      </c>
      <c r="M163" s="33">
        <v>0.01</v>
      </c>
      <c r="N163" s="7" t="s">
        <v>40</v>
      </c>
      <c r="O163" s="4" t="s">
        <v>734</v>
      </c>
      <c r="P163" s="4" t="s">
        <v>580</v>
      </c>
      <c r="Q163" s="4" t="s">
        <v>348</v>
      </c>
      <c r="R163" s="38" t="s">
        <v>223</v>
      </c>
      <c r="S163" s="54"/>
    </row>
    <row r="164" spans="1:19" ht="60" x14ac:dyDescent="0.25">
      <c r="A164" s="2" t="s">
        <v>10</v>
      </c>
      <c r="B164" s="7" t="s">
        <v>34</v>
      </c>
      <c r="C164" s="2" t="s">
        <v>73</v>
      </c>
      <c r="H164" s="9">
        <v>66</v>
      </c>
      <c r="I164" s="7" t="s">
        <v>34</v>
      </c>
      <c r="J164" s="7" t="s">
        <v>57</v>
      </c>
      <c r="K164" s="21">
        <v>0</v>
      </c>
      <c r="L164" s="23">
        <v>1</v>
      </c>
      <c r="M164" s="23">
        <v>0.01</v>
      </c>
      <c r="N164" s="7" t="s">
        <v>44</v>
      </c>
      <c r="O164" s="2" t="s">
        <v>735</v>
      </c>
      <c r="P164" s="7" t="s">
        <v>369</v>
      </c>
      <c r="Q164" s="4" t="s">
        <v>370</v>
      </c>
      <c r="R164" s="38" t="s">
        <v>223</v>
      </c>
    </row>
    <row r="165" spans="1:19" s="13" customFormat="1" ht="75" x14ac:dyDescent="0.25">
      <c r="A165" s="2" t="s">
        <v>10</v>
      </c>
      <c r="B165" s="7" t="s">
        <v>32</v>
      </c>
      <c r="C165" s="2" t="s">
        <v>32</v>
      </c>
      <c r="D165" s="7" t="s">
        <v>559</v>
      </c>
      <c r="E165" s="7"/>
      <c r="F165" s="7" t="s">
        <v>565</v>
      </c>
      <c r="G165" s="7"/>
      <c r="H165" s="9">
        <v>171</v>
      </c>
      <c r="I165" s="7" t="s">
        <v>32</v>
      </c>
      <c r="J165" s="7" t="s">
        <v>57</v>
      </c>
      <c r="K165" s="7">
        <v>0</v>
      </c>
      <c r="L165" s="2">
        <v>300</v>
      </c>
      <c r="M165" s="2">
        <v>5</v>
      </c>
      <c r="N165" s="2" t="s">
        <v>200</v>
      </c>
      <c r="O165" s="7" t="s">
        <v>737</v>
      </c>
      <c r="P165" s="7" t="s">
        <v>371</v>
      </c>
      <c r="Q165" s="4" t="s">
        <v>372</v>
      </c>
      <c r="R165" s="40" t="s">
        <v>736</v>
      </c>
      <c r="S165" s="54" t="s">
        <v>648</v>
      </c>
    </row>
    <row r="166" spans="1:19" s="13" customFormat="1" ht="75" x14ac:dyDescent="0.25">
      <c r="A166" s="19" t="str">
        <f>A$165</f>
        <v>Cross-Sector</v>
      </c>
      <c r="B166" s="19" t="str">
        <f t="shared" ref="B166:C166" si="43">B$165</f>
        <v>Carbon Tax</v>
      </c>
      <c r="C166" s="19" t="str">
        <f t="shared" si="43"/>
        <v>Carbon Tax</v>
      </c>
      <c r="D166" s="7" t="s">
        <v>569</v>
      </c>
      <c r="E166" s="7"/>
      <c r="F166" s="7" t="s">
        <v>570</v>
      </c>
      <c r="G166" s="7"/>
      <c r="H166" s="9">
        <v>172</v>
      </c>
      <c r="I166" s="19" t="str">
        <f t="shared" ref="I166:I171" si="44">I$165</f>
        <v>Carbon Tax</v>
      </c>
      <c r="J166" s="7" t="s">
        <v>57</v>
      </c>
      <c r="K166" s="19">
        <f t="shared" ref="K166:N169" si="45">K$165</f>
        <v>0</v>
      </c>
      <c r="L166" s="19">
        <f t="shared" si="45"/>
        <v>300</v>
      </c>
      <c r="M166" s="19">
        <f t="shared" si="45"/>
        <v>5</v>
      </c>
      <c r="N166" s="19" t="str">
        <f t="shared" si="45"/>
        <v>$/metric ton CO2e</v>
      </c>
      <c r="O166" s="7" t="s">
        <v>738</v>
      </c>
      <c r="P166" s="19" t="str">
        <f t="shared" ref="P166:Q169" si="46">P$165</f>
        <v>fuels.html#carbon-tax</v>
      </c>
      <c r="Q166" s="19" t="str">
        <f t="shared" si="46"/>
        <v>carbon-tax.html</v>
      </c>
      <c r="R166" s="40"/>
      <c r="S166" s="53"/>
    </row>
    <row r="167" spans="1:19" s="13" customFormat="1" ht="75" x14ac:dyDescent="0.25">
      <c r="A167" s="19" t="str">
        <f t="shared" ref="A167:C171" si="47">A$165</f>
        <v>Cross-Sector</v>
      </c>
      <c r="B167" s="19" t="str">
        <f t="shared" si="47"/>
        <v>Carbon Tax</v>
      </c>
      <c r="C167" s="19" t="str">
        <f t="shared" si="47"/>
        <v>Carbon Tax</v>
      </c>
      <c r="D167" s="7" t="s">
        <v>561</v>
      </c>
      <c r="E167" s="7"/>
      <c r="F167" s="7" t="s">
        <v>567</v>
      </c>
      <c r="G167" s="7"/>
      <c r="H167" s="9">
        <v>173</v>
      </c>
      <c r="I167" s="19" t="str">
        <f t="shared" si="44"/>
        <v>Carbon Tax</v>
      </c>
      <c r="J167" s="7" t="s">
        <v>57</v>
      </c>
      <c r="K167" s="19">
        <f t="shared" si="45"/>
        <v>0</v>
      </c>
      <c r="L167" s="19">
        <f t="shared" si="45"/>
        <v>300</v>
      </c>
      <c r="M167" s="19">
        <f t="shared" si="45"/>
        <v>5</v>
      </c>
      <c r="N167" s="19" t="str">
        <f t="shared" si="45"/>
        <v>$/metric ton CO2e</v>
      </c>
      <c r="O167" s="7" t="s">
        <v>739</v>
      </c>
      <c r="P167" s="19" t="str">
        <f t="shared" si="46"/>
        <v>fuels.html#carbon-tax</v>
      </c>
      <c r="Q167" s="19" t="str">
        <f t="shared" si="46"/>
        <v>carbon-tax.html</v>
      </c>
      <c r="R167" s="40"/>
      <c r="S167" s="53"/>
    </row>
    <row r="168" spans="1:19" s="13" customFormat="1" ht="75" x14ac:dyDescent="0.25">
      <c r="A168" s="19" t="str">
        <f t="shared" si="47"/>
        <v>Cross-Sector</v>
      </c>
      <c r="B168" s="19" t="str">
        <f t="shared" si="47"/>
        <v>Carbon Tax</v>
      </c>
      <c r="C168" s="19" t="str">
        <f t="shared" si="47"/>
        <v>Carbon Tax</v>
      </c>
      <c r="D168" s="7" t="s">
        <v>562</v>
      </c>
      <c r="E168" s="7"/>
      <c r="F168" s="7" t="s">
        <v>568</v>
      </c>
      <c r="G168" s="7"/>
      <c r="H168" s="9">
        <v>174</v>
      </c>
      <c r="I168" s="19" t="str">
        <f t="shared" si="44"/>
        <v>Carbon Tax</v>
      </c>
      <c r="J168" s="7" t="s">
        <v>57</v>
      </c>
      <c r="K168" s="19">
        <f t="shared" si="45"/>
        <v>0</v>
      </c>
      <c r="L168" s="19">
        <f t="shared" si="45"/>
        <v>300</v>
      </c>
      <c r="M168" s="19">
        <f t="shared" si="45"/>
        <v>5</v>
      </c>
      <c r="N168" s="19" t="str">
        <f t="shared" si="45"/>
        <v>$/metric ton CO2e</v>
      </c>
      <c r="O168" s="7" t="s">
        <v>740</v>
      </c>
      <c r="P168" s="19" t="str">
        <f t="shared" si="46"/>
        <v>fuels.html#carbon-tax</v>
      </c>
      <c r="Q168" s="19" t="str">
        <f t="shared" si="46"/>
        <v>carbon-tax.html</v>
      </c>
      <c r="R168" s="40"/>
      <c r="S168" s="53"/>
    </row>
    <row r="169" spans="1:19" s="13" customFormat="1" ht="75" x14ac:dyDescent="0.25">
      <c r="A169" s="19" t="str">
        <f t="shared" si="47"/>
        <v>Cross-Sector</v>
      </c>
      <c r="B169" s="19" t="str">
        <f t="shared" si="47"/>
        <v>Carbon Tax</v>
      </c>
      <c r="C169" s="19" t="str">
        <f t="shared" si="47"/>
        <v>Carbon Tax</v>
      </c>
      <c r="D169" s="7" t="s">
        <v>560</v>
      </c>
      <c r="E169" s="7"/>
      <c r="F169" s="7" t="s">
        <v>566</v>
      </c>
      <c r="G169" s="7"/>
      <c r="H169" s="9">
        <v>175</v>
      </c>
      <c r="I169" s="19" t="str">
        <f t="shared" si="44"/>
        <v>Carbon Tax</v>
      </c>
      <c r="J169" s="7" t="s">
        <v>57</v>
      </c>
      <c r="K169" s="19">
        <f t="shared" si="45"/>
        <v>0</v>
      </c>
      <c r="L169" s="19">
        <f t="shared" si="45"/>
        <v>300</v>
      </c>
      <c r="M169" s="19">
        <f t="shared" si="45"/>
        <v>5</v>
      </c>
      <c r="N169" s="19" t="str">
        <f t="shared" si="45"/>
        <v>$/metric ton CO2e</v>
      </c>
      <c r="O169" s="2" t="s">
        <v>741</v>
      </c>
      <c r="P169" s="19" t="str">
        <f t="shared" si="46"/>
        <v>fuels.html#carbon-tax</v>
      </c>
      <c r="Q169" s="19" t="str">
        <f t="shared" si="46"/>
        <v>carbon-tax.html</v>
      </c>
      <c r="R169" s="40"/>
      <c r="S169" s="53"/>
    </row>
    <row r="170" spans="1:19" s="13" customFormat="1" ht="30" x14ac:dyDescent="0.25">
      <c r="A170" s="19" t="str">
        <f t="shared" si="47"/>
        <v>Cross-Sector</v>
      </c>
      <c r="B170" s="19" t="str">
        <f t="shared" si="47"/>
        <v>Carbon Tax</v>
      </c>
      <c r="C170" s="19" t="str">
        <f t="shared" si="47"/>
        <v>Carbon Tax</v>
      </c>
      <c r="D170" s="7" t="s">
        <v>563</v>
      </c>
      <c r="E170" s="7"/>
      <c r="F170" s="7" t="s">
        <v>571</v>
      </c>
      <c r="G170" s="7"/>
      <c r="H170" s="9"/>
      <c r="I170" s="19" t="str">
        <f t="shared" si="44"/>
        <v>Carbon Tax</v>
      </c>
      <c r="J170" s="18" t="s">
        <v>58</v>
      </c>
      <c r="K170" s="7"/>
      <c r="L170" s="2"/>
      <c r="M170" s="2"/>
      <c r="N170" s="2"/>
      <c r="O170" s="7"/>
      <c r="P170" s="7"/>
      <c r="Q170" s="4"/>
      <c r="R170" s="40"/>
      <c r="S170" s="53"/>
    </row>
    <row r="171" spans="1:19" s="13" customFormat="1" x14ac:dyDescent="0.25">
      <c r="A171" s="19" t="str">
        <f t="shared" si="47"/>
        <v>Cross-Sector</v>
      </c>
      <c r="B171" s="19" t="str">
        <f t="shared" si="47"/>
        <v>Carbon Tax</v>
      </c>
      <c r="C171" s="19" t="str">
        <f t="shared" si="47"/>
        <v>Carbon Tax</v>
      </c>
      <c r="D171" s="7" t="s">
        <v>564</v>
      </c>
      <c r="E171" s="7"/>
      <c r="F171" s="7" t="s">
        <v>572</v>
      </c>
      <c r="G171" s="7"/>
      <c r="H171" s="9"/>
      <c r="I171" s="19" t="str">
        <f t="shared" si="44"/>
        <v>Carbon Tax</v>
      </c>
      <c r="J171" s="18" t="s">
        <v>58</v>
      </c>
      <c r="K171" s="7"/>
      <c r="L171" s="2"/>
      <c r="M171" s="2"/>
      <c r="N171" s="2"/>
      <c r="O171" s="7"/>
      <c r="P171" s="7"/>
      <c r="Q171" s="4"/>
      <c r="R171" s="40"/>
      <c r="S171" s="53"/>
    </row>
    <row r="172" spans="1:19" s="13" customFormat="1" ht="30" x14ac:dyDescent="0.25">
      <c r="A172" s="2" t="s">
        <v>10</v>
      </c>
      <c r="B172" s="7" t="s">
        <v>33</v>
      </c>
      <c r="C172" s="2" t="s">
        <v>201</v>
      </c>
      <c r="D172" s="7" t="s">
        <v>67</v>
      </c>
      <c r="E172" s="7"/>
      <c r="F172" s="7" t="s">
        <v>129</v>
      </c>
      <c r="G172" s="7"/>
      <c r="H172" s="9" t="s">
        <v>300</v>
      </c>
      <c r="I172" s="7" t="s">
        <v>33</v>
      </c>
      <c r="J172" s="18" t="s">
        <v>58</v>
      </c>
      <c r="K172" s="7"/>
      <c r="L172" s="2"/>
      <c r="M172" s="2"/>
      <c r="N172" s="7"/>
      <c r="O172" s="4"/>
      <c r="Q172" s="4"/>
      <c r="R172" s="39"/>
      <c r="S172" s="53"/>
    </row>
    <row r="173" spans="1:19" s="13" customFormat="1" ht="45" x14ac:dyDescent="0.25">
      <c r="A173" s="19" t="str">
        <f>A$172</f>
        <v>Cross-Sector</v>
      </c>
      <c r="B173" s="13" t="str">
        <f>B$172</f>
        <v>End Existing Subsidies</v>
      </c>
      <c r="C173" s="13" t="str">
        <f t="shared" ref="B173:C186" si="48">C$172</f>
        <v>Percent Reduction in BAU Subsidies</v>
      </c>
      <c r="D173" s="4" t="s">
        <v>60</v>
      </c>
      <c r="E173" s="7"/>
      <c r="F173" s="4" t="s">
        <v>121</v>
      </c>
      <c r="G173" s="7"/>
      <c r="H173" s="9">
        <v>69</v>
      </c>
      <c r="I173" s="13" t="str">
        <f t="shared" ref="I173:I186" si="49">I$172</f>
        <v>End Existing Subsidies</v>
      </c>
      <c r="J173" s="4" t="s">
        <v>57</v>
      </c>
      <c r="K173" s="32">
        <v>0</v>
      </c>
      <c r="L173" s="33">
        <v>1</v>
      </c>
      <c r="M173" s="33">
        <v>0.01</v>
      </c>
      <c r="N173" s="7" t="s">
        <v>203</v>
      </c>
      <c r="O173" s="4" t="s">
        <v>746</v>
      </c>
      <c r="P173" s="4" t="s">
        <v>375</v>
      </c>
      <c r="Q173" s="4" t="s">
        <v>376</v>
      </c>
      <c r="R173" s="38" t="s">
        <v>223</v>
      </c>
      <c r="S173" s="53"/>
    </row>
    <row r="174" spans="1:19" s="13" customFormat="1" ht="45" x14ac:dyDescent="0.25">
      <c r="A174" s="19" t="str">
        <f t="shared" ref="A174:A186" si="50">A$172</f>
        <v>Cross-Sector</v>
      </c>
      <c r="B174" s="13" t="str">
        <f t="shared" si="48"/>
        <v>End Existing Subsidies</v>
      </c>
      <c r="C174" s="13" t="str">
        <f t="shared" si="48"/>
        <v>Percent Reduction in BAU Subsidies</v>
      </c>
      <c r="D174" s="4" t="s">
        <v>61</v>
      </c>
      <c r="E174" s="7"/>
      <c r="F174" s="4" t="s">
        <v>122</v>
      </c>
      <c r="G174" s="7"/>
      <c r="H174" s="9">
        <v>70</v>
      </c>
      <c r="I174" s="13" t="str">
        <f t="shared" si="49"/>
        <v>End Existing Subsidies</v>
      </c>
      <c r="J174" s="4" t="s">
        <v>57</v>
      </c>
      <c r="K174" s="16">
        <f>K$173</f>
        <v>0</v>
      </c>
      <c r="L174" s="16">
        <f>L$173</f>
        <v>1</v>
      </c>
      <c r="M174" s="16">
        <f>M$173</f>
        <v>0.01</v>
      </c>
      <c r="N174" s="16" t="str">
        <f>N$173</f>
        <v>% reduction in BAU subsidies</v>
      </c>
      <c r="O174" s="4" t="s">
        <v>747</v>
      </c>
      <c r="P174" s="4" t="s">
        <v>375</v>
      </c>
      <c r="Q174" s="4" t="s">
        <v>376</v>
      </c>
      <c r="R174" s="38" t="s">
        <v>223</v>
      </c>
      <c r="S174" s="53"/>
    </row>
    <row r="175" spans="1:19" s="13" customFormat="1" ht="45" x14ac:dyDescent="0.25">
      <c r="A175" s="19" t="str">
        <f t="shared" si="50"/>
        <v>Cross-Sector</v>
      </c>
      <c r="B175" s="13" t="str">
        <f t="shared" si="48"/>
        <v>End Existing Subsidies</v>
      </c>
      <c r="C175" s="13" t="str">
        <f t="shared" si="48"/>
        <v>Percent Reduction in BAU Subsidies</v>
      </c>
      <c r="D175" s="4" t="s">
        <v>62</v>
      </c>
      <c r="E175" s="7"/>
      <c r="F175" s="4" t="s">
        <v>123</v>
      </c>
      <c r="G175" s="7"/>
      <c r="H175" s="9">
        <v>71</v>
      </c>
      <c r="I175" s="13" t="str">
        <f t="shared" si="49"/>
        <v>End Existing Subsidies</v>
      </c>
      <c r="J175" s="4" t="s">
        <v>57</v>
      </c>
      <c r="K175" s="16">
        <f t="shared" ref="K175:N178" si="51">K$173</f>
        <v>0</v>
      </c>
      <c r="L175" s="16">
        <f t="shared" si="51"/>
        <v>1</v>
      </c>
      <c r="M175" s="16">
        <f t="shared" si="51"/>
        <v>0.01</v>
      </c>
      <c r="N175" s="16" t="str">
        <f t="shared" si="51"/>
        <v>% reduction in BAU subsidies</v>
      </c>
      <c r="O175" s="4" t="s">
        <v>744</v>
      </c>
      <c r="P175" s="4" t="s">
        <v>375</v>
      </c>
      <c r="Q175" s="4" t="s">
        <v>376</v>
      </c>
      <c r="R175" s="38" t="s">
        <v>223</v>
      </c>
      <c r="S175" s="53"/>
    </row>
    <row r="176" spans="1:19" s="13" customFormat="1" ht="30" x14ac:dyDescent="0.25">
      <c r="A176" s="19" t="str">
        <f t="shared" si="50"/>
        <v>Cross-Sector</v>
      </c>
      <c r="B176" s="13" t="str">
        <f t="shared" si="48"/>
        <v>End Existing Subsidies</v>
      </c>
      <c r="C176" s="13" t="str">
        <f t="shared" si="48"/>
        <v>Percent Reduction in BAU Subsidies</v>
      </c>
      <c r="D176" s="4" t="s">
        <v>63</v>
      </c>
      <c r="E176" s="7"/>
      <c r="F176" s="4" t="s">
        <v>124</v>
      </c>
      <c r="G176" s="7"/>
      <c r="H176" s="9">
        <v>72</v>
      </c>
      <c r="I176" s="13" t="str">
        <f t="shared" si="49"/>
        <v>End Existing Subsidies</v>
      </c>
      <c r="J176" s="18" t="s">
        <v>58</v>
      </c>
      <c r="K176" s="16"/>
      <c r="L176" s="16"/>
      <c r="M176" s="16"/>
      <c r="N176" s="16"/>
      <c r="O176" s="4"/>
      <c r="P176" s="4"/>
      <c r="Q176" s="4"/>
      <c r="R176" s="38"/>
      <c r="S176" s="53"/>
    </row>
    <row r="177" spans="1:19" s="13" customFormat="1" ht="30" x14ac:dyDescent="0.25">
      <c r="A177" s="19" t="str">
        <f t="shared" si="50"/>
        <v>Cross-Sector</v>
      </c>
      <c r="B177" s="13" t="str">
        <f t="shared" si="48"/>
        <v>End Existing Subsidies</v>
      </c>
      <c r="C177" s="13" t="str">
        <f t="shared" si="48"/>
        <v>Percent Reduction in BAU Subsidies</v>
      </c>
      <c r="D177" s="4" t="s">
        <v>64</v>
      </c>
      <c r="E177" s="7"/>
      <c r="F177" s="4" t="s">
        <v>125</v>
      </c>
      <c r="G177" s="7"/>
      <c r="H177" s="9">
        <v>73</v>
      </c>
      <c r="I177" s="13" t="str">
        <f t="shared" si="49"/>
        <v>End Existing Subsidies</v>
      </c>
      <c r="J177" s="18" t="s">
        <v>58</v>
      </c>
      <c r="K177" s="16"/>
      <c r="L177" s="16"/>
      <c r="M177" s="16"/>
      <c r="N177" s="16"/>
      <c r="O177" s="4"/>
      <c r="P177" s="4"/>
      <c r="Q177" s="4"/>
      <c r="R177" s="38"/>
      <c r="S177" s="53"/>
    </row>
    <row r="178" spans="1:19" s="13" customFormat="1" ht="45" x14ac:dyDescent="0.25">
      <c r="A178" s="19" t="str">
        <f t="shared" si="50"/>
        <v>Cross-Sector</v>
      </c>
      <c r="B178" s="13" t="str">
        <f t="shared" si="48"/>
        <v>End Existing Subsidies</v>
      </c>
      <c r="C178" s="13" t="str">
        <f t="shared" si="48"/>
        <v>Percent Reduction in BAU Subsidies</v>
      </c>
      <c r="D178" s="4" t="s">
        <v>65</v>
      </c>
      <c r="E178" s="7"/>
      <c r="F178" s="4" t="s">
        <v>130</v>
      </c>
      <c r="G178" s="7"/>
      <c r="H178" s="9">
        <v>74</v>
      </c>
      <c r="I178" s="13" t="str">
        <f t="shared" si="49"/>
        <v>End Existing Subsidies</v>
      </c>
      <c r="J178" s="4" t="s">
        <v>57</v>
      </c>
      <c r="K178" s="16">
        <f t="shared" si="51"/>
        <v>0</v>
      </c>
      <c r="L178" s="16">
        <f t="shared" si="51"/>
        <v>1</v>
      </c>
      <c r="M178" s="16">
        <f t="shared" si="51"/>
        <v>0.01</v>
      </c>
      <c r="N178" s="16" t="str">
        <f t="shared" si="51"/>
        <v>% reduction in BAU subsidies</v>
      </c>
      <c r="O178" s="4" t="s">
        <v>745</v>
      </c>
      <c r="P178" s="4" t="s">
        <v>375</v>
      </c>
      <c r="Q178" s="4" t="s">
        <v>376</v>
      </c>
      <c r="R178" s="38" t="s">
        <v>223</v>
      </c>
      <c r="S178" s="53"/>
    </row>
    <row r="179" spans="1:19" s="13" customFormat="1" ht="30" x14ac:dyDescent="0.25">
      <c r="A179" s="19" t="str">
        <f t="shared" si="50"/>
        <v>Cross-Sector</v>
      </c>
      <c r="B179" s="13" t="str">
        <f t="shared" si="48"/>
        <v>End Existing Subsidies</v>
      </c>
      <c r="C179" s="13" t="str">
        <f t="shared" si="48"/>
        <v>Percent Reduction in BAU Subsidies</v>
      </c>
      <c r="D179" s="4" t="s">
        <v>66</v>
      </c>
      <c r="E179" s="7"/>
      <c r="F179" s="4" t="s">
        <v>128</v>
      </c>
      <c r="G179" s="7"/>
      <c r="H179" s="9" t="s">
        <v>300</v>
      </c>
      <c r="I179" s="13" t="str">
        <f t="shared" si="49"/>
        <v>End Existing Subsidies</v>
      </c>
      <c r="J179" s="18" t="s">
        <v>58</v>
      </c>
      <c r="K179" s="7"/>
      <c r="L179" s="2"/>
      <c r="M179" s="2"/>
      <c r="N179" s="7"/>
      <c r="O179" s="2"/>
      <c r="Q179" s="4"/>
      <c r="R179" s="39"/>
      <c r="S179" s="53"/>
    </row>
    <row r="180" spans="1:19" s="13" customFormat="1" ht="45" x14ac:dyDescent="0.25">
      <c r="A180" s="19" t="str">
        <f t="shared" si="50"/>
        <v>Cross-Sector</v>
      </c>
      <c r="B180" s="13" t="str">
        <f t="shared" si="48"/>
        <v>End Existing Subsidies</v>
      </c>
      <c r="C180" s="13" t="str">
        <f t="shared" si="48"/>
        <v>Percent Reduction in BAU Subsidies</v>
      </c>
      <c r="D180" s="4" t="s">
        <v>68</v>
      </c>
      <c r="E180" s="7"/>
      <c r="F180" s="4" t="s">
        <v>131</v>
      </c>
      <c r="G180" s="7"/>
      <c r="H180" s="9">
        <v>75</v>
      </c>
      <c r="I180" s="13" t="str">
        <f t="shared" si="49"/>
        <v>End Existing Subsidies</v>
      </c>
      <c r="J180" s="4" t="s">
        <v>57</v>
      </c>
      <c r="K180" s="16">
        <f t="shared" ref="K180:N181" si="52">K$173</f>
        <v>0</v>
      </c>
      <c r="L180" s="16">
        <f t="shared" si="52"/>
        <v>1</v>
      </c>
      <c r="M180" s="16">
        <f t="shared" si="52"/>
        <v>0.01</v>
      </c>
      <c r="N180" s="16" t="str">
        <f t="shared" si="52"/>
        <v>% reduction in BAU subsidies</v>
      </c>
      <c r="O180" s="4" t="s">
        <v>742</v>
      </c>
      <c r="P180" s="4" t="s">
        <v>375</v>
      </c>
      <c r="Q180" s="4" t="s">
        <v>376</v>
      </c>
      <c r="R180" s="38" t="s">
        <v>223</v>
      </c>
      <c r="S180" s="53"/>
    </row>
    <row r="181" spans="1:19" s="13" customFormat="1" ht="45" x14ac:dyDescent="0.25">
      <c r="A181" s="19" t="str">
        <f t="shared" si="50"/>
        <v>Cross-Sector</v>
      </c>
      <c r="B181" s="13" t="str">
        <f t="shared" si="48"/>
        <v>End Existing Subsidies</v>
      </c>
      <c r="C181" s="13" t="str">
        <f t="shared" si="48"/>
        <v>Percent Reduction in BAU Subsidies</v>
      </c>
      <c r="D181" s="4" t="s">
        <v>69</v>
      </c>
      <c r="E181" s="7"/>
      <c r="F181" s="4" t="s">
        <v>132</v>
      </c>
      <c r="G181" s="7"/>
      <c r="H181" s="9">
        <v>76</v>
      </c>
      <c r="I181" s="13" t="str">
        <f t="shared" si="49"/>
        <v>End Existing Subsidies</v>
      </c>
      <c r="J181" s="4" t="s">
        <v>57</v>
      </c>
      <c r="K181" s="16">
        <f t="shared" si="52"/>
        <v>0</v>
      </c>
      <c r="L181" s="16">
        <f t="shared" si="52"/>
        <v>1</v>
      </c>
      <c r="M181" s="16">
        <f t="shared" si="52"/>
        <v>0.01</v>
      </c>
      <c r="N181" s="16" t="str">
        <f t="shared" si="52"/>
        <v>% reduction in BAU subsidies</v>
      </c>
      <c r="O181" s="4" t="s">
        <v>743</v>
      </c>
      <c r="P181" s="4" t="s">
        <v>375</v>
      </c>
      <c r="Q181" s="4" t="s">
        <v>376</v>
      </c>
      <c r="R181" s="38" t="s">
        <v>223</v>
      </c>
      <c r="S181" s="53"/>
    </row>
    <row r="182" spans="1:19" s="13" customFormat="1" ht="30" x14ac:dyDescent="0.25">
      <c r="A182" s="19" t="str">
        <f t="shared" si="50"/>
        <v>Cross-Sector</v>
      </c>
      <c r="B182" s="13" t="str">
        <f t="shared" si="48"/>
        <v>End Existing Subsidies</v>
      </c>
      <c r="C182" s="13" t="str">
        <f t="shared" si="48"/>
        <v>Percent Reduction in BAU Subsidies</v>
      </c>
      <c r="D182" s="4" t="s">
        <v>70</v>
      </c>
      <c r="E182" s="7"/>
      <c r="F182" s="4" t="s">
        <v>133</v>
      </c>
      <c r="G182" s="7"/>
      <c r="H182" s="9" t="s">
        <v>300</v>
      </c>
      <c r="I182" s="13" t="str">
        <f t="shared" si="49"/>
        <v>End Existing Subsidies</v>
      </c>
      <c r="J182" s="18" t="s">
        <v>58</v>
      </c>
      <c r="K182" s="7"/>
      <c r="L182" s="2"/>
      <c r="M182" s="2"/>
      <c r="N182" s="7"/>
      <c r="O182" s="2"/>
      <c r="Q182" s="4"/>
      <c r="R182" s="39"/>
      <c r="S182" s="53"/>
    </row>
    <row r="183" spans="1:19" s="13" customFormat="1" ht="30" x14ac:dyDescent="0.25">
      <c r="A183" s="19" t="str">
        <f t="shared" si="50"/>
        <v>Cross-Sector</v>
      </c>
      <c r="B183" s="13" t="str">
        <f t="shared" si="48"/>
        <v>End Existing Subsidies</v>
      </c>
      <c r="C183" s="13" t="str">
        <f t="shared" si="48"/>
        <v>Percent Reduction in BAU Subsidies</v>
      </c>
      <c r="D183" s="4" t="s">
        <v>71</v>
      </c>
      <c r="E183" s="7"/>
      <c r="F183" s="4" t="s">
        <v>134</v>
      </c>
      <c r="G183" s="7"/>
      <c r="H183" s="9" t="s">
        <v>300</v>
      </c>
      <c r="I183" s="13" t="str">
        <f t="shared" si="49"/>
        <v>End Existing Subsidies</v>
      </c>
      <c r="J183" s="18" t="s">
        <v>58</v>
      </c>
      <c r="K183" s="7"/>
      <c r="L183" s="2"/>
      <c r="M183" s="2"/>
      <c r="N183" s="7"/>
      <c r="O183" s="2"/>
      <c r="Q183" s="4"/>
      <c r="R183" s="39"/>
      <c r="S183" s="53"/>
    </row>
    <row r="184" spans="1:19" s="13" customFormat="1" ht="30" x14ac:dyDescent="0.25">
      <c r="A184" s="19" t="str">
        <f t="shared" si="50"/>
        <v>Cross-Sector</v>
      </c>
      <c r="B184" s="13" t="str">
        <f t="shared" si="48"/>
        <v>End Existing Subsidies</v>
      </c>
      <c r="C184" s="13" t="str">
        <f t="shared" si="48"/>
        <v>Percent Reduction in BAU Subsidies</v>
      </c>
      <c r="D184" s="4" t="s">
        <v>72</v>
      </c>
      <c r="E184" s="7"/>
      <c r="F184" s="4" t="s">
        <v>135</v>
      </c>
      <c r="G184" s="7"/>
      <c r="H184" s="9"/>
      <c r="I184" s="13" t="str">
        <f t="shared" si="49"/>
        <v>End Existing Subsidies</v>
      </c>
      <c r="J184" s="18" t="s">
        <v>58</v>
      </c>
      <c r="K184" s="16"/>
      <c r="L184" s="16"/>
      <c r="M184" s="16"/>
      <c r="N184" s="16"/>
      <c r="O184" s="4"/>
      <c r="P184" s="4"/>
      <c r="Q184" s="4"/>
      <c r="R184" s="38"/>
      <c r="S184" s="53"/>
    </row>
    <row r="185" spans="1:19" s="13" customFormat="1" ht="30" x14ac:dyDescent="0.25">
      <c r="A185" s="19" t="str">
        <f t="shared" si="50"/>
        <v>Cross-Sector</v>
      </c>
      <c r="B185" s="13" t="str">
        <f t="shared" si="48"/>
        <v>End Existing Subsidies</v>
      </c>
      <c r="C185" s="13" t="str">
        <f t="shared" si="48"/>
        <v>Percent Reduction in BAU Subsidies</v>
      </c>
      <c r="D185" s="4" t="s">
        <v>104</v>
      </c>
      <c r="E185" s="7"/>
      <c r="F185" s="4" t="s">
        <v>136</v>
      </c>
      <c r="G185" s="7"/>
      <c r="H185" s="9" t="s">
        <v>300</v>
      </c>
      <c r="I185" s="13" t="str">
        <f t="shared" si="49"/>
        <v>End Existing Subsidies</v>
      </c>
      <c r="J185" s="18" t="s">
        <v>58</v>
      </c>
      <c r="K185" s="7"/>
      <c r="L185" s="2"/>
      <c r="M185" s="2"/>
      <c r="N185" s="7"/>
      <c r="O185" s="2"/>
      <c r="Q185" s="4"/>
      <c r="R185" s="39"/>
      <c r="S185" s="53"/>
    </row>
    <row r="186" spans="1:19" s="13" customFormat="1" ht="30" x14ac:dyDescent="0.25">
      <c r="A186" s="19" t="str">
        <f t="shared" si="50"/>
        <v>Cross-Sector</v>
      </c>
      <c r="B186" s="13" t="str">
        <f t="shared" si="48"/>
        <v>End Existing Subsidies</v>
      </c>
      <c r="C186" s="13" t="str">
        <f t="shared" si="48"/>
        <v>Percent Reduction in BAU Subsidies</v>
      </c>
      <c r="D186" s="4" t="s">
        <v>829</v>
      </c>
      <c r="E186" s="7"/>
      <c r="F186" s="4" t="s">
        <v>830</v>
      </c>
      <c r="G186" s="7"/>
      <c r="H186" s="9"/>
      <c r="I186" s="13" t="str">
        <f t="shared" si="49"/>
        <v>End Existing Subsidies</v>
      </c>
      <c r="J186" s="18" t="s">
        <v>58</v>
      </c>
      <c r="K186" s="7"/>
      <c r="L186" s="2"/>
      <c r="M186" s="2"/>
      <c r="N186" s="7"/>
      <c r="O186" s="2"/>
      <c r="Q186" s="4"/>
      <c r="R186" s="39"/>
      <c r="S186" s="53"/>
    </row>
    <row r="187" spans="1:19" s="4" customFormat="1" ht="30" x14ac:dyDescent="0.25">
      <c r="A187" s="11" t="s">
        <v>10</v>
      </c>
      <c r="B187" s="4" t="s">
        <v>206</v>
      </c>
      <c r="C187" s="11" t="s">
        <v>205</v>
      </c>
      <c r="H187" s="9"/>
      <c r="I187" s="4" t="s">
        <v>206</v>
      </c>
      <c r="J187" s="18" t="s">
        <v>58</v>
      </c>
      <c r="K187" s="2"/>
      <c r="L187" s="2"/>
      <c r="M187" s="2"/>
      <c r="N187" s="11"/>
      <c r="O187" s="11"/>
      <c r="P187" s="11"/>
      <c r="Q187" s="11"/>
      <c r="R187" s="55"/>
      <c r="S187" s="63"/>
    </row>
    <row r="188" spans="1:19" s="13" customFormat="1" ht="105" x14ac:dyDescent="0.25">
      <c r="A188" s="2" t="s">
        <v>10</v>
      </c>
      <c r="B188" s="7" t="s">
        <v>31</v>
      </c>
      <c r="C188" s="2" t="s">
        <v>443</v>
      </c>
      <c r="D188" s="7" t="s">
        <v>67</v>
      </c>
      <c r="E188" s="7"/>
      <c r="F188" s="7" t="s">
        <v>129</v>
      </c>
      <c r="G188" s="7"/>
      <c r="H188" s="9">
        <v>78</v>
      </c>
      <c r="I188" s="7" t="s">
        <v>31</v>
      </c>
      <c r="J188" s="7" t="s">
        <v>57</v>
      </c>
      <c r="K188" s="21">
        <v>0</v>
      </c>
      <c r="L188" s="22">
        <v>0.2</v>
      </c>
      <c r="M188" s="35">
        <v>5.0000000000000001E-3</v>
      </c>
      <c r="N188" s="7" t="s">
        <v>204</v>
      </c>
      <c r="O188" s="2" t="s">
        <v>748</v>
      </c>
      <c r="P188" s="4" t="s">
        <v>377</v>
      </c>
      <c r="Q188" s="4" t="s">
        <v>378</v>
      </c>
      <c r="R188" s="40" t="s">
        <v>224</v>
      </c>
      <c r="S188" s="53"/>
    </row>
    <row r="189" spans="1:19" s="13" customFormat="1" ht="105" x14ac:dyDescent="0.25">
      <c r="A189" s="20" t="str">
        <f t="shared" ref="A189:C201" si="53">A$188</f>
        <v>Cross-Sector</v>
      </c>
      <c r="B189" s="34" t="str">
        <f t="shared" si="53"/>
        <v>Fuel Taxes</v>
      </c>
      <c r="C189" s="20" t="str">
        <f t="shared" si="53"/>
        <v>Additional Fuel Tax Rate by Fuel</v>
      </c>
      <c r="D189" s="4" t="s">
        <v>60</v>
      </c>
      <c r="E189" s="4"/>
      <c r="F189" s="4" t="s">
        <v>121</v>
      </c>
      <c r="H189" s="9">
        <v>79</v>
      </c>
      <c r="I189" s="34" t="str">
        <f t="shared" ref="I189:I201" si="54">I$188</f>
        <v>Fuel Taxes</v>
      </c>
      <c r="J189" s="4" t="s">
        <v>57</v>
      </c>
      <c r="K189" s="34">
        <f t="shared" ref="K189:N190" si="55">K$188</f>
        <v>0</v>
      </c>
      <c r="L189" s="20">
        <f t="shared" si="55"/>
        <v>0.2</v>
      </c>
      <c r="M189" s="36">
        <f t="shared" si="55"/>
        <v>5.0000000000000001E-3</v>
      </c>
      <c r="N189" s="34" t="str">
        <f t="shared" si="55"/>
        <v>% of BAU price</v>
      </c>
      <c r="O189" s="2" t="s">
        <v>749</v>
      </c>
      <c r="P189" s="4" t="s">
        <v>377</v>
      </c>
      <c r="Q189" s="4" t="s">
        <v>378</v>
      </c>
      <c r="R189" s="39" t="str">
        <f>R$188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89" s="53"/>
    </row>
    <row r="190" spans="1:19" s="13" customFormat="1" ht="105" x14ac:dyDescent="0.25">
      <c r="A190" s="20" t="str">
        <f t="shared" si="53"/>
        <v>Cross-Sector</v>
      </c>
      <c r="B190" s="34" t="str">
        <f t="shared" si="53"/>
        <v>Fuel Taxes</v>
      </c>
      <c r="C190" s="20" t="str">
        <f t="shared" si="53"/>
        <v>Additional Fuel Tax Rate by Fuel</v>
      </c>
      <c r="D190" s="4" t="s">
        <v>61</v>
      </c>
      <c r="E190" s="4"/>
      <c r="F190" s="4" t="s">
        <v>122</v>
      </c>
      <c r="H190" s="9">
        <v>80</v>
      </c>
      <c r="I190" s="34" t="str">
        <f t="shared" si="54"/>
        <v>Fuel Taxes</v>
      </c>
      <c r="J190" s="4" t="s">
        <v>57</v>
      </c>
      <c r="K190" s="34">
        <f t="shared" si="55"/>
        <v>0</v>
      </c>
      <c r="L190" s="20">
        <f t="shared" si="55"/>
        <v>0.2</v>
      </c>
      <c r="M190" s="36">
        <f t="shared" si="55"/>
        <v>5.0000000000000001E-3</v>
      </c>
      <c r="N190" s="34" t="str">
        <f t="shared" si="55"/>
        <v>% of BAU price</v>
      </c>
      <c r="O190" s="2" t="s">
        <v>750</v>
      </c>
      <c r="P190" s="4" t="s">
        <v>377</v>
      </c>
      <c r="Q190" s="4" t="s">
        <v>378</v>
      </c>
      <c r="R190" s="39" t="str">
        <f>R$188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0" s="53"/>
    </row>
    <row r="191" spans="1:19" s="13" customFormat="1" ht="30" x14ac:dyDescent="0.25">
      <c r="A191" s="20" t="str">
        <f t="shared" si="53"/>
        <v>Cross-Sector</v>
      </c>
      <c r="B191" s="34" t="str">
        <f t="shared" si="53"/>
        <v>Fuel Taxes</v>
      </c>
      <c r="C191" s="20" t="str">
        <f t="shared" si="53"/>
        <v>Additional Fuel Tax Rate by Fuel</v>
      </c>
      <c r="D191" s="4" t="s">
        <v>62</v>
      </c>
      <c r="E191" s="4"/>
      <c r="F191" s="4" t="s">
        <v>123</v>
      </c>
      <c r="H191" s="9" t="s">
        <v>300</v>
      </c>
      <c r="I191" s="34" t="str">
        <f t="shared" si="54"/>
        <v>Fuel Taxes</v>
      </c>
      <c r="J191" s="18" t="s">
        <v>58</v>
      </c>
      <c r="K191" s="34"/>
      <c r="L191" s="20"/>
      <c r="M191" s="36"/>
      <c r="N191" s="34"/>
      <c r="O191" s="2"/>
      <c r="Q191" s="4"/>
      <c r="R191" s="39"/>
      <c r="S191" s="53"/>
    </row>
    <row r="192" spans="1:19" s="13" customFormat="1" ht="30" x14ac:dyDescent="0.25">
      <c r="A192" s="20" t="str">
        <f t="shared" si="53"/>
        <v>Cross-Sector</v>
      </c>
      <c r="B192" s="34" t="str">
        <f t="shared" si="53"/>
        <v>Fuel Taxes</v>
      </c>
      <c r="C192" s="20" t="str">
        <f t="shared" si="53"/>
        <v>Additional Fuel Tax Rate by Fuel</v>
      </c>
      <c r="D192" s="4" t="s">
        <v>63</v>
      </c>
      <c r="E192" s="4"/>
      <c r="F192" s="4" t="s">
        <v>124</v>
      </c>
      <c r="H192" s="9" t="s">
        <v>300</v>
      </c>
      <c r="I192" s="34" t="str">
        <f t="shared" si="54"/>
        <v>Fuel Taxes</v>
      </c>
      <c r="J192" s="18" t="s">
        <v>58</v>
      </c>
      <c r="K192" s="20"/>
      <c r="L192" s="20"/>
      <c r="M192" s="36"/>
      <c r="N192" s="20"/>
      <c r="O192" s="20"/>
      <c r="Q192" s="4"/>
      <c r="R192" s="39"/>
      <c r="S192" s="53"/>
    </row>
    <row r="193" spans="1:19" s="13" customFormat="1" ht="30" x14ac:dyDescent="0.25">
      <c r="A193" s="20" t="str">
        <f t="shared" si="53"/>
        <v>Cross-Sector</v>
      </c>
      <c r="B193" s="34" t="str">
        <f t="shared" si="53"/>
        <v>Fuel Taxes</v>
      </c>
      <c r="C193" s="20" t="str">
        <f t="shared" si="53"/>
        <v>Additional Fuel Tax Rate by Fuel</v>
      </c>
      <c r="D193" s="4" t="s">
        <v>64</v>
      </c>
      <c r="E193" s="4"/>
      <c r="F193" s="4" t="s">
        <v>125</v>
      </c>
      <c r="H193" s="9" t="s">
        <v>300</v>
      </c>
      <c r="I193" s="34" t="str">
        <f t="shared" si="54"/>
        <v>Fuel Taxes</v>
      </c>
      <c r="J193" s="18" t="s">
        <v>58</v>
      </c>
      <c r="K193" s="20"/>
      <c r="L193" s="20"/>
      <c r="M193" s="36"/>
      <c r="N193" s="20"/>
      <c r="O193" s="20"/>
      <c r="Q193" s="4"/>
      <c r="R193" s="39"/>
      <c r="S193" s="53"/>
    </row>
    <row r="194" spans="1:19" s="13" customFormat="1" ht="30" x14ac:dyDescent="0.25">
      <c r="A194" s="20" t="str">
        <f t="shared" si="53"/>
        <v>Cross-Sector</v>
      </c>
      <c r="B194" s="34" t="str">
        <f t="shared" si="53"/>
        <v>Fuel Taxes</v>
      </c>
      <c r="C194" s="20" t="str">
        <f t="shared" si="53"/>
        <v>Additional Fuel Tax Rate by Fuel</v>
      </c>
      <c r="D194" s="4" t="s">
        <v>65</v>
      </c>
      <c r="E194" s="4"/>
      <c r="F194" s="4" t="s">
        <v>130</v>
      </c>
      <c r="H194" s="9" t="s">
        <v>300</v>
      </c>
      <c r="I194" s="34" t="str">
        <f t="shared" si="54"/>
        <v>Fuel Taxes</v>
      </c>
      <c r="J194" s="18" t="s">
        <v>58</v>
      </c>
      <c r="K194" s="20"/>
      <c r="L194" s="20"/>
      <c r="M194" s="36"/>
      <c r="N194" s="20"/>
      <c r="O194" s="20"/>
      <c r="Q194" s="4"/>
      <c r="R194" s="39"/>
      <c r="S194" s="53"/>
    </row>
    <row r="195" spans="1:19" s="13" customFormat="1" ht="30" x14ac:dyDescent="0.25">
      <c r="A195" s="20" t="str">
        <f t="shared" si="53"/>
        <v>Cross-Sector</v>
      </c>
      <c r="B195" s="34" t="str">
        <f t="shared" si="53"/>
        <v>Fuel Taxes</v>
      </c>
      <c r="C195" s="20" t="str">
        <f t="shared" si="53"/>
        <v>Additional Fuel Tax Rate by Fuel</v>
      </c>
      <c r="D195" s="4" t="s">
        <v>66</v>
      </c>
      <c r="E195" s="4"/>
      <c r="F195" s="4" t="s">
        <v>128</v>
      </c>
      <c r="H195" s="9" t="s">
        <v>300</v>
      </c>
      <c r="I195" s="34" t="str">
        <f t="shared" si="54"/>
        <v>Fuel Taxes</v>
      </c>
      <c r="J195" s="18" t="s">
        <v>58</v>
      </c>
      <c r="K195" s="34"/>
      <c r="L195" s="20"/>
      <c r="M195" s="36"/>
      <c r="N195" s="34"/>
      <c r="O195" s="2"/>
      <c r="Q195" s="4"/>
      <c r="R195" s="39"/>
      <c r="S195" s="53"/>
    </row>
    <row r="196" spans="1:19" s="13" customFormat="1" ht="105" x14ac:dyDescent="0.25">
      <c r="A196" s="20" t="str">
        <f t="shared" si="53"/>
        <v>Cross-Sector</v>
      </c>
      <c r="B196" s="34" t="str">
        <f t="shared" si="53"/>
        <v>Fuel Taxes</v>
      </c>
      <c r="C196" s="20" t="str">
        <f t="shared" si="53"/>
        <v>Additional Fuel Tax Rate by Fuel</v>
      </c>
      <c r="D196" s="4" t="s">
        <v>68</v>
      </c>
      <c r="E196" s="4"/>
      <c r="F196" s="4" t="s">
        <v>131</v>
      </c>
      <c r="H196" s="9">
        <v>81</v>
      </c>
      <c r="I196" s="34" t="str">
        <f t="shared" si="54"/>
        <v>Fuel Taxes</v>
      </c>
      <c r="J196" s="4" t="s">
        <v>57</v>
      </c>
      <c r="K196" s="34">
        <f t="shared" ref="K196:N197" si="56">K$188</f>
        <v>0</v>
      </c>
      <c r="L196" s="20">
        <f t="shared" si="56"/>
        <v>0.2</v>
      </c>
      <c r="M196" s="36">
        <f t="shared" si="56"/>
        <v>5.0000000000000001E-3</v>
      </c>
      <c r="N196" s="34" t="str">
        <f t="shared" si="56"/>
        <v>% of BAU price</v>
      </c>
      <c r="O196" s="2" t="s">
        <v>751</v>
      </c>
      <c r="P196" s="4" t="s">
        <v>377</v>
      </c>
      <c r="Q196" s="4" t="s">
        <v>378</v>
      </c>
      <c r="R196" s="39" t="str">
        <f>R$188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6" s="53"/>
    </row>
    <row r="197" spans="1:19" s="13" customFormat="1" ht="105" x14ac:dyDescent="0.25">
      <c r="A197" s="20" t="str">
        <f t="shared" si="53"/>
        <v>Cross-Sector</v>
      </c>
      <c r="B197" s="34" t="str">
        <f t="shared" si="53"/>
        <v>Fuel Taxes</v>
      </c>
      <c r="C197" s="20" t="str">
        <f t="shared" si="53"/>
        <v>Additional Fuel Tax Rate by Fuel</v>
      </c>
      <c r="D197" s="4" t="s">
        <v>69</v>
      </c>
      <c r="E197" s="4"/>
      <c r="F197" s="4" t="s">
        <v>132</v>
      </c>
      <c r="H197" s="9">
        <v>82</v>
      </c>
      <c r="I197" s="34" t="str">
        <f t="shared" si="54"/>
        <v>Fuel Taxes</v>
      </c>
      <c r="J197" s="4" t="s">
        <v>57</v>
      </c>
      <c r="K197" s="34">
        <f t="shared" si="56"/>
        <v>0</v>
      </c>
      <c r="L197" s="20">
        <f t="shared" si="56"/>
        <v>0.2</v>
      </c>
      <c r="M197" s="36">
        <f t="shared" si="56"/>
        <v>5.0000000000000001E-3</v>
      </c>
      <c r="N197" s="34" t="str">
        <f t="shared" si="56"/>
        <v>% of BAU price</v>
      </c>
      <c r="O197" s="2" t="s">
        <v>752</v>
      </c>
      <c r="P197" s="4" t="s">
        <v>377</v>
      </c>
      <c r="Q197" s="4" t="s">
        <v>378</v>
      </c>
      <c r="R197" s="39" t="str">
        <f>R$188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7" s="53"/>
    </row>
    <row r="198" spans="1:19" s="13" customFormat="1" ht="30" x14ac:dyDescent="0.25">
      <c r="A198" s="20" t="str">
        <f t="shared" si="53"/>
        <v>Cross-Sector</v>
      </c>
      <c r="B198" s="34" t="str">
        <f t="shared" si="53"/>
        <v>Fuel Taxes</v>
      </c>
      <c r="C198" s="20" t="str">
        <f t="shared" si="53"/>
        <v>Additional Fuel Tax Rate by Fuel</v>
      </c>
      <c r="D198" s="4" t="s">
        <v>70</v>
      </c>
      <c r="E198" s="4"/>
      <c r="F198" s="4" t="s">
        <v>133</v>
      </c>
      <c r="H198" s="9" t="s">
        <v>300</v>
      </c>
      <c r="I198" s="34" t="str">
        <f t="shared" si="54"/>
        <v>Fuel Taxes</v>
      </c>
      <c r="J198" s="18" t="s">
        <v>58</v>
      </c>
      <c r="K198" s="34"/>
      <c r="L198" s="20"/>
      <c r="M198" s="36"/>
      <c r="N198" s="34"/>
      <c r="O198" s="2"/>
      <c r="Q198" s="4"/>
      <c r="R198" s="39"/>
      <c r="S198" s="53"/>
    </row>
    <row r="199" spans="1:19" s="13" customFormat="1" ht="30" x14ac:dyDescent="0.25">
      <c r="A199" s="20" t="str">
        <f t="shared" si="53"/>
        <v>Cross-Sector</v>
      </c>
      <c r="B199" s="34" t="str">
        <f t="shared" si="53"/>
        <v>Fuel Taxes</v>
      </c>
      <c r="C199" s="20" t="str">
        <f t="shared" si="53"/>
        <v>Additional Fuel Tax Rate by Fuel</v>
      </c>
      <c r="D199" s="4" t="s">
        <v>71</v>
      </c>
      <c r="E199" s="4"/>
      <c r="F199" s="4" t="s">
        <v>134</v>
      </c>
      <c r="H199" s="9" t="s">
        <v>300</v>
      </c>
      <c r="I199" s="34" t="str">
        <f t="shared" si="54"/>
        <v>Fuel Taxes</v>
      </c>
      <c r="J199" s="18" t="s">
        <v>58</v>
      </c>
      <c r="K199" s="34"/>
      <c r="L199" s="20"/>
      <c r="M199" s="36"/>
      <c r="N199" s="34"/>
      <c r="O199" s="2"/>
      <c r="Q199" s="4"/>
      <c r="R199" s="39"/>
      <c r="S199" s="53"/>
    </row>
    <row r="200" spans="1:19" ht="30" x14ac:dyDescent="0.25">
      <c r="A200" s="20" t="str">
        <f t="shared" si="53"/>
        <v>Cross-Sector</v>
      </c>
      <c r="B200" s="34" t="str">
        <f t="shared" si="53"/>
        <v>Fuel Taxes</v>
      </c>
      <c r="C200" s="20" t="str">
        <f t="shared" si="53"/>
        <v>Additional Fuel Tax Rate by Fuel</v>
      </c>
      <c r="D200" s="4" t="s">
        <v>72</v>
      </c>
      <c r="E200" s="4"/>
      <c r="F200" s="4" t="s">
        <v>135</v>
      </c>
      <c r="G200" s="13"/>
      <c r="I200" s="34" t="str">
        <f t="shared" si="54"/>
        <v>Fuel Taxes</v>
      </c>
      <c r="J200" s="18" t="s">
        <v>58</v>
      </c>
      <c r="K200" s="34"/>
      <c r="L200" s="20"/>
      <c r="M200" s="36"/>
      <c r="N200" s="34"/>
      <c r="O200" s="2"/>
      <c r="P200" s="4"/>
      <c r="R200" s="39"/>
    </row>
    <row r="201" spans="1:19" ht="30" x14ac:dyDescent="0.25">
      <c r="A201" s="20" t="str">
        <f t="shared" si="53"/>
        <v>Cross-Sector</v>
      </c>
      <c r="B201" s="34" t="str">
        <f t="shared" si="53"/>
        <v>Fuel Taxes</v>
      </c>
      <c r="C201" s="20" t="str">
        <f t="shared" si="53"/>
        <v>Additional Fuel Tax Rate by Fuel</v>
      </c>
      <c r="D201" s="4" t="s">
        <v>104</v>
      </c>
      <c r="E201" s="4"/>
      <c r="F201" s="4" t="s">
        <v>136</v>
      </c>
      <c r="G201" s="13"/>
      <c r="H201" s="9" t="s">
        <v>300</v>
      </c>
      <c r="I201" s="34" t="str">
        <f t="shared" si="54"/>
        <v>Fuel Taxes</v>
      </c>
      <c r="J201" s="18" t="s">
        <v>58</v>
      </c>
      <c r="K201" s="34"/>
      <c r="L201" s="20"/>
      <c r="M201" s="36"/>
      <c r="N201" s="34"/>
      <c r="O201" s="2"/>
    </row>
    <row r="202" spans="1:19" ht="135" x14ac:dyDescent="0.25">
      <c r="A202" s="2" t="s">
        <v>35</v>
      </c>
      <c r="B202" s="7" t="s">
        <v>493</v>
      </c>
      <c r="C202" s="2" t="s">
        <v>444</v>
      </c>
      <c r="D202" s="7" t="s">
        <v>154</v>
      </c>
      <c r="F202" s="7" t="s">
        <v>494</v>
      </c>
      <c r="H202" s="9">
        <v>85</v>
      </c>
      <c r="I202" s="7" t="s">
        <v>589</v>
      </c>
      <c r="J202" s="7" t="s">
        <v>57</v>
      </c>
      <c r="K202" s="24">
        <v>0</v>
      </c>
      <c r="L202" s="25">
        <v>0.4</v>
      </c>
      <c r="M202" s="23">
        <v>0.01</v>
      </c>
      <c r="N202" s="7" t="s">
        <v>42</v>
      </c>
      <c r="O202" s="7" t="s">
        <v>753</v>
      </c>
      <c r="P202" s="7" t="s">
        <v>379</v>
      </c>
      <c r="Q202" s="4" t="s">
        <v>380</v>
      </c>
      <c r="R202" s="38" t="s">
        <v>103</v>
      </c>
    </row>
    <row r="203" spans="1:19" ht="135" x14ac:dyDescent="0.25">
      <c r="A203" s="19" t="str">
        <f t="shared" ref="A203:A208" si="57">A$202</f>
        <v>R&amp;D</v>
      </c>
      <c r="B203" s="13" t="str">
        <f t="shared" ref="B203:C209" si="58">B$202</f>
        <v>Capital Cost Reduction</v>
      </c>
      <c r="C203" s="13" t="str">
        <f t="shared" si="58"/>
        <v>RnD Building Capital Cost Perc Reduction</v>
      </c>
      <c r="D203" s="7" t="s">
        <v>155</v>
      </c>
      <c r="F203" s="7" t="s">
        <v>495</v>
      </c>
      <c r="H203" s="9">
        <v>86</v>
      </c>
      <c r="I203" s="13" t="str">
        <f t="shared" ref="I203:I230" si="59">I$202</f>
        <v>R&amp;D Capital Cost Reductions</v>
      </c>
      <c r="J203" s="7" t="s">
        <v>57</v>
      </c>
      <c r="K203" s="20">
        <f t="shared" ref="K203:N207" si="60">K$202</f>
        <v>0</v>
      </c>
      <c r="L203" s="20">
        <f t="shared" si="60"/>
        <v>0.4</v>
      </c>
      <c r="M203" s="59">
        <f t="shared" si="60"/>
        <v>0.01</v>
      </c>
      <c r="N203" s="19" t="str">
        <f t="shared" si="60"/>
        <v>% reduction in cost</v>
      </c>
      <c r="O203" s="7" t="s">
        <v>754</v>
      </c>
      <c r="P203" s="7" t="s">
        <v>379</v>
      </c>
      <c r="Q203" s="4" t="s">
        <v>380</v>
      </c>
      <c r="R203" s="38" t="s">
        <v>103</v>
      </c>
    </row>
    <row r="204" spans="1:19" ht="135" x14ac:dyDescent="0.25">
      <c r="A204" s="19" t="str">
        <f t="shared" si="57"/>
        <v>R&amp;D</v>
      </c>
      <c r="B204" s="13" t="str">
        <f t="shared" si="58"/>
        <v>Capital Cost Reduction</v>
      </c>
      <c r="C204" s="13" t="str">
        <f t="shared" si="58"/>
        <v>RnD Building Capital Cost Perc Reduction</v>
      </c>
      <c r="D204" s="7" t="s">
        <v>156</v>
      </c>
      <c r="F204" s="7" t="s">
        <v>496</v>
      </c>
      <c r="H204" s="9">
        <v>87</v>
      </c>
      <c r="I204" s="13" t="str">
        <f t="shared" si="59"/>
        <v>R&amp;D Capital Cost Reductions</v>
      </c>
      <c r="J204" s="7" t="s">
        <v>57</v>
      </c>
      <c r="K204" s="20">
        <f t="shared" si="60"/>
        <v>0</v>
      </c>
      <c r="L204" s="20">
        <f t="shared" si="60"/>
        <v>0.4</v>
      </c>
      <c r="M204" s="59">
        <f t="shared" si="60"/>
        <v>0.01</v>
      </c>
      <c r="N204" s="19" t="str">
        <f t="shared" si="60"/>
        <v>% reduction in cost</v>
      </c>
      <c r="O204" s="7" t="s">
        <v>755</v>
      </c>
      <c r="P204" s="7" t="s">
        <v>379</v>
      </c>
      <c r="Q204" s="4" t="s">
        <v>380</v>
      </c>
      <c r="R204" s="38" t="s">
        <v>103</v>
      </c>
    </row>
    <row r="205" spans="1:19" ht="135" x14ac:dyDescent="0.25">
      <c r="A205" s="19" t="str">
        <f t="shared" si="57"/>
        <v>R&amp;D</v>
      </c>
      <c r="B205" s="13" t="str">
        <f t="shared" si="58"/>
        <v>Capital Cost Reduction</v>
      </c>
      <c r="C205" s="13" t="str">
        <f t="shared" si="58"/>
        <v>RnD Building Capital Cost Perc Reduction</v>
      </c>
      <c r="D205" s="7" t="s">
        <v>157</v>
      </c>
      <c r="F205" s="7" t="s">
        <v>497</v>
      </c>
      <c r="H205" s="9">
        <v>88</v>
      </c>
      <c r="I205" s="13" t="str">
        <f t="shared" si="59"/>
        <v>R&amp;D Capital Cost Reductions</v>
      </c>
      <c r="J205" s="7" t="s">
        <v>57</v>
      </c>
      <c r="K205" s="20">
        <f t="shared" si="60"/>
        <v>0</v>
      </c>
      <c r="L205" s="20">
        <f t="shared" si="60"/>
        <v>0.4</v>
      </c>
      <c r="M205" s="59">
        <f t="shared" si="60"/>
        <v>0.01</v>
      </c>
      <c r="N205" s="19" t="str">
        <f t="shared" si="60"/>
        <v>% reduction in cost</v>
      </c>
      <c r="O205" s="7" t="s">
        <v>756</v>
      </c>
      <c r="P205" s="7" t="s">
        <v>379</v>
      </c>
      <c r="Q205" s="4" t="s">
        <v>380</v>
      </c>
      <c r="R205" s="38" t="s">
        <v>103</v>
      </c>
    </row>
    <row r="206" spans="1:19" ht="135" x14ac:dyDescent="0.25">
      <c r="A206" s="19" t="str">
        <f t="shared" si="57"/>
        <v>R&amp;D</v>
      </c>
      <c r="B206" s="13" t="str">
        <f t="shared" si="58"/>
        <v>Capital Cost Reduction</v>
      </c>
      <c r="C206" s="13" t="str">
        <f t="shared" si="58"/>
        <v>RnD Building Capital Cost Perc Reduction</v>
      </c>
      <c r="D206" s="7" t="s">
        <v>158</v>
      </c>
      <c r="F206" s="7" t="s">
        <v>498</v>
      </c>
      <c r="H206" s="9">
        <v>89</v>
      </c>
      <c r="I206" s="13" t="str">
        <f t="shared" si="59"/>
        <v>R&amp;D Capital Cost Reductions</v>
      </c>
      <c r="J206" s="7" t="s">
        <v>57</v>
      </c>
      <c r="K206" s="20">
        <f t="shared" si="60"/>
        <v>0</v>
      </c>
      <c r="L206" s="20">
        <f t="shared" si="60"/>
        <v>0.4</v>
      </c>
      <c r="M206" s="59">
        <f t="shared" si="60"/>
        <v>0.01</v>
      </c>
      <c r="N206" s="19" t="str">
        <f t="shared" si="60"/>
        <v>% reduction in cost</v>
      </c>
      <c r="O206" s="7" t="s">
        <v>757</v>
      </c>
      <c r="P206" s="7" t="s">
        <v>379</v>
      </c>
      <c r="Q206" s="4" t="s">
        <v>380</v>
      </c>
      <c r="R206" s="38" t="s">
        <v>103</v>
      </c>
    </row>
    <row r="207" spans="1:19" ht="135" x14ac:dyDescent="0.25">
      <c r="A207" s="19" t="str">
        <f t="shared" si="57"/>
        <v>R&amp;D</v>
      </c>
      <c r="B207" s="13" t="str">
        <f t="shared" si="58"/>
        <v>Capital Cost Reduction</v>
      </c>
      <c r="C207" s="13" t="str">
        <f t="shared" si="58"/>
        <v>RnD Building Capital Cost Perc Reduction</v>
      </c>
      <c r="D207" s="7" t="s">
        <v>159</v>
      </c>
      <c r="F207" s="7" t="s">
        <v>499</v>
      </c>
      <c r="H207" s="9">
        <v>90</v>
      </c>
      <c r="I207" s="13" t="str">
        <f t="shared" si="59"/>
        <v>R&amp;D Capital Cost Reductions</v>
      </c>
      <c r="J207" s="7" t="s">
        <v>57</v>
      </c>
      <c r="K207" s="20">
        <f t="shared" si="60"/>
        <v>0</v>
      </c>
      <c r="L207" s="20">
        <f t="shared" si="60"/>
        <v>0.4</v>
      </c>
      <c r="M207" s="59">
        <f t="shared" si="60"/>
        <v>0.01</v>
      </c>
      <c r="N207" s="19" t="str">
        <f t="shared" si="60"/>
        <v>% reduction in cost</v>
      </c>
      <c r="O207" s="7" t="s">
        <v>758</v>
      </c>
      <c r="P207" s="7" t="s">
        <v>379</v>
      </c>
      <c r="Q207" s="4" t="s">
        <v>380</v>
      </c>
      <c r="R207" s="38" t="s">
        <v>103</v>
      </c>
    </row>
    <row r="208" spans="1:19" ht="135" x14ac:dyDescent="0.25">
      <c r="A208" s="19" t="str">
        <f t="shared" si="57"/>
        <v>R&amp;D</v>
      </c>
      <c r="B208" s="13" t="str">
        <f t="shared" si="58"/>
        <v>Capital Cost Reduction</v>
      </c>
      <c r="C208" s="2" t="s">
        <v>445</v>
      </c>
      <c r="F208" s="7" t="s">
        <v>34</v>
      </c>
      <c r="H208" s="9">
        <v>91</v>
      </c>
      <c r="I208" s="13" t="str">
        <f t="shared" si="59"/>
        <v>R&amp;D Capital Cost Reductions</v>
      </c>
      <c r="J208" s="7" t="s">
        <v>57</v>
      </c>
      <c r="K208" s="24">
        <v>0</v>
      </c>
      <c r="L208" s="25">
        <v>0.4</v>
      </c>
      <c r="M208" s="23">
        <v>0.01</v>
      </c>
      <c r="N208" s="7" t="s">
        <v>42</v>
      </c>
      <c r="O208" s="4" t="s">
        <v>759</v>
      </c>
      <c r="P208" s="7" t="s">
        <v>379</v>
      </c>
      <c r="Q208" s="4" t="s">
        <v>380</v>
      </c>
      <c r="R208" s="38" t="s">
        <v>103</v>
      </c>
    </row>
    <row r="209" spans="1:18" ht="135" x14ac:dyDescent="0.25">
      <c r="A209" s="2" t="s">
        <v>35</v>
      </c>
      <c r="B209" s="13" t="str">
        <f t="shared" si="58"/>
        <v>Capital Cost Reduction</v>
      </c>
      <c r="C209" s="2" t="s">
        <v>446</v>
      </c>
      <c r="D209" s="7" t="s">
        <v>105</v>
      </c>
      <c r="F209" s="4" t="s">
        <v>500</v>
      </c>
      <c r="H209" s="9">
        <v>92</v>
      </c>
      <c r="I209" s="13" t="str">
        <f t="shared" si="59"/>
        <v>R&amp;D Capital Cost Reductions</v>
      </c>
      <c r="J209" s="7" t="s">
        <v>57</v>
      </c>
      <c r="K209" s="24">
        <v>0</v>
      </c>
      <c r="L209" s="25">
        <v>0.4</v>
      </c>
      <c r="M209" s="23">
        <v>0.01</v>
      </c>
      <c r="N209" s="7" t="s">
        <v>42</v>
      </c>
      <c r="O209" s="4" t="s">
        <v>760</v>
      </c>
      <c r="P209" s="7" t="s">
        <v>379</v>
      </c>
      <c r="Q209" s="4" t="s">
        <v>380</v>
      </c>
      <c r="R209" s="38" t="s">
        <v>103</v>
      </c>
    </row>
    <row r="210" spans="1:18" ht="135" x14ac:dyDescent="0.25">
      <c r="A210" s="19" t="str">
        <f>A$209</f>
        <v>R&amp;D</v>
      </c>
      <c r="B210" s="13" t="str">
        <f t="shared" ref="B210:C217" si="61">B$209</f>
        <v>Capital Cost Reduction</v>
      </c>
      <c r="C210" s="13" t="str">
        <f t="shared" si="61"/>
        <v>RnD Electricity Capital Cost Perc Reduction</v>
      </c>
      <c r="D210" s="4" t="s">
        <v>106</v>
      </c>
      <c r="E210" s="13"/>
      <c r="F210" s="4" t="s">
        <v>501</v>
      </c>
      <c r="H210" s="9">
        <v>93</v>
      </c>
      <c r="I210" s="13" t="str">
        <f t="shared" si="59"/>
        <v>R&amp;D Capital Cost Reductions</v>
      </c>
      <c r="J210" s="7" t="s">
        <v>57</v>
      </c>
      <c r="K210" s="34">
        <f t="shared" ref="K210:N216" si="62">K$209</f>
        <v>0</v>
      </c>
      <c r="L210" s="16">
        <f t="shared" si="62"/>
        <v>0.4</v>
      </c>
      <c r="M210" s="16">
        <f t="shared" si="62"/>
        <v>0.01</v>
      </c>
      <c r="N210" s="13" t="str">
        <f t="shared" si="62"/>
        <v>% reduction in cost</v>
      </c>
      <c r="O210" s="4" t="s">
        <v>761</v>
      </c>
      <c r="P210" s="7" t="s">
        <v>379</v>
      </c>
      <c r="Q210" s="4" t="s">
        <v>380</v>
      </c>
      <c r="R210" s="38" t="s">
        <v>103</v>
      </c>
    </row>
    <row r="211" spans="1:18" ht="135" x14ac:dyDescent="0.25">
      <c r="A211" s="19" t="str">
        <f t="shared" ref="A211:A216" si="63">A$209</f>
        <v>R&amp;D</v>
      </c>
      <c r="B211" s="13" t="str">
        <f t="shared" si="61"/>
        <v>Capital Cost Reduction</v>
      </c>
      <c r="C211" s="13" t="str">
        <f t="shared" si="61"/>
        <v>RnD Electricity Capital Cost Perc Reduction</v>
      </c>
      <c r="D211" s="4" t="s">
        <v>107</v>
      </c>
      <c r="E211" s="13"/>
      <c r="F211" s="4" t="s">
        <v>502</v>
      </c>
      <c r="H211" s="9">
        <v>94</v>
      </c>
      <c r="I211" s="13" t="str">
        <f t="shared" si="59"/>
        <v>R&amp;D Capital Cost Reductions</v>
      </c>
      <c r="J211" s="7" t="s">
        <v>57</v>
      </c>
      <c r="K211" s="34">
        <f t="shared" si="62"/>
        <v>0</v>
      </c>
      <c r="L211" s="16">
        <f t="shared" si="62"/>
        <v>0.4</v>
      </c>
      <c r="M211" s="16">
        <f t="shared" si="62"/>
        <v>0.01</v>
      </c>
      <c r="N211" s="13" t="str">
        <f t="shared" si="62"/>
        <v>% reduction in cost</v>
      </c>
      <c r="O211" s="4" t="s">
        <v>762</v>
      </c>
      <c r="P211" s="7" t="s">
        <v>379</v>
      </c>
      <c r="Q211" s="4" t="s">
        <v>380</v>
      </c>
      <c r="R211" s="38" t="s">
        <v>103</v>
      </c>
    </row>
    <row r="212" spans="1:18" ht="135" x14ac:dyDescent="0.25">
      <c r="A212" s="19" t="str">
        <f t="shared" si="63"/>
        <v>R&amp;D</v>
      </c>
      <c r="B212" s="13" t="str">
        <f t="shared" si="61"/>
        <v>Capital Cost Reduction</v>
      </c>
      <c r="C212" s="13" t="str">
        <f t="shared" si="61"/>
        <v>RnD Electricity Capital Cost Perc Reduction</v>
      </c>
      <c r="D212" s="4" t="s">
        <v>108</v>
      </c>
      <c r="E212" s="13"/>
      <c r="F212" s="4" t="s">
        <v>503</v>
      </c>
      <c r="H212" s="9">
        <v>95</v>
      </c>
      <c r="I212" s="13" t="str">
        <f t="shared" si="59"/>
        <v>R&amp;D Capital Cost Reductions</v>
      </c>
      <c r="J212" s="7" t="s">
        <v>57</v>
      </c>
      <c r="K212" s="34">
        <f t="shared" si="62"/>
        <v>0</v>
      </c>
      <c r="L212" s="16">
        <f t="shared" si="62"/>
        <v>0.4</v>
      </c>
      <c r="M212" s="16">
        <f t="shared" si="62"/>
        <v>0.01</v>
      </c>
      <c r="N212" s="13" t="str">
        <f t="shared" si="62"/>
        <v>% reduction in cost</v>
      </c>
      <c r="O212" s="4" t="s">
        <v>763</v>
      </c>
      <c r="P212" s="7" t="s">
        <v>379</v>
      </c>
      <c r="Q212" s="4" t="s">
        <v>380</v>
      </c>
      <c r="R212" s="38" t="s">
        <v>103</v>
      </c>
    </row>
    <row r="213" spans="1:18" ht="135" x14ac:dyDescent="0.25">
      <c r="A213" s="19" t="str">
        <f t="shared" si="63"/>
        <v>R&amp;D</v>
      </c>
      <c r="B213" s="13" t="str">
        <f t="shared" si="61"/>
        <v>Capital Cost Reduction</v>
      </c>
      <c r="C213" s="13" t="str">
        <f t="shared" si="61"/>
        <v>RnD Electricity Capital Cost Perc Reduction</v>
      </c>
      <c r="D213" s="4" t="s">
        <v>109</v>
      </c>
      <c r="E213" s="13"/>
      <c r="F213" s="4" t="s">
        <v>504</v>
      </c>
      <c r="H213" s="9">
        <v>96</v>
      </c>
      <c r="I213" s="13" t="str">
        <f t="shared" si="59"/>
        <v>R&amp;D Capital Cost Reductions</v>
      </c>
      <c r="J213" s="7" t="s">
        <v>57</v>
      </c>
      <c r="K213" s="34">
        <f t="shared" si="62"/>
        <v>0</v>
      </c>
      <c r="L213" s="16">
        <f t="shared" si="62"/>
        <v>0.4</v>
      </c>
      <c r="M213" s="16">
        <f t="shared" si="62"/>
        <v>0.01</v>
      </c>
      <c r="N213" s="13" t="str">
        <f t="shared" si="62"/>
        <v>% reduction in cost</v>
      </c>
      <c r="O213" s="4" t="s">
        <v>764</v>
      </c>
      <c r="P213" s="7" t="s">
        <v>379</v>
      </c>
      <c r="Q213" s="4" t="s">
        <v>380</v>
      </c>
      <c r="R213" s="38" t="s">
        <v>103</v>
      </c>
    </row>
    <row r="214" spans="1:18" ht="135" x14ac:dyDescent="0.25">
      <c r="A214" s="19" t="str">
        <f t="shared" si="63"/>
        <v>R&amp;D</v>
      </c>
      <c r="B214" s="13" t="str">
        <f t="shared" si="61"/>
        <v>Capital Cost Reduction</v>
      </c>
      <c r="C214" s="13" t="str">
        <f t="shared" si="61"/>
        <v>RnD Electricity Capital Cost Perc Reduction</v>
      </c>
      <c r="D214" s="4" t="s">
        <v>110</v>
      </c>
      <c r="E214" s="13"/>
      <c r="F214" s="4" t="s">
        <v>505</v>
      </c>
      <c r="H214" s="9">
        <v>97</v>
      </c>
      <c r="I214" s="13" t="str">
        <f t="shared" si="59"/>
        <v>R&amp;D Capital Cost Reductions</v>
      </c>
      <c r="J214" s="7" t="s">
        <v>57</v>
      </c>
      <c r="K214" s="34">
        <f t="shared" si="62"/>
        <v>0</v>
      </c>
      <c r="L214" s="16">
        <f t="shared" si="62"/>
        <v>0.4</v>
      </c>
      <c r="M214" s="16">
        <f t="shared" si="62"/>
        <v>0.01</v>
      </c>
      <c r="N214" s="13" t="str">
        <f t="shared" si="62"/>
        <v>% reduction in cost</v>
      </c>
      <c r="O214" s="4" t="s">
        <v>765</v>
      </c>
      <c r="P214" s="7" t="s">
        <v>379</v>
      </c>
      <c r="Q214" s="4" t="s">
        <v>380</v>
      </c>
      <c r="R214" s="38" t="s">
        <v>103</v>
      </c>
    </row>
    <row r="215" spans="1:18" ht="135" x14ac:dyDescent="0.25">
      <c r="A215" s="19" t="str">
        <f t="shared" si="63"/>
        <v>R&amp;D</v>
      </c>
      <c r="B215" s="13" t="str">
        <f t="shared" si="61"/>
        <v>Capital Cost Reduction</v>
      </c>
      <c r="C215" s="13" t="str">
        <f t="shared" si="61"/>
        <v>RnD Electricity Capital Cost Perc Reduction</v>
      </c>
      <c r="D215" s="4" t="s">
        <v>111</v>
      </c>
      <c r="E215" s="13"/>
      <c r="F215" s="4" t="s">
        <v>506</v>
      </c>
      <c r="H215" s="9">
        <v>98</v>
      </c>
      <c r="I215" s="13" t="str">
        <f t="shared" si="59"/>
        <v>R&amp;D Capital Cost Reductions</v>
      </c>
      <c r="J215" s="7" t="s">
        <v>57</v>
      </c>
      <c r="K215" s="34">
        <f t="shared" si="62"/>
        <v>0</v>
      </c>
      <c r="L215" s="16">
        <f t="shared" si="62"/>
        <v>0.4</v>
      </c>
      <c r="M215" s="16">
        <f t="shared" si="62"/>
        <v>0.01</v>
      </c>
      <c r="N215" s="13" t="str">
        <f t="shared" si="62"/>
        <v>% reduction in cost</v>
      </c>
      <c r="O215" s="4" t="s">
        <v>766</v>
      </c>
      <c r="P215" s="7" t="s">
        <v>379</v>
      </c>
      <c r="Q215" s="4" t="s">
        <v>380</v>
      </c>
      <c r="R215" s="38" t="s">
        <v>103</v>
      </c>
    </row>
    <row r="216" spans="1:18" ht="135" x14ac:dyDescent="0.25">
      <c r="A216" s="19" t="str">
        <f t="shared" si="63"/>
        <v>R&amp;D</v>
      </c>
      <c r="B216" s="13" t="str">
        <f t="shared" si="61"/>
        <v>Capital Cost Reduction</v>
      </c>
      <c r="C216" s="13" t="str">
        <f t="shared" si="61"/>
        <v>RnD Electricity Capital Cost Perc Reduction</v>
      </c>
      <c r="D216" s="4" t="s">
        <v>112</v>
      </c>
      <c r="E216" s="13"/>
      <c r="F216" s="4" t="s">
        <v>507</v>
      </c>
      <c r="H216" s="9">
        <v>99</v>
      </c>
      <c r="I216" s="13" t="str">
        <f t="shared" si="59"/>
        <v>R&amp;D Capital Cost Reductions</v>
      </c>
      <c r="J216" s="7" t="s">
        <v>57</v>
      </c>
      <c r="K216" s="34">
        <f t="shared" si="62"/>
        <v>0</v>
      </c>
      <c r="L216" s="16">
        <f t="shared" si="62"/>
        <v>0.4</v>
      </c>
      <c r="M216" s="16">
        <f t="shared" si="62"/>
        <v>0.01</v>
      </c>
      <c r="N216" s="13" t="str">
        <f t="shared" si="62"/>
        <v>% reduction in cost</v>
      </c>
      <c r="O216" s="4" t="s">
        <v>767</v>
      </c>
      <c r="P216" s="7" t="s">
        <v>379</v>
      </c>
      <c r="Q216" s="4" t="s">
        <v>380</v>
      </c>
      <c r="R216" s="38" t="s">
        <v>103</v>
      </c>
    </row>
    <row r="217" spans="1:18" ht="135" x14ac:dyDescent="0.25">
      <c r="A217" s="2" t="s">
        <v>35</v>
      </c>
      <c r="B217" s="13" t="str">
        <f t="shared" si="61"/>
        <v>Capital Cost Reduction</v>
      </c>
      <c r="C217" s="2" t="s">
        <v>447</v>
      </c>
      <c r="D217" s="7" t="s">
        <v>175</v>
      </c>
      <c r="F217" s="4" t="s">
        <v>508</v>
      </c>
      <c r="H217" s="9">
        <v>100</v>
      </c>
      <c r="I217" s="13" t="str">
        <f t="shared" si="59"/>
        <v>R&amp;D Capital Cost Reductions</v>
      </c>
      <c r="J217" s="7" t="s">
        <v>57</v>
      </c>
      <c r="K217" s="24">
        <v>0</v>
      </c>
      <c r="L217" s="25">
        <v>0.4</v>
      </c>
      <c r="M217" s="23">
        <v>0.01</v>
      </c>
      <c r="N217" s="7" t="s">
        <v>42</v>
      </c>
      <c r="O217" s="4" t="s">
        <v>768</v>
      </c>
      <c r="P217" s="7" t="s">
        <v>379</v>
      </c>
      <c r="Q217" s="4" t="s">
        <v>380</v>
      </c>
      <c r="R217" s="38" t="s">
        <v>103</v>
      </c>
    </row>
    <row r="218" spans="1:18" ht="135" x14ac:dyDescent="0.25">
      <c r="A218" s="19" t="str">
        <f>A$217</f>
        <v>R&amp;D</v>
      </c>
      <c r="B218" s="19" t="str">
        <f t="shared" ref="B218:C225" si="64">B$217</f>
        <v>Capital Cost Reduction</v>
      </c>
      <c r="C218" s="19" t="str">
        <f t="shared" si="64"/>
        <v>RnD Industry Capital Cost Perc Reduction</v>
      </c>
      <c r="D218" s="4" t="s">
        <v>176</v>
      </c>
      <c r="F218" s="4" t="s">
        <v>509</v>
      </c>
      <c r="H218" s="9">
        <v>101</v>
      </c>
      <c r="I218" s="13" t="str">
        <f t="shared" si="59"/>
        <v>R&amp;D Capital Cost Reductions</v>
      </c>
      <c r="J218" s="7" t="s">
        <v>57</v>
      </c>
      <c r="K218" s="20">
        <f t="shared" ref="K218:N224" si="65">K$217</f>
        <v>0</v>
      </c>
      <c r="L218" s="20">
        <f t="shared" si="65"/>
        <v>0.4</v>
      </c>
      <c r="M218" s="59">
        <f t="shared" si="65"/>
        <v>0.01</v>
      </c>
      <c r="N218" s="19" t="str">
        <f t="shared" si="65"/>
        <v>% reduction in cost</v>
      </c>
      <c r="O218" s="4" t="s">
        <v>769</v>
      </c>
      <c r="P218" s="7" t="s">
        <v>379</v>
      </c>
      <c r="Q218" s="4" t="s">
        <v>380</v>
      </c>
      <c r="R218" s="38" t="s">
        <v>103</v>
      </c>
    </row>
    <row r="219" spans="1:18" ht="135" x14ac:dyDescent="0.25">
      <c r="A219" s="19" t="str">
        <f t="shared" ref="A219:A224" si="66">A$217</f>
        <v>R&amp;D</v>
      </c>
      <c r="B219" s="19" t="str">
        <f t="shared" si="64"/>
        <v>Capital Cost Reduction</v>
      </c>
      <c r="C219" s="19" t="str">
        <f t="shared" si="64"/>
        <v>RnD Industry Capital Cost Perc Reduction</v>
      </c>
      <c r="D219" s="4" t="s">
        <v>177</v>
      </c>
      <c r="F219" s="4" t="s">
        <v>510</v>
      </c>
      <c r="H219" s="9">
        <v>102</v>
      </c>
      <c r="I219" s="13" t="str">
        <f t="shared" si="59"/>
        <v>R&amp;D Capital Cost Reductions</v>
      </c>
      <c r="J219" s="7" t="s">
        <v>57</v>
      </c>
      <c r="K219" s="20">
        <f t="shared" si="65"/>
        <v>0</v>
      </c>
      <c r="L219" s="20">
        <f t="shared" si="65"/>
        <v>0.4</v>
      </c>
      <c r="M219" s="59">
        <f t="shared" si="65"/>
        <v>0.01</v>
      </c>
      <c r="N219" s="19" t="str">
        <f t="shared" si="65"/>
        <v>% reduction in cost</v>
      </c>
      <c r="O219" s="4" t="s">
        <v>770</v>
      </c>
      <c r="P219" s="7" t="s">
        <v>379</v>
      </c>
      <c r="Q219" s="4" t="s">
        <v>380</v>
      </c>
      <c r="R219" s="38" t="s">
        <v>103</v>
      </c>
    </row>
    <row r="220" spans="1:18" ht="135" x14ac:dyDescent="0.25">
      <c r="A220" s="19" t="str">
        <f t="shared" si="66"/>
        <v>R&amp;D</v>
      </c>
      <c r="B220" s="19" t="str">
        <f t="shared" si="64"/>
        <v>Capital Cost Reduction</v>
      </c>
      <c r="C220" s="19" t="str">
        <f t="shared" si="64"/>
        <v>RnD Industry Capital Cost Perc Reduction</v>
      </c>
      <c r="D220" s="4" t="s">
        <v>178</v>
      </c>
      <c r="F220" s="4" t="s">
        <v>511</v>
      </c>
      <c r="H220" s="9">
        <v>103</v>
      </c>
      <c r="I220" s="13" t="str">
        <f t="shared" si="59"/>
        <v>R&amp;D Capital Cost Reductions</v>
      </c>
      <c r="J220" s="7" t="s">
        <v>57</v>
      </c>
      <c r="K220" s="20">
        <f t="shared" si="65"/>
        <v>0</v>
      </c>
      <c r="L220" s="20">
        <f t="shared" si="65"/>
        <v>0.4</v>
      </c>
      <c r="M220" s="59">
        <f t="shared" si="65"/>
        <v>0.01</v>
      </c>
      <c r="N220" s="19" t="str">
        <f t="shared" si="65"/>
        <v>% reduction in cost</v>
      </c>
      <c r="O220" s="4" t="s">
        <v>771</v>
      </c>
      <c r="P220" s="7" t="s">
        <v>379</v>
      </c>
      <c r="Q220" s="4" t="s">
        <v>380</v>
      </c>
      <c r="R220" s="38" t="s">
        <v>103</v>
      </c>
    </row>
    <row r="221" spans="1:18" ht="135" x14ac:dyDescent="0.25">
      <c r="A221" s="19" t="str">
        <f t="shared" si="66"/>
        <v>R&amp;D</v>
      </c>
      <c r="B221" s="19" t="str">
        <f t="shared" si="64"/>
        <v>Capital Cost Reduction</v>
      </c>
      <c r="C221" s="19" t="str">
        <f t="shared" si="64"/>
        <v>RnD Industry Capital Cost Perc Reduction</v>
      </c>
      <c r="D221" s="4" t="s">
        <v>179</v>
      </c>
      <c r="F221" s="4" t="s">
        <v>512</v>
      </c>
      <c r="H221" s="9">
        <v>104</v>
      </c>
      <c r="I221" s="13" t="str">
        <f t="shared" si="59"/>
        <v>R&amp;D Capital Cost Reductions</v>
      </c>
      <c r="J221" s="7" t="s">
        <v>57</v>
      </c>
      <c r="K221" s="20">
        <f t="shared" si="65"/>
        <v>0</v>
      </c>
      <c r="L221" s="20">
        <f t="shared" si="65"/>
        <v>0.4</v>
      </c>
      <c r="M221" s="59">
        <f t="shared" si="65"/>
        <v>0.01</v>
      </c>
      <c r="N221" s="19" t="str">
        <f t="shared" si="65"/>
        <v>% reduction in cost</v>
      </c>
      <c r="O221" s="4" t="s">
        <v>772</v>
      </c>
      <c r="P221" s="7" t="s">
        <v>379</v>
      </c>
      <c r="Q221" s="4" t="s">
        <v>380</v>
      </c>
      <c r="R221" s="38" t="s">
        <v>103</v>
      </c>
    </row>
    <row r="222" spans="1:18" ht="135" x14ac:dyDescent="0.25">
      <c r="A222" s="19" t="str">
        <f t="shared" si="66"/>
        <v>R&amp;D</v>
      </c>
      <c r="B222" s="19" t="str">
        <f t="shared" si="64"/>
        <v>Capital Cost Reduction</v>
      </c>
      <c r="C222" s="19" t="str">
        <f t="shared" si="64"/>
        <v>RnD Industry Capital Cost Perc Reduction</v>
      </c>
      <c r="D222" s="4" t="s">
        <v>180</v>
      </c>
      <c r="F222" s="4" t="s">
        <v>513</v>
      </c>
      <c r="H222" s="9">
        <v>105</v>
      </c>
      <c r="I222" s="13" t="str">
        <f t="shared" si="59"/>
        <v>R&amp;D Capital Cost Reductions</v>
      </c>
      <c r="J222" s="7" t="s">
        <v>57</v>
      </c>
      <c r="K222" s="20">
        <f t="shared" si="65"/>
        <v>0</v>
      </c>
      <c r="L222" s="20">
        <f t="shared" si="65"/>
        <v>0.4</v>
      </c>
      <c r="M222" s="59">
        <f t="shared" si="65"/>
        <v>0.01</v>
      </c>
      <c r="N222" s="19" t="str">
        <f t="shared" si="65"/>
        <v>% reduction in cost</v>
      </c>
      <c r="O222" s="4" t="s">
        <v>773</v>
      </c>
      <c r="P222" s="7" t="s">
        <v>379</v>
      </c>
      <c r="Q222" s="4" t="s">
        <v>380</v>
      </c>
      <c r="R222" s="38" t="s">
        <v>103</v>
      </c>
    </row>
    <row r="223" spans="1:18" ht="135" x14ac:dyDescent="0.25">
      <c r="A223" s="19" t="str">
        <f t="shared" si="66"/>
        <v>R&amp;D</v>
      </c>
      <c r="B223" s="19" t="str">
        <f t="shared" si="64"/>
        <v>Capital Cost Reduction</v>
      </c>
      <c r="C223" s="19" t="str">
        <f t="shared" si="64"/>
        <v>RnD Industry Capital Cost Perc Reduction</v>
      </c>
      <c r="D223" s="4" t="s">
        <v>181</v>
      </c>
      <c r="F223" s="11" t="s">
        <v>514</v>
      </c>
      <c r="H223" s="9">
        <v>106</v>
      </c>
      <c r="I223" s="13" t="str">
        <f t="shared" si="59"/>
        <v>R&amp;D Capital Cost Reductions</v>
      </c>
      <c r="J223" s="7" t="s">
        <v>57</v>
      </c>
      <c r="K223" s="20">
        <f t="shared" si="65"/>
        <v>0</v>
      </c>
      <c r="L223" s="20">
        <f t="shared" si="65"/>
        <v>0.4</v>
      </c>
      <c r="M223" s="59">
        <f t="shared" si="65"/>
        <v>0.01</v>
      </c>
      <c r="N223" s="19" t="str">
        <f t="shared" si="65"/>
        <v>% reduction in cost</v>
      </c>
      <c r="O223" s="4" t="s">
        <v>774</v>
      </c>
      <c r="P223" s="7" t="s">
        <v>379</v>
      </c>
      <c r="Q223" s="4" t="s">
        <v>380</v>
      </c>
      <c r="R223" s="38" t="s">
        <v>103</v>
      </c>
    </row>
    <row r="224" spans="1:18" ht="135" x14ac:dyDescent="0.25">
      <c r="A224" s="19" t="str">
        <f t="shared" si="66"/>
        <v>R&amp;D</v>
      </c>
      <c r="B224" s="19" t="str">
        <f t="shared" si="64"/>
        <v>Capital Cost Reduction</v>
      </c>
      <c r="C224" s="19" t="str">
        <f t="shared" si="64"/>
        <v>RnD Industry Capital Cost Perc Reduction</v>
      </c>
      <c r="D224" s="4" t="s">
        <v>182</v>
      </c>
      <c r="F224" s="4" t="s">
        <v>515</v>
      </c>
      <c r="H224" s="9">
        <v>107</v>
      </c>
      <c r="I224" s="13" t="str">
        <f t="shared" si="59"/>
        <v>R&amp;D Capital Cost Reductions</v>
      </c>
      <c r="J224" s="7" t="s">
        <v>57</v>
      </c>
      <c r="K224" s="20">
        <f t="shared" si="65"/>
        <v>0</v>
      </c>
      <c r="L224" s="20">
        <f t="shared" si="65"/>
        <v>0.4</v>
      </c>
      <c r="M224" s="59">
        <f t="shared" si="65"/>
        <v>0.01</v>
      </c>
      <c r="N224" s="19" t="str">
        <f t="shared" si="65"/>
        <v>% reduction in cost</v>
      </c>
      <c r="O224" s="4" t="s">
        <v>775</v>
      </c>
      <c r="P224" s="7" t="s">
        <v>379</v>
      </c>
      <c r="Q224" s="4" t="s">
        <v>380</v>
      </c>
      <c r="R224" s="38" t="s">
        <v>103</v>
      </c>
    </row>
    <row r="225" spans="1:18" ht="135" x14ac:dyDescent="0.25">
      <c r="A225" s="11" t="s">
        <v>35</v>
      </c>
      <c r="B225" s="19" t="str">
        <f t="shared" si="64"/>
        <v>Capital Cost Reduction</v>
      </c>
      <c r="C225" s="11" t="s">
        <v>448</v>
      </c>
      <c r="D225" s="7" t="s">
        <v>51</v>
      </c>
      <c r="F225" s="7" t="s">
        <v>516</v>
      </c>
      <c r="H225" s="9">
        <v>108</v>
      </c>
      <c r="I225" s="13" t="str">
        <f t="shared" si="59"/>
        <v>R&amp;D Capital Cost Reductions</v>
      </c>
      <c r="J225" s="7" t="s">
        <v>57</v>
      </c>
      <c r="K225" s="24">
        <v>0</v>
      </c>
      <c r="L225" s="25">
        <v>0.4</v>
      </c>
      <c r="M225" s="23">
        <v>0.01</v>
      </c>
      <c r="N225" s="7" t="s">
        <v>42</v>
      </c>
      <c r="O225" s="4" t="s">
        <v>776</v>
      </c>
      <c r="P225" s="7" t="s">
        <v>379</v>
      </c>
      <c r="Q225" s="4" t="s">
        <v>380</v>
      </c>
      <c r="R225" s="38" t="s">
        <v>103</v>
      </c>
    </row>
    <row r="226" spans="1:18" ht="135" x14ac:dyDescent="0.25">
      <c r="A226" s="19" t="str">
        <f>A$225</f>
        <v>R&amp;D</v>
      </c>
      <c r="B226" s="19" t="str">
        <f t="shared" ref="B226:C230" si="67">B$225</f>
        <v>Capital Cost Reduction</v>
      </c>
      <c r="C226" s="19" t="str">
        <f t="shared" si="67"/>
        <v>RnD Transportation Capital Cost Perc Reduction</v>
      </c>
      <c r="D226" s="7" t="s">
        <v>52</v>
      </c>
      <c r="F226" s="7" t="s">
        <v>517</v>
      </c>
      <c r="H226" s="9">
        <v>109</v>
      </c>
      <c r="I226" s="13" t="str">
        <f t="shared" si="59"/>
        <v>R&amp;D Capital Cost Reductions</v>
      </c>
      <c r="J226" s="7" t="s">
        <v>57</v>
      </c>
      <c r="K226" s="20">
        <f t="shared" ref="K226:N230" si="68">K$225</f>
        <v>0</v>
      </c>
      <c r="L226" s="20">
        <f t="shared" si="68"/>
        <v>0.4</v>
      </c>
      <c r="M226" s="59">
        <f t="shared" si="68"/>
        <v>0.01</v>
      </c>
      <c r="N226" s="19" t="str">
        <f t="shared" si="68"/>
        <v>% reduction in cost</v>
      </c>
      <c r="O226" s="4" t="s">
        <v>777</v>
      </c>
      <c r="P226" s="7" t="s">
        <v>379</v>
      </c>
      <c r="Q226" s="4" t="s">
        <v>380</v>
      </c>
      <c r="R226" s="38" t="s">
        <v>103</v>
      </c>
    </row>
    <row r="227" spans="1:18" ht="135" x14ac:dyDescent="0.25">
      <c r="A227" s="19" t="str">
        <f>A$225</f>
        <v>R&amp;D</v>
      </c>
      <c r="B227" s="19" t="str">
        <f t="shared" si="67"/>
        <v>Capital Cost Reduction</v>
      </c>
      <c r="C227" s="19" t="str">
        <f t="shared" si="67"/>
        <v>RnD Transportation Capital Cost Perc Reduction</v>
      </c>
      <c r="D227" s="7" t="s">
        <v>53</v>
      </c>
      <c r="F227" s="7" t="s">
        <v>518</v>
      </c>
      <c r="H227" s="9">
        <v>110</v>
      </c>
      <c r="I227" s="13" t="str">
        <f t="shared" si="59"/>
        <v>R&amp;D Capital Cost Reductions</v>
      </c>
      <c r="J227" s="7" t="s">
        <v>57</v>
      </c>
      <c r="K227" s="20">
        <f t="shared" si="68"/>
        <v>0</v>
      </c>
      <c r="L227" s="20">
        <f t="shared" si="68"/>
        <v>0.4</v>
      </c>
      <c r="M227" s="59">
        <f t="shared" si="68"/>
        <v>0.01</v>
      </c>
      <c r="N227" s="19" t="str">
        <f t="shared" si="68"/>
        <v>% reduction in cost</v>
      </c>
      <c r="O227" s="4" t="s">
        <v>778</v>
      </c>
      <c r="P227" s="7" t="s">
        <v>379</v>
      </c>
      <c r="Q227" s="4" t="s">
        <v>380</v>
      </c>
      <c r="R227" s="38" t="s">
        <v>103</v>
      </c>
    </row>
    <row r="228" spans="1:18" ht="135" x14ac:dyDescent="0.25">
      <c r="A228" s="19" t="str">
        <f>A$225</f>
        <v>R&amp;D</v>
      </c>
      <c r="B228" s="19" t="str">
        <f t="shared" si="67"/>
        <v>Capital Cost Reduction</v>
      </c>
      <c r="C228" s="19" t="str">
        <f t="shared" si="67"/>
        <v>RnD Transportation Capital Cost Perc Reduction</v>
      </c>
      <c r="D228" s="7" t="s">
        <v>54</v>
      </c>
      <c r="F228" s="7" t="s">
        <v>519</v>
      </c>
      <c r="H228" s="9">
        <v>111</v>
      </c>
      <c r="I228" s="13" t="str">
        <f t="shared" si="59"/>
        <v>R&amp;D Capital Cost Reductions</v>
      </c>
      <c r="J228" s="7" t="s">
        <v>57</v>
      </c>
      <c r="K228" s="20">
        <f t="shared" si="68"/>
        <v>0</v>
      </c>
      <c r="L228" s="20">
        <f t="shared" si="68"/>
        <v>0.4</v>
      </c>
      <c r="M228" s="59">
        <f t="shared" si="68"/>
        <v>0.01</v>
      </c>
      <c r="N228" s="19" t="str">
        <f t="shared" si="68"/>
        <v>% reduction in cost</v>
      </c>
      <c r="O228" s="4" t="s">
        <v>779</v>
      </c>
      <c r="P228" s="7" t="s">
        <v>379</v>
      </c>
      <c r="Q228" s="4" t="s">
        <v>380</v>
      </c>
      <c r="R228" s="38" t="s">
        <v>103</v>
      </c>
    </row>
    <row r="229" spans="1:18" ht="135" x14ac:dyDescent="0.25">
      <c r="A229" s="19" t="str">
        <f>A$225</f>
        <v>R&amp;D</v>
      </c>
      <c r="B229" s="19" t="str">
        <f t="shared" si="67"/>
        <v>Capital Cost Reduction</v>
      </c>
      <c r="C229" s="19" t="str">
        <f t="shared" si="67"/>
        <v>RnD Transportation Capital Cost Perc Reduction</v>
      </c>
      <c r="D229" s="7" t="s">
        <v>55</v>
      </c>
      <c r="F229" s="7" t="s">
        <v>520</v>
      </c>
      <c r="H229" s="9">
        <v>112</v>
      </c>
      <c r="I229" s="13" t="str">
        <f t="shared" si="59"/>
        <v>R&amp;D Capital Cost Reductions</v>
      </c>
      <c r="J229" s="7" t="s">
        <v>57</v>
      </c>
      <c r="K229" s="20">
        <f t="shared" si="68"/>
        <v>0</v>
      </c>
      <c r="L229" s="20">
        <f t="shared" si="68"/>
        <v>0.4</v>
      </c>
      <c r="M229" s="59">
        <f t="shared" si="68"/>
        <v>0.01</v>
      </c>
      <c r="N229" s="19" t="str">
        <f t="shared" si="68"/>
        <v>% reduction in cost</v>
      </c>
      <c r="O229" s="4" t="s">
        <v>780</v>
      </c>
      <c r="P229" s="7" t="s">
        <v>379</v>
      </c>
      <c r="Q229" s="4" t="s">
        <v>380</v>
      </c>
      <c r="R229" s="38" t="s">
        <v>103</v>
      </c>
    </row>
    <row r="230" spans="1:18" ht="135" x14ac:dyDescent="0.25">
      <c r="A230" s="19" t="str">
        <f>A$225</f>
        <v>R&amp;D</v>
      </c>
      <c r="B230" s="19" t="str">
        <f t="shared" si="67"/>
        <v>Capital Cost Reduction</v>
      </c>
      <c r="C230" s="19" t="str">
        <f t="shared" si="67"/>
        <v>RnD Transportation Capital Cost Perc Reduction</v>
      </c>
      <c r="D230" s="7" t="s">
        <v>152</v>
      </c>
      <c r="F230" s="7" t="s">
        <v>521</v>
      </c>
      <c r="H230" s="9">
        <v>113</v>
      </c>
      <c r="I230" s="13" t="str">
        <f t="shared" si="59"/>
        <v>R&amp;D Capital Cost Reductions</v>
      </c>
      <c r="J230" s="7" t="s">
        <v>57</v>
      </c>
      <c r="K230" s="20">
        <f t="shared" si="68"/>
        <v>0</v>
      </c>
      <c r="L230" s="20">
        <f t="shared" si="68"/>
        <v>0.4</v>
      </c>
      <c r="M230" s="59">
        <f t="shared" si="68"/>
        <v>0.01</v>
      </c>
      <c r="N230" s="19" t="str">
        <f t="shared" si="68"/>
        <v>% reduction in cost</v>
      </c>
      <c r="O230" s="4" t="s">
        <v>781</v>
      </c>
      <c r="P230" s="7" t="s">
        <v>379</v>
      </c>
      <c r="Q230" s="4" t="s">
        <v>380</v>
      </c>
      <c r="R230" s="38" t="s">
        <v>103</v>
      </c>
    </row>
    <row r="231" spans="1:18" ht="135" x14ac:dyDescent="0.25">
      <c r="A231" s="2" t="s">
        <v>35</v>
      </c>
      <c r="B231" s="7" t="s">
        <v>522</v>
      </c>
      <c r="C231" s="2" t="s">
        <v>449</v>
      </c>
      <c r="D231" s="7" t="s">
        <v>154</v>
      </c>
      <c r="F231" s="7" t="s">
        <v>494</v>
      </c>
      <c r="H231" s="9">
        <v>114</v>
      </c>
      <c r="I231" s="7" t="s">
        <v>590</v>
      </c>
      <c r="J231" s="7" t="s">
        <v>57</v>
      </c>
      <c r="K231" s="24">
        <v>0</v>
      </c>
      <c r="L231" s="25">
        <v>0.4</v>
      </c>
      <c r="M231" s="23">
        <v>0.01</v>
      </c>
      <c r="N231" s="7" t="s">
        <v>43</v>
      </c>
      <c r="O231" s="7" t="s">
        <v>782</v>
      </c>
      <c r="P231" s="7" t="s">
        <v>379</v>
      </c>
      <c r="Q231" s="4" t="s">
        <v>380</v>
      </c>
      <c r="R231" s="38" t="s">
        <v>103</v>
      </c>
    </row>
    <row r="232" spans="1:18" ht="135" x14ac:dyDescent="0.25">
      <c r="A232" s="19" t="str">
        <f>A$231</f>
        <v>R&amp;D</v>
      </c>
      <c r="B232" s="19" t="str">
        <f t="shared" ref="B232:C238" si="69">B$231</f>
        <v>Fuel Use Reduction</v>
      </c>
      <c r="C232" s="19" t="str">
        <f t="shared" si="69"/>
        <v>RnD Building Fuel Use Perc Reduction</v>
      </c>
      <c r="D232" s="7" t="s">
        <v>155</v>
      </c>
      <c r="F232" s="7" t="s">
        <v>495</v>
      </c>
      <c r="H232" s="9">
        <v>115</v>
      </c>
      <c r="I232" s="19" t="str">
        <f t="shared" ref="I232:I259" si="70">I$231</f>
        <v>R&amp;D Fuel Use Reductions</v>
      </c>
      <c r="J232" s="7" t="s">
        <v>57</v>
      </c>
      <c r="K232" s="20">
        <f t="shared" ref="K232:N236" si="71">K$231</f>
        <v>0</v>
      </c>
      <c r="L232" s="20">
        <f t="shared" si="71"/>
        <v>0.4</v>
      </c>
      <c r="M232" s="59">
        <f t="shared" si="71"/>
        <v>0.01</v>
      </c>
      <c r="N232" s="19" t="str">
        <f t="shared" si="71"/>
        <v>% reduction in fuel use</v>
      </c>
      <c r="O232" s="7" t="s">
        <v>783</v>
      </c>
      <c r="P232" s="7" t="s">
        <v>379</v>
      </c>
      <c r="Q232" s="4" t="s">
        <v>380</v>
      </c>
      <c r="R232" s="38" t="s">
        <v>103</v>
      </c>
    </row>
    <row r="233" spans="1:18" ht="30" x14ac:dyDescent="0.25">
      <c r="A233" s="19" t="str">
        <f>A$231</f>
        <v>R&amp;D</v>
      </c>
      <c r="B233" s="19" t="str">
        <f t="shared" si="69"/>
        <v>Fuel Use Reduction</v>
      </c>
      <c r="C233" s="19" t="str">
        <f t="shared" si="69"/>
        <v>RnD Building Fuel Use Perc Reduction</v>
      </c>
      <c r="D233" s="7" t="s">
        <v>156</v>
      </c>
      <c r="F233" s="7" t="s">
        <v>496</v>
      </c>
      <c r="I233" s="19" t="str">
        <f t="shared" si="70"/>
        <v>R&amp;D Fuel Use Reductions</v>
      </c>
      <c r="J233" s="10" t="s">
        <v>58</v>
      </c>
      <c r="K233" s="20"/>
      <c r="L233" s="20"/>
      <c r="M233" s="59"/>
      <c r="N233" s="19"/>
    </row>
    <row r="234" spans="1:18" ht="135" x14ac:dyDescent="0.25">
      <c r="A234" s="19" t="str">
        <f>A$231</f>
        <v>R&amp;D</v>
      </c>
      <c r="B234" s="19" t="str">
        <f t="shared" si="69"/>
        <v>Fuel Use Reduction</v>
      </c>
      <c r="C234" s="19" t="str">
        <f t="shared" si="69"/>
        <v>RnD Building Fuel Use Perc Reduction</v>
      </c>
      <c r="D234" s="7" t="s">
        <v>157</v>
      </c>
      <c r="F234" s="7" t="s">
        <v>497</v>
      </c>
      <c r="H234" s="9">
        <v>117</v>
      </c>
      <c r="I234" s="19" t="str">
        <f t="shared" si="70"/>
        <v>R&amp;D Fuel Use Reductions</v>
      </c>
      <c r="J234" s="7" t="s">
        <v>57</v>
      </c>
      <c r="K234" s="20">
        <f t="shared" si="71"/>
        <v>0</v>
      </c>
      <c r="L234" s="20">
        <f t="shared" si="71"/>
        <v>0.4</v>
      </c>
      <c r="M234" s="59">
        <f t="shared" si="71"/>
        <v>0.01</v>
      </c>
      <c r="N234" s="19" t="str">
        <f t="shared" si="71"/>
        <v>% reduction in fuel use</v>
      </c>
      <c r="O234" s="7" t="s">
        <v>784</v>
      </c>
      <c r="P234" s="7" t="s">
        <v>379</v>
      </c>
      <c r="Q234" s="4" t="s">
        <v>380</v>
      </c>
      <c r="R234" s="38" t="s">
        <v>103</v>
      </c>
    </row>
    <row r="235" spans="1:18" ht="135" x14ac:dyDescent="0.25">
      <c r="A235" s="19" t="str">
        <f>A$231</f>
        <v>R&amp;D</v>
      </c>
      <c r="B235" s="19" t="str">
        <f t="shared" si="69"/>
        <v>Fuel Use Reduction</v>
      </c>
      <c r="C235" s="19" t="str">
        <f t="shared" si="69"/>
        <v>RnD Building Fuel Use Perc Reduction</v>
      </c>
      <c r="D235" s="7" t="s">
        <v>158</v>
      </c>
      <c r="F235" s="7" t="s">
        <v>498</v>
      </c>
      <c r="H235" s="9">
        <v>118</v>
      </c>
      <c r="I235" s="19" t="str">
        <f t="shared" si="70"/>
        <v>R&amp;D Fuel Use Reductions</v>
      </c>
      <c r="J235" s="7" t="s">
        <v>57</v>
      </c>
      <c r="K235" s="20">
        <f t="shared" si="71"/>
        <v>0</v>
      </c>
      <c r="L235" s="20">
        <f t="shared" si="71"/>
        <v>0.4</v>
      </c>
      <c r="M235" s="59">
        <f t="shared" si="71"/>
        <v>0.01</v>
      </c>
      <c r="N235" s="19" t="str">
        <f t="shared" si="71"/>
        <v>% reduction in fuel use</v>
      </c>
      <c r="O235" s="7" t="s">
        <v>785</v>
      </c>
      <c r="P235" s="7" t="s">
        <v>379</v>
      </c>
      <c r="Q235" s="4" t="s">
        <v>380</v>
      </c>
      <c r="R235" s="38" t="s">
        <v>103</v>
      </c>
    </row>
    <row r="236" spans="1:18" ht="135" x14ac:dyDescent="0.25">
      <c r="A236" s="19" t="str">
        <f>A$231</f>
        <v>R&amp;D</v>
      </c>
      <c r="B236" s="19" t="str">
        <f t="shared" si="69"/>
        <v>Fuel Use Reduction</v>
      </c>
      <c r="C236" s="19" t="str">
        <f t="shared" si="69"/>
        <v>RnD Building Fuel Use Perc Reduction</v>
      </c>
      <c r="D236" s="7" t="s">
        <v>159</v>
      </c>
      <c r="F236" s="7" t="s">
        <v>499</v>
      </c>
      <c r="H236" s="9">
        <v>119</v>
      </c>
      <c r="I236" s="19" t="str">
        <f t="shared" si="70"/>
        <v>R&amp;D Fuel Use Reductions</v>
      </c>
      <c r="J236" s="7" t="s">
        <v>57</v>
      </c>
      <c r="K236" s="20">
        <f t="shared" si="71"/>
        <v>0</v>
      </c>
      <c r="L236" s="20">
        <f t="shared" si="71"/>
        <v>0.4</v>
      </c>
      <c r="M236" s="59">
        <f t="shared" si="71"/>
        <v>0.01</v>
      </c>
      <c r="N236" s="19" t="str">
        <f t="shared" si="71"/>
        <v>% reduction in fuel use</v>
      </c>
      <c r="O236" s="7" t="s">
        <v>786</v>
      </c>
      <c r="P236" s="7" t="s">
        <v>379</v>
      </c>
      <c r="Q236" s="4" t="s">
        <v>380</v>
      </c>
      <c r="R236" s="38" t="s">
        <v>103</v>
      </c>
    </row>
    <row r="237" spans="1:18" ht="135" x14ac:dyDescent="0.25">
      <c r="A237" s="2" t="s">
        <v>35</v>
      </c>
      <c r="B237" s="19" t="str">
        <f t="shared" si="69"/>
        <v>Fuel Use Reduction</v>
      </c>
      <c r="C237" s="2" t="s">
        <v>450</v>
      </c>
      <c r="F237" s="7" t="s">
        <v>34</v>
      </c>
      <c r="H237" s="9">
        <v>120</v>
      </c>
      <c r="I237" s="19" t="str">
        <f t="shared" si="70"/>
        <v>R&amp;D Fuel Use Reductions</v>
      </c>
      <c r="J237" s="7" t="s">
        <v>57</v>
      </c>
      <c r="K237" s="24">
        <v>0</v>
      </c>
      <c r="L237" s="25">
        <v>0.4</v>
      </c>
      <c r="M237" s="23">
        <v>0.01</v>
      </c>
      <c r="N237" s="7" t="s">
        <v>43</v>
      </c>
      <c r="O237" s="7" t="s">
        <v>787</v>
      </c>
      <c r="P237" s="7" t="s">
        <v>379</v>
      </c>
      <c r="Q237" s="4" t="s">
        <v>380</v>
      </c>
      <c r="R237" s="38" t="s">
        <v>103</v>
      </c>
    </row>
    <row r="238" spans="1:18" ht="135" x14ac:dyDescent="0.25">
      <c r="A238" s="2" t="s">
        <v>35</v>
      </c>
      <c r="B238" s="19" t="str">
        <f t="shared" si="69"/>
        <v>Fuel Use Reduction</v>
      </c>
      <c r="C238" s="2" t="s">
        <v>451</v>
      </c>
      <c r="D238" s="7" t="s">
        <v>105</v>
      </c>
      <c r="F238" s="4" t="s">
        <v>500</v>
      </c>
      <c r="H238" s="9">
        <v>121</v>
      </c>
      <c r="I238" s="19" t="str">
        <f t="shared" si="70"/>
        <v>R&amp;D Fuel Use Reductions</v>
      </c>
      <c r="J238" s="7" t="s">
        <v>57</v>
      </c>
      <c r="K238" s="24">
        <v>0</v>
      </c>
      <c r="L238" s="25">
        <v>0.4</v>
      </c>
      <c r="M238" s="23">
        <v>0.01</v>
      </c>
      <c r="N238" s="7" t="s">
        <v>43</v>
      </c>
      <c r="O238" s="7" t="s">
        <v>788</v>
      </c>
      <c r="P238" s="7" t="s">
        <v>379</v>
      </c>
      <c r="Q238" s="4" t="s">
        <v>380</v>
      </c>
      <c r="R238" s="38" t="s">
        <v>103</v>
      </c>
    </row>
    <row r="239" spans="1:18" ht="135" x14ac:dyDescent="0.25">
      <c r="A239" s="19" t="str">
        <f>A$238</f>
        <v>R&amp;D</v>
      </c>
      <c r="B239" s="19" t="str">
        <f t="shared" ref="B239:C246" si="72">B$238</f>
        <v>Fuel Use Reduction</v>
      </c>
      <c r="C239" s="19" t="str">
        <f t="shared" si="72"/>
        <v>RnD Electricity Fuel Use Perc Reduction</v>
      </c>
      <c r="D239" s="4" t="s">
        <v>106</v>
      </c>
      <c r="E239" s="13"/>
      <c r="F239" s="4" t="s">
        <v>501</v>
      </c>
      <c r="H239" s="9">
        <v>122</v>
      </c>
      <c r="I239" s="19" t="str">
        <f t="shared" si="70"/>
        <v>R&amp;D Fuel Use Reductions</v>
      </c>
      <c r="J239" s="7" t="s">
        <v>57</v>
      </c>
      <c r="K239" s="20">
        <f t="shared" ref="K239:N240" si="73">K$238</f>
        <v>0</v>
      </c>
      <c r="L239" s="20">
        <f t="shared" si="73"/>
        <v>0.4</v>
      </c>
      <c r="M239" s="59">
        <f t="shared" si="73"/>
        <v>0.01</v>
      </c>
      <c r="N239" s="19" t="str">
        <f t="shared" si="73"/>
        <v>% reduction in fuel use</v>
      </c>
      <c r="O239" s="7" t="s">
        <v>789</v>
      </c>
      <c r="P239" s="7" t="s">
        <v>379</v>
      </c>
      <c r="Q239" s="4" t="s">
        <v>380</v>
      </c>
      <c r="R239" s="38" t="s">
        <v>103</v>
      </c>
    </row>
    <row r="240" spans="1:18" ht="135" x14ac:dyDescent="0.25">
      <c r="A240" s="19" t="str">
        <f t="shared" ref="A240:A245" si="74">A$238</f>
        <v>R&amp;D</v>
      </c>
      <c r="B240" s="19" t="str">
        <f t="shared" si="72"/>
        <v>Fuel Use Reduction</v>
      </c>
      <c r="C240" s="19" t="str">
        <f t="shared" si="72"/>
        <v>RnD Electricity Fuel Use Perc Reduction</v>
      </c>
      <c r="D240" s="4" t="s">
        <v>107</v>
      </c>
      <c r="E240" s="13"/>
      <c r="F240" s="4" t="s">
        <v>502</v>
      </c>
      <c r="H240" s="9">
        <v>123</v>
      </c>
      <c r="I240" s="19" t="str">
        <f t="shared" si="70"/>
        <v>R&amp;D Fuel Use Reductions</v>
      </c>
      <c r="J240" s="7" t="s">
        <v>57</v>
      </c>
      <c r="K240" s="20">
        <f t="shared" si="73"/>
        <v>0</v>
      </c>
      <c r="L240" s="20">
        <f t="shared" si="73"/>
        <v>0.4</v>
      </c>
      <c r="M240" s="59">
        <f t="shared" si="73"/>
        <v>0.01</v>
      </c>
      <c r="N240" s="19" t="str">
        <f t="shared" si="73"/>
        <v>% reduction in fuel use</v>
      </c>
      <c r="O240" s="7" t="s">
        <v>790</v>
      </c>
      <c r="P240" s="7" t="s">
        <v>379</v>
      </c>
      <c r="Q240" s="4" t="s">
        <v>380</v>
      </c>
      <c r="R240" s="38" t="s">
        <v>103</v>
      </c>
    </row>
    <row r="241" spans="1:18" ht="30" x14ac:dyDescent="0.25">
      <c r="A241" s="19" t="str">
        <f t="shared" si="74"/>
        <v>R&amp;D</v>
      </c>
      <c r="B241" s="19" t="str">
        <f t="shared" si="72"/>
        <v>Fuel Use Reduction</v>
      </c>
      <c r="C241" s="19" t="str">
        <f t="shared" si="72"/>
        <v>RnD Electricity Fuel Use Perc Reduction</v>
      </c>
      <c r="D241" s="4" t="s">
        <v>108</v>
      </c>
      <c r="E241" s="13"/>
      <c r="F241" s="4" t="s">
        <v>503</v>
      </c>
      <c r="H241" s="9" t="s">
        <v>300</v>
      </c>
      <c r="I241" s="19" t="str">
        <f t="shared" si="70"/>
        <v>R&amp;D Fuel Use Reductions</v>
      </c>
      <c r="J241" s="10" t="s">
        <v>58</v>
      </c>
      <c r="K241" s="20"/>
      <c r="L241" s="20"/>
      <c r="M241" s="59"/>
      <c r="N241" s="19"/>
    </row>
    <row r="242" spans="1:18" ht="30" x14ac:dyDescent="0.25">
      <c r="A242" s="19" t="str">
        <f t="shared" si="74"/>
        <v>R&amp;D</v>
      </c>
      <c r="B242" s="19" t="str">
        <f t="shared" si="72"/>
        <v>Fuel Use Reduction</v>
      </c>
      <c r="C242" s="19" t="str">
        <f t="shared" si="72"/>
        <v>RnD Electricity Fuel Use Perc Reduction</v>
      </c>
      <c r="D242" s="4" t="s">
        <v>109</v>
      </c>
      <c r="E242" s="13"/>
      <c r="F242" s="4" t="s">
        <v>504</v>
      </c>
      <c r="H242" s="9" t="s">
        <v>300</v>
      </c>
      <c r="I242" s="19" t="str">
        <f t="shared" si="70"/>
        <v>R&amp;D Fuel Use Reductions</v>
      </c>
      <c r="J242" s="10" t="s">
        <v>58</v>
      </c>
      <c r="K242" s="20"/>
      <c r="L242" s="20"/>
      <c r="M242" s="59"/>
      <c r="N242" s="19"/>
    </row>
    <row r="243" spans="1:18" ht="30" x14ac:dyDescent="0.25">
      <c r="A243" s="19" t="str">
        <f t="shared" si="74"/>
        <v>R&amp;D</v>
      </c>
      <c r="B243" s="19" t="str">
        <f t="shared" si="72"/>
        <v>Fuel Use Reduction</v>
      </c>
      <c r="C243" s="19" t="str">
        <f t="shared" si="72"/>
        <v>RnD Electricity Fuel Use Perc Reduction</v>
      </c>
      <c r="D243" s="4" t="s">
        <v>110</v>
      </c>
      <c r="E243" s="13"/>
      <c r="F243" s="4" t="s">
        <v>505</v>
      </c>
      <c r="H243" s="9" t="s">
        <v>300</v>
      </c>
      <c r="I243" s="19" t="str">
        <f t="shared" si="70"/>
        <v>R&amp;D Fuel Use Reductions</v>
      </c>
      <c r="J243" s="10" t="s">
        <v>58</v>
      </c>
      <c r="K243" s="20"/>
      <c r="L243" s="20"/>
      <c r="M243" s="59"/>
      <c r="N243" s="19"/>
    </row>
    <row r="244" spans="1:18" ht="30" x14ac:dyDescent="0.25">
      <c r="A244" s="19" t="str">
        <f t="shared" si="74"/>
        <v>R&amp;D</v>
      </c>
      <c r="B244" s="19" t="str">
        <f t="shared" si="72"/>
        <v>Fuel Use Reduction</v>
      </c>
      <c r="C244" s="19" t="str">
        <f t="shared" si="72"/>
        <v>RnD Electricity Fuel Use Perc Reduction</v>
      </c>
      <c r="D244" s="4" t="s">
        <v>111</v>
      </c>
      <c r="E244" s="13"/>
      <c r="F244" s="4" t="s">
        <v>506</v>
      </c>
      <c r="H244" s="9" t="s">
        <v>300</v>
      </c>
      <c r="I244" s="19" t="str">
        <f t="shared" si="70"/>
        <v>R&amp;D Fuel Use Reductions</v>
      </c>
      <c r="J244" s="10" t="s">
        <v>58</v>
      </c>
      <c r="K244" s="20"/>
      <c r="L244" s="20"/>
      <c r="M244" s="59"/>
      <c r="N244" s="19"/>
    </row>
    <row r="245" spans="1:18" ht="135" x14ac:dyDescent="0.25">
      <c r="A245" s="19" t="str">
        <f t="shared" si="74"/>
        <v>R&amp;D</v>
      </c>
      <c r="B245" s="19" t="str">
        <f t="shared" si="72"/>
        <v>Fuel Use Reduction</v>
      </c>
      <c r="C245" s="19" t="str">
        <f t="shared" si="72"/>
        <v>RnD Electricity Fuel Use Perc Reduction</v>
      </c>
      <c r="D245" s="4" t="s">
        <v>112</v>
      </c>
      <c r="E245" s="13"/>
      <c r="F245" s="4" t="s">
        <v>507</v>
      </c>
      <c r="H245" s="9">
        <v>124</v>
      </c>
      <c r="I245" s="19" t="str">
        <f t="shared" si="70"/>
        <v>R&amp;D Fuel Use Reductions</v>
      </c>
      <c r="J245" s="7" t="s">
        <v>57</v>
      </c>
      <c r="K245" s="20">
        <f>K$238</f>
        <v>0</v>
      </c>
      <c r="L245" s="20">
        <f>L$238</f>
        <v>0.4</v>
      </c>
      <c r="M245" s="59">
        <f>M$238</f>
        <v>0.01</v>
      </c>
      <c r="N245" s="19" t="str">
        <f>N$238</f>
        <v>% reduction in fuel use</v>
      </c>
      <c r="O245" s="7" t="s">
        <v>791</v>
      </c>
      <c r="P245" s="7" t="s">
        <v>379</v>
      </c>
      <c r="Q245" s="4" t="s">
        <v>380</v>
      </c>
      <c r="R245" s="38" t="s">
        <v>103</v>
      </c>
    </row>
    <row r="246" spans="1:18" ht="135" x14ac:dyDescent="0.25">
      <c r="A246" s="2" t="s">
        <v>35</v>
      </c>
      <c r="B246" s="19" t="str">
        <f t="shared" si="72"/>
        <v>Fuel Use Reduction</v>
      </c>
      <c r="C246" s="2" t="s">
        <v>452</v>
      </c>
      <c r="D246" s="7" t="s">
        <v>175</v>
      </c>
      <c r="F246" s="4" t="s">
        <v>508</v>
      </c>
      <c r="H246" s="9">
        <v>125</v>
      </c>
      <c r="I246" s="19" t="str">
        <f t="shared" si="70"/>
        <v>R&amp;D Fuel Use Reductions</v>
      </c>
      <c r="J246" s="7" t="s">
        <v>57</v>
      </c>
      <c r="K246" s="24">
        <v>0</v>
      </c>
      <c r="L246" s="25">
        <v>0.4</v>
      </c>
      <c r="M246" s="23">
        <v>0.01</v>
      </c>
      <c r="N246" s="7" t="s">
        <v>43</v>
      </c>
      <c r="O246" s="7" t="s">
        <v>792</v>
      </c>
      <c r="P246" s="7" t="s">
        <v>379</v>
      </c>
      <c r="Q246" s="4" t="s">
        <v>380</v>
      </c>
      <c r="R246" s="38" t="s">
        <v>103</v>
      </c>
    </row>
    <row r="247" spans="1:18" ht="135" x14ac:dyDescent="0.25">
      <c r="A247" s="19" t="str">
        <f>A$246</f>
        <v>R&amp;D</v>
      </c>
      <c r="B247" s="19" t="str">
        <f t="shared" ref="B247:C254" si="75">B$246</f>
        <v>Fuel Use Reduction</v>
      </c>
      <c r="C247" s="19" t="str">
        <f t="shared" si="75"/>
        <v>RnD Industry Fuel Use Perc Reduction</v>
      </c>
      <c r="D247" s="4" t="s">
        <v>176</v>
      </c>
      <c r="F247" s="4" t="s">
        <v>509</v>
      </c>
      <c r="H247" s="9">
        <v>126</v>
      </c>
      <c r="I247" s="19" t="str">
        <f t="shared" si="70"/>
        <v>R&amp;D Fuel Use Reductions</v>
      </c>
      <c r="J247" s="7" t="s">
        <v>57</v>
      </c>
      <c r="K247" s="20">
        <f t="shared" ref="K247:N253" si="76">K$246</f>
        <v>0</v>
      </c>
      <c r="L247" s="20">
        <f t="shared" si="76"/>
        <v>0.4</v>
      </c>
      <c r="M247" s="59">
        <f t="shared" si="76"/>
        <v>0.01</v>
      </c>
      <c r="N247" s="19" t="str">
        <f t="shared" si="76"/>
        <v>% reduction in fuel use</v>
      </c>
      <c r="O247" s="7" t="s">
        <v>793</v>
      </c>
      <c r="P247" s="7" t="s">
        <v>379</v>
      </c>
      <c r="Q247" s="4" t="s">
        <v>380</v>
      </c>
      <c r="R247" s="38" t="s">
        <v>103</v>
      </c>
    </row>
    <row r="248" spans="1:18" ht="135" x14ac:dyDescent="0.25">
      <c r="A248" s="19" t="str">
        <f t="shared" ref="A248:A253" si="77">A$246</f>
        <v>R&amp;D</v>
      </c>
      <c r="B248" s="19" t="str">
        <f t="shared" si="75"/>
        <v>Fuel Use Reduction</v>
      </c>
      <c r="C248" s="19" t="str">
        <f t="shared" si="75"/>
        <v>RnD Industry Fuel Use Perc Reduction</v>
      </c>
      <c r="D248" s="4" t="s">
        <v>177</v>
      </c>
      <c r="F248" s="4" t="s">
        <v>510</v>
      </c>
      <c r="H248" s="9">
        <v>127</v>
      </c>
      <c r="I248" s="19" t="str">
        <f t="shared" si="70"/>
        <v>R&amp;D Fuel Use Reductions</v>
      </c>
      <c r="J248" s="7" t="s">
        <v>57</v>
      </c>
      <c r="K248" s="20">
        <f t="shared" si="76"/>
        <v>0</v>
      </c>
      <c r="L248" s="20">
        <f t="shared" si="76"/>
        <v>0.4</v>
      </c>
      <c r="M248" s="59">
        <f t="shared" si="76"/>
        <v>0.01</v>
      </c>
      <c r="N248" s="19" t="str">
        <f t="shared" si="76"/>
        <v>% reduction in fuel use</v>
      </c>
      <c r="O248" s="7" t="s">
        <v>794</v>
      </c>
      <c r="P248" s="7" t="s">
        <v>379</v>
      </c>
      <c r="Q248" s="4" t="s">
        <v>380</v>
      </c>
      <c r="R248" s="38" t="s">
        <v>103</v>
      </c>
    </row>
    <row r="249" spans="1:18" ht="135" x14ac:dyDescent="0.25">
      <c r="A249" s="19" t="str">
        <f t="shared" si="77"/>
        <v>R&amp;D</v>
      </c>
      <c r="B249" s="19" t="str">
        <f t="shared" si="75"/>
        <v>Fuel Use Reduction</v>
      </c>
      <c r="C249" s="19" t="str">
        <f t="shared" si="75"/>
        <v>RnD Industry Fuel Use Perc Reduction</v>
      </c>
      <c r="D249" s="4" t="s">
        <v>178</v>
      </c>
      <c r="F249" s="4" t="s">
        <v>511</v>
      </c>
      <c r="H249" s="9">
        <v>128</v>
      </c>
      <c r="I249" s="19" t="str">
        <f t="shared" si="70"/>
        <v>R&amp;D Fuel Use Reductions</v>
      </c>
      <c r="J249" s="7" t="s">
        <v>57</v>
      </c>
      <c r="K249" s="20">
        <f t="shared" si="76"/>
        <v>0</v>
      </c>
      <c r="L249" s="20">
        <f t="shared" si="76"/>
        <v>0.4</v>
      </c>
      <c r="M249" s="59">
        <f t="shared" si="76"/>
        <v>0.01</v>
      </c>
      <c r="N249" s="19" t="str">
        <f t="shared" si="76"/>
        <v>% reduction in fuel use</v>
      </c>
      <c r="O249" s="7" t="s">
        <v>795</v>
      </c>
      <c r="P249" s="7" t="s">
        <v>379</v>
      </c>
      <c r="Q249" s="4" t="s">
        <v>380</v>
      </c>
      <c r="R249" s="38" t="s">
        <v>103</v>
      </c>
    </row>
    <row r="250" spans="1:18" ht="135" x14ac:dyDescent="0.25">
      <c r="A250" s="19" t="str">
        <f t="shared" si="77"/>
        <v>R&amp;D</v>
      </c>
      <c r="B250" s="19" t="str">
        <f t="shared" si="75"/>
        <v>Fuel Use Reduction</v>
      </c>
      <c r="C250" s="19" t="str">
        <f t="shared" si="75"/>
        <v>RnD Industry Fuel Use Perc Reduction</v>
      </c>
      <c r="D250" s="4" t="s">
        <v>179</v>
      </c>
      <c r="F250" s="4" t="s">
        <v>512</v>
      </c>
      <c r="H250" s="9">
        <v>129</v>
      </c>
      <c r="I250" s="19" t="str">
        <f t="shared" si="70"/>
        <v>R&amp;D Fuel Use Reductions</v>
      </c>
      <c r="J250" s="7" t="s">
        <v>57</v>
      </c>
      <c r="K250" s="20">
        <f t="shared" si="76"/>
        <v>0</v>
      </c>
      <c r="L250" s="20">
        <f t="shared" si="76"/>
        <v>0.4</v>
      </c>
      <c r="M250" s="59">
        <f t="shared" si="76"/>
        <v>0.01</v>
      </c>
      <c r="N250" s="19" t="str">
        <f t="shared" si="76"/>
        <v>% reduction in fuel use</v>
      </c>
      <c r="O250" s="7" t="s">
        <v>796</v>
      </c>
      <c r="P250" s="7" t="s">
        <v>379</v>
      </c>
      <c r="Q250" s="4" t="s">
        <v>380</v>
      </c>
      <c r="R250" s="38" t="s">
        <v>103</v>
      </c>
    </row>
    <row r="251" spans="1:18" ht="135" x14ac:dyDescent="0.25">
      <c r="A251" s="19" t="str">
        <f t="shared" si="77"/>
        <v>R&amp;D</v>
      </c>
      <c r="B251" s="19" t="str">
        <f t="shared" si="75"/>
        <v>Fuel Use Reduction</v>
      </c>
      <c r="C251" s="19" t="str">
        <f t="shared" si="75"/>
        <v>RnD Industry Fuel Use Perc Reduction</v>
      </c>
      <c r="D251" s="4" t="s">
        <v>180</v>
      </c>
      <c r="F251" s="4" t="s">
        <v>513</v>
      </c>
      <c r="H251" s="9">
        <v>130</v>
      </c>
      <c r="I251" s="19" t="str">
        <f t="shared" si="70"/>
        <v>R&amp;D Fuel Use Reductions</v>
      </c>
      <c r="J251" s="7" t="s">
        <v>57</v>
      </c>
      <c r="K251" s="20">
        <f t="shared" si="76"/>
        <v>0</v>
      </c>
      <c r="L251" s="20">
        <f t="shared" si="76"/>
        <v>0.4</v>
      </c>
      <c r="M251" s="59">
        <f t="shared" si="76"/>
        <v>0.01</v>
      </c>
      <c r="N251" s="19" t="str">
        <f t="shared" si="76"/>
        <v>% reduction in fuel use</v>
      </c>
      <c r="O251" s="7" t="s">
        <v>797</v>
      </c>
      <c r="P251" s="7" t="s">
        <v>379</v>
      </c>
      <c r="Q251" s="4" t="s">
        <v>380</v>
      </c>
      <c r="R251" s="38" t="s">
        <v>103</v>
      </c>
    </row>
    <row r="252" spans="1:18" ht="135" x14ac:dyDescent="0.25">
      <c r="A252" s="19" t="str">
        <f t="shared" si="77"/>
        <v>R&amp;D</v>
      </c>
      <c r="B252" s="19" t="str">
        <f t="shared" si="75"/>
        <v>Fuel Use Reduction</v>
      </c>
      <c r="C252" s="19" t="str">
        <f t="shared" si="75"/>
        <v>RnD Industry Fuel Use Perc Reduction</v>
      </c>
      <c r="D252" s="4" t="s">
        <v>181</v>
      </c>
      <c r="F252" s="11" t="s">
        <v>514</v>
      </c>
      <c r="H252" s="9">
        <v>131</v>
      </c>
      <c r="I252" s="19" t="str">
        <f t="shared" si="70"/>
        <v>R&amp;D Fuel Use Reductions</v>
      </c>
      <c r="J252" s="7" t="s">
        <v>57</v>
      </c>
      <c r="K252" s="20">
        <f t="shared" si="76"/>
        <v>0</v>
      </c>
      <c r="L252" s="20">
        <f t="shared" si="76"/>
        <v>0.4</v>
      </c>
      <c r="M252" s="59">
        <f t="shared" si="76"/>
        <v>0.01</v>
      </c>
      <c r="N252" s="19" t="str">
        <f t="shared" si="76"/>
        <v>% reduction in fuel use</v>
      </c>
      <c r="O252" s="7" t="s">
        <v>798</v>
      </c>
      <c r="P252" s="7" t="s">
        <v>379</v>
      </c>
      <c r="Q252" s="4" t="s">
        <v>380</v>
      </c>
      <c r="R252" s="38" t="s">
        <v>103</v>
      </c>
    </row>
    <row r="253" spans="1:18" ht="135" x14ac:dyDescent="0.25">
      <c r="A253" s="19" t="str">
        <f t="shared" si="77"/>
        <v>R&amp;D</v>
      </c>
      <c r="B253" s="19" t="str">
        <f t="shared" si="75"/>
        <v>Fuel Use Reduction</v>
      </c>
      <c r="C253" s="19" t="str">
        <f t="shared" si="75"/>
        <v>RnD Industry Fuel Use Perc Reduction</v>
      </c>
      <c r="D253" s="4" t="s">
        <v>182</v>
      </c>
      <c r="F253" s="4" t="s">
        <v>515</v>
      </c>
      <c r="H253" s="9">
        <v>132</v>
      </c>
      <c r="I253" s="19" t="str">
        <f t="shared" si="70"/>
        <v>R&amp;D Fuel Use Reductions</v>
      </c>
      <c r="J253" s="7" t="s">
        <v>57</v>
      </c>
      <c r="K253" s="20">
        <f t="shared" si="76"/>
        <v>0</v>
      </c>
      <c r="L253" s="20">
        <f t="shared" si="76"/>
        <v>0.4</v>
      </c>
      <c r="M253" s="59">
        <f t="shared" si="76"/>
        <v>0.01</v>
      </c>
      <c r="N253" s="19" t="str">
        <f t="shared" si="76"/>
        <v>% reduction in fuel use</v>
      </c>
      <c r="O253" s="7" t="s">
        <v>799</v>
      </c>
      <c r="P253" s="7" t="s">
        <v>379</v>
      </c>
      <c r="Q253" s="4" t="s">
        <v>380</v>
      </c>
      <c r="R253" s="38" t="s">
        <v>103</v>
      </c>
    </row>
    <row r="254" spans="1:18" ht="135" x14ac:dyDescent="0.25">
      <c r="A254" s="2" t="s">
        <v>35</v>
      </c>
      <c r="B254" s="19" t="str">
        <f t="shared" si="75"/>
        <v>Fuel Use Reduction</v>
      </c>
      <c r="C254" s="2" t="s">
        <v>453</v>
      </c>
      <c r="D254" s="7" t="s">
        <v>51</v>
      </c>
      <c r="F254" s="7" t="s">
        <v>516</v>
      </c>
      <c r="H254" s="9">
        <v>133</v>
      </c>
      <c r="I254" s="19" t="str">
        <f t="shared" si="70"/>
        <v>R&amp;D Fuel Use Reductions</v>
      </c>
      <c r="J254" s="7" t="s">
        <v>57</v>
      </c>
      <c r="K254" s="24">
        <v>0</v>
      </c>
      <c r="L254" s="25">
        <v>0.4</v>
      </c>
      <c r="M254" s="23">
        <v>0.01</v>
      </c>
      <c r="N254" s="7" t="s">
        <v>43</v>
      </c>
      <c r="O254" s="7" t="s">
        <v>800</v>
      </c>
      <c r="P254" s="7" t="s">
        <v>379</v>
      </c>
      <c r="Q254" s="4" t="s">
        <v>380</v>
      </c>
      <c r="R254" s="38" t="s">
        <v>103</v>
      </c>
    </row>
    <row r="255" spans="1:18" ht="135" x14ac:dyDescent="0.25">
      <c r="A255" s="19" t="str">
        <f>A$254</f>
        <v>R&amp;D</v>
      </c>
      <c r="B255" s="13" t="str">
        <f t="shared" ref="B255:C259" si="78">B$254</f>
        <v>Fuel Use Reduction</v>
      </c>
      <c r="C255" s="13" t="str">
        <f t="shared" si="78"/>
        <v>RnD Transportation Fuel Use Perc Reduction</v>
      </c>
      <c r="D255" s="7" t="s">
        <v>52</v>
      </c>
      <c r="F255" s="7" t="s">
        <v>517</v>
      </c>
      <c r="H255" s="9">
        <v>134</v>
      </c>
      <c r="I255" s="19" t="str">
        <f t="shared" si="70"/>
        <v>R&amp;D Fuel Use Reductions</v>
      </c>
      <c r="J255" s="7" t="s">
        <v>57</v>
      </c>
      <c r="K255" s="34">
        <f t="shared" ref="K255:N259" si="79">K$254</f>
        <v>0</v>
      </c>
      <c r="L255" s="34">
        <f t="shared" si="79"/>
        <v>0.4</v>
      </c>
      <c r="M255" s="60">
        <f t="shared" si="79"/>
        <v>0.01</v>
      </c>
      <c r="N255" s="13" t="str">
        <f t="shared" si="79"/>
        <v>% reduction in fuel use</v>
      </c>
      <c r="O255" s="7" t="s">
        <v>801</v>
      </c>
      <c r="P255" s="7" t="s">
        <v>379</v>
      </c>
      <c r="Q255" s="4" t="s">
        <v>380</v>
      </c>
      <c r="R255" s="38" t="s">
        <v>103</v>
      </c>
    </row>
    <row r="256" spans="1:18" ht="135" x14ac:dyDescent="0.25">
      <c r="A256" s="19" t="str">
        <f>A$254</f>
        <v>R&amp;D</v>
      </c>
      <c r="B256" s="13" t="str">
        <f t="shared" si="78"/>
        <v>Fuel Use Reduction</v>
      </c>
      <c r="C256" s="13" t="str">
        <f t="shared" si="78"/>
        <v>RnD Transportation Fuel Use Perc Reduction</v>
      </c>
      <c r="D256" s="7" t="s">
        <v>53</v>
      </c>
      <c r="F256" s="7" t="s">
        <v>518</v>
      </c>
      <c r="H256" s="9">
        <v>135</v>
      </c>
      <c r="I256" s="19" t="str">
        <f t="shared" si="70"/>
        <v>R&amp;D Fuel Use Reductions</v>
      </c>
      <c r="J256" s="7" t="s">
        <v>57</v>
      </c>
      <c r="K256" s="34">
        <f t="shared" si="79"/>
        <v>0</v>
      </c>
      <c r="L256" s="34">
        <f t="shared" si="79"/>
        <v>0.4</v>
      </c>
      <c r="M256" s="60">
        <f t="shared" si="79"/>
        <v>0.01</v>
      </c>
      <c r="N256" s="13" t="str">
        <f t="shared" si="79"/>
        <v>% reduction in fuel use</v>
      </c>
      <c r="O256" s="7" t="s">
        <v>802</v>
      </c>
      <c r="P256" s="7" t="s">
        <v>379</v>
      </c>
      <c r="Q256" s="4" t="s">
        <v>380</v>
      </c>
      <c r="R256" s="38" t="s">
        <v>103</v>
      </c>
    </row>
    <row r="257" spans="1:18" ht="135" x14ac:dyDescent="0.25">
      <c r="A257" s="19" t="str">
        <f>A$254</f>
        <v>R&amp;D</v>
      </c>
      <c r="B257" s="13" t="str">
        <f t="shared" si="78"/>
        <v>Fuel Use Reduction</v>
      </c>
      <c r="C257" s="13" t="str">
        <f t="shared" si="78"/>
        <v>RnD Transportation Fuel Use Perc Reduction</v>
      </c>
      <c r="D257" s="7" t="s">
        <v>54</v>
      </c>
      <c r="F257" s="7" t="s">
        <v>519</v>
      </c>
      <c r="H257" s="9">
        <v>136</v>
      </c>
      <c r="I257" s="19" t="str">
        <f t="shared" si="70"/>
        <v>R&amp;D Fuel Use Reductions</v>
      </c>
      <c r="J257" s="7" t="s">
        <v>57</v>
      </c>
      <c r="K257" s="34">
        <f t="shared" si="79"/>
        <v>0</v>
      </c>
      <c r="L257" s="34">
        <f t="shared" si="79"/>
        <v>0.4</v>
      </c>
      <c r="M257" s="60">
        <f t="shared" si="79"/>
        <v>0.01</v>
      </c>
      <c r="N257" s="13" t="str">
        <f t="shared" si="79"/>
        <v>% reduction in fuel use</v>
      </c>
      <c r="O257" s="7" t="s">
        <v>803</v>
      </c>
      <c r="P257" s="7" t="s">
        <v>379</v>
      </c>
      <c r="Q257" s="4" t="s">
        <v>380</v>
      </c>
      <c r="R257" s="38" t="s">
        <v>103</v>
      </c>
    </row>
    <row r="258" spans="1:18" ht="135" x14ac:dyDescent="0.25">
      <c r="A258" s="19" t="str">
        <f>A$254</f>
        <v>R&amp;D</v>
      </c>
      <c r="B258" s="13" t="str">
        <f t="shared" si="78"/>
        <v>Fuel Use Reduction</v>
      </c>
      <c r="C258" s="13" t="str">
        <f t="shared" si="78"/>
        <v>RnD Transportation Fuel Use Perc Reduction</v>
      </c>
      <c r="D258" s="7" t="s">
        <v>55</v>
      </c>
      <c r="F258" s="7" t="s">
        <v>520</v>
      </c>
      <c r="H258" s="9">
        <v>137</v>
      </c>
      <c r="I258" s="19" t="str">
        <f t="shared" si="70"/>
        <v>R&amp;D Fuel Use Reductions</v>
      </c>
      <c r="J258" s="7" t="s">
        <v>57</v>
      </c>
      <c r="K258" s="34">
        <f t="shared" si="79"/>
        <v>0</v>
      </c>
      <c r="L258" s="34">
        <f t="shared" si="79"/>
        <v>0.4</v>
      </c>
      <c r="M258" s="60">
        <f t="shared" si="79"/>
        <v>0.01</v>
      </c>
      <c r="N258" s="13" t="str">
        <f t="shared" si="79"/>
        <v>% reduction in fuel use</v>
      </c>
      <c r="O258" s="7" t="s">
        <v>804</v>
      </c>
      <c r="P258" s="7" t="s">
        <v>379</v>
      </c>
      <c r="Q258" s="4" t="s">
        <v>380</v>
      </c>
      <c r="R258" s="38" t="s">
        <v>103</v>
      </c>
    </row>
    <row r="259" spans="1:18" ht="135" x14ac:dyDescent="0.25">
      <c r="A259" s="19" t="str">
        <f>A$254</f>
        <v>R&amp;D</v>
      </c>
      <c r="B259" s="13" t="str">
        <f t="shared" si="78"/>
        <v>Fuel Use Reduction</v>
      </c>
      <c r="C259" s="13" t="str">
        <f t="shared" si="78"/>
        <v>RnD Transportation Fuel Use Perc Reduction</v>
      </c>
      <c r="D259" s="7" t="s">
        <v>152</v>
      </c>
      <c r="F259" s="7" t="s">
        <v>521</v>
      </c>
      <c r="H259" s="9">
        <v>138</v>
      </c>
      <c r="I259" s="19" t="str">
        <f t="shared" si="70"/>
        <v>R&amp;D Fuel Use Reductions</v>
      </c>
      <c r="J259" s="7" t="s">
        <v>57</v>
      </c>
      <c r="K259" s="34">
        <f t="shared" si="79"/>
        <v>0</v>
      </c>
      <c r="L259" s="60">
        <f t="shared" si="79"/>
        <v>0.4</v>
      </c>
      <c r="M259" s="60">
        <f t="shared" si="79"/>
        <v>0.01</v>
      </c>
      <c r="N259" s="13" t="str">
        <f t="shared" si="79"/>
        <v>% reduction in fuel use</v>
      </c>
      <c r="O259" s="7" t="s">
        <v>805</v>
      </c>
      <c r="P259" s="7" t="s">
        <v>379</v>
      </c>
      <c r="Q259" s="4" t="s">
        <v>380</v>
      </c>
      <c r="R259" s="38" t="s">
        <v>103</v>
      </c>
    </row>
  </sheetData>
  <sortState ref="A119:I139">
    <sortCondition ref="B119:B139"/>
  </sortState>
  <hyperlinks>
    <hyperlink ref="S153" r:id="rId1" display="https://www.fas.org/sgp/crs/misc/R40562.pdf, p.3, paragraph 1"/>
  </hyperlinks>
  <pageMargins left="0.7" right="0.7" top="0.75" bottom="0.75" header="0.3" footer="0.3"/>
  <pageSetup orientation="portrait" horizontalDpi="1200" verticalDpi="1200" r:id="rId2"/>
  <ignoredErrors>
    <ignoredError sqref="L5 L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abSelected="1" workbookViewId="0">
      <pane ySplit="1" topLeftCell="A2" activePane="bottomLeft" state="frozen"/>
      <selection pane="bottomLeft" activeCell="E5" sqref="E5"/>
    </sheetView>
  </sheetViews>
  <sheetFormatPr defaultColWidth="9.140625" defaultRowHeight="15" x14ac:dyDescent="0.25"/>
  <cols>
    <col min="1" max="1" width="59.28515625" style="7" customWidth="1"/>
    <col min="2" max="3" width="17.85546875" style="6" customWidth="1"/>
    <col min="4" max="4" width="32.7109375" style="6" customWidth="1"/>
    <col min="5" max="5" width="69" style="7" customWidth="1"/>
    <col min="6" max="6" width="31.7109375" style="7" customWidth="1"/>
    <col min="7" max="7" width="28" style="7" customWidth="1"/>
    <col min="8" max="16384" width="9.140625" style="6"/>
  </cols>
  <sheetData>
    <row r="1" spans="1:7" s="5" customFormat="1" ht="30" x14ac:dyDescent="0.25">
      <c r="A1" s="1" t="s">
        <v>81</v>
      </c>
      <c r="B1" s="1" t="s">
        <v>78</v>
      </c>
      <c r="C1" s="1" t="s">
        <v>80</v>
      </c>
      <c r="D1" s="1" t="s">
        <v>90</v>
      </c>
      <c r="E1" s="1" t="s">
        <v>79</v>
      </c>
      <c r="F1" s="1" t="s">
        <v>92</v>
      </c>
      <c r="G1" s="1" t="s">
        <v>465</v>
      </c>
    </row>
    <row r="2" spans="1:7" x14ac:dyDescent="0.25">
      <c r="A2" s="2" t="s">
        <v>252</v>
      </c>
      <c r="B2" s="6" t="s">
        <v>82</v>
      </c>
      <c r="C2" s="6" t="s">
        <v>83</v>
      </c>
      <c r="D2" s="6" t="s">
        <v>591</v>
      </c>
      <c r="E2" s="7" t="s">
        <v>253</v>
      </c>
    </row>
    <row r="3" spans="1:7" ht="45" x14ac:dyDescent="0.25">
      <c r="A3" s="2" t="s">
        <v>831</v>
      </c>
      <c r="B3" s="6" t="s">
        <v>84</v>
      </c>
      <c r="C3" s="6" t="s">
        <v>85</v>
      </c>
      <c r="D3" s="6" t="s">
        <v>591</v>
      </c>
      <c r="E3" s="7" t="s">
        <v>832</v>
      </c>
      <c r="F3" s="7" t="s">
        <v>833</v>
      </c>
      <c r="G3" s="7" t="s">
        <v>834</v>
      </c>
    </row>
    <row r="4" spans="1:7" s="3" customFormat="1" x14ac:dyDescent="0.25">
      <c r="A4" s="2" t="s">
        <v>600</v>
      </c>
      <c r="B4" s="3" t="s">
        <v>82</v>
      </c>
      <c r="C4" s="3" t="s">
        <v>839</v>
      </c>
      <c r="D4" s="3" t="s">
        <v>591</v>
      </c>
      <c r="E4" s="2"/>
      <c r="F4" s="2"/>
      <c r="G4" s="2"/>
    </row>
    <row r="5" spans="1:7" s="3" customFormat="1" ht="30" x14ac:dyDescent="0.25">
      <c r="A5" s="2" t="s">
        <v>601</v>
      </c>
      <c r="B5" s="3" t="s">
        <v>82</v>
      </c>
      <c r="C5" s="3" t="s">
        <v>840</v>
      </c>
      <c r="D5" s="3" t="s">
        <v>602</v>
      </c>
      <c r="E5" s="2" t="s">
        <v>841</v>
      </c>
      <c r="F5" s="2"/>
      <c r="G5" s="2"/>
    </row>
    <row r="6" spans="1:7" x14ac:dyDescent="0.25">
      <c r="A6" s="2" t="s">
        <v>278</v>
      </c>
      <c r="B6" s="3" t="s">
        <v>82</v>
      </c>
      <c r="C6" s="3" t="s">
        <v>83</v>
      </c>
      <c r="D6" s="3" t="s">
        <v>592</v>
      </c>
      <c r="E6" s="2" t="s">
        <v>484</v>
      </c>
    </row>
    <row r="7" spans="1:7" ht="30" x14ac:dyDescent="0.25">
      <c r="A7" s="2" t="s">
        <v>381</v>
      </c>
      <c r="B7" s="3" t="s">
        <v>82</v>
      </c>
      <c r="C7" s="3" t="s">
        <v>83</v>
      </c>
      <c r="D7" s="3" t="s">
        <v>592</v>
      </c>
      <c r="E7" s="2" t="s">
        <v>485</v>
      </c>
    </row>
    <row r="8" spans="1:7" x14ac:dyDescent="0.25">
      <c r="A8" s="2" t="s">
        <v>291</v>
      </c>
      <c r="B8" s="3" t="s">
        <v>82</v>
      </c>
      <c r="C8" s="3" t="s">
        <v>83</v>
      </c>
      <c r="D8" s="3" t="s">
        <v>592</v>
      </c>
      <c r="E8" s="2" t="s">
        <v>292</v>
      </c>
    </row>
    <row r="9" spans="1:7" x14ac:dyDescent="0.25">
      <c r="A9" s="2" t="s">
        <v>382</v>
      </c>
      <c r="B9" s="3" t="s">
        <v>82</v>
      </c>
      <c r="C9" s="3" t="s">
        <v>83</v>
      </c>
      <c r="D9" s="3" t="s">
        <v>592</v>
      </c>
      <c r="E9" s="2" t="s">
        <v>383</v>
      </c>
    </row>
    <row r="10" spans="1:7" x14ac:dyDescent="0.25">
      <c r="A10" s="2" t="s">
        <v>254</v>
      </c>
      <c r="B10" s="6" t="s">
        <v>82</v>
      </c>
      <c r="C10" s="6" t="s">
        <v>83</v>
      </c>
      <c r="D10" s="3" t="s">
        <v>592</v>
      </c>
      <c r="E10" s="2" t="s">
        <v>91</v>
      </c>
    </row>
    <row r="11" spans="1:7" ht="105" x14ac:dyDescent="0.25">
      <c r="A11" s="2" t="s">
        <v>86</v>
      </c>
      <c r="B11" s="6" t="s">
        <v>84</v>
      </c>
      <c r="C11" s="6" t="s">
        <v>83</v>
      </c>
      <c r="D11" s="3" t="s">
        <v>592</v>
      </c>
      <c r="E11" s="2" t="s">
        <v>481</v>
      </c>
      <c r="F11" s="7" t="s">
        <v>482</v>
      </c>
      <c r="G11" s="2" t="s">
        <v>483</v>
      </c>
    </row>
    <row r="12" spans="1:7" x14ac:dyDescent="0.25">
      <c r="A12" s="2" t="s">
        <v>397</v>
      </c>
      <c r="B12" s="6" t="s">
        <v>82</v>
      </c>
      <c r="C12" s="6" t="s">
        <v>83</v>
      </c>
      <c r="D12" s="3" t="s">
        <v>593</v>
      </c>
      <c r="E12" s="2" t="s">
        <v>398</v>
      </c>
    </row>
    <row r="13" spans="1:7" ht="105" x14ac:dyDescent="0.25">
      <c r="A13" s="2" t="s">
        <v>573</v>
      </c>
      <c r="B13" s="6" t="s">
        <v>84</v>
      </c>
      <c r="C13" s="6" t="s">
        <v>85</v>
      </c>
      <c r="D13" s="3" t="s">
        <v>594</v>
      </c>
      <c r="E13" s="2" t="s">
        <v>410</v>
      </c>
      <c r="F13" s="7" t="s">
        <v>408</v>
      </c>
      <c r="G13" s="7" t="s">
        <v>464</v>
      </c>
    </row>
    <row r="14" spans="1:7" ht="120" x14ac:dyDescent="0.25">
      <c r="A14" s="2" t="s">
        <v>574</v>
      </c>
      <c r="B14" s="6" t="s">
        <v>84</v>
      </c>
      <c r="C14" s="6" t="s">
        <v>83</v>
      </c>
      <c r="D14" s="3" t="s">
        <v>594</v>
      </c>
      <c r="E14" s="2" t="s">
        <v>411</v>
      </c>
      <c r="F14" s="7" t="s">
        <v>409</v>
      </c>
      <c r="G14" s="7" t="s">
        <v>463</v>
      </c>
    </row>
    <row r="15" spans="1:7" ht="135" x14ac:dyDescent="0.25">
      <c r="A15" s="2" t="s">
        <v>575</v>
      </c>
      <c r="B15" s="6" t="s">
        <v>84</v>
      </c>
      <c r="C15" s="6" t="s">
        <v>85</v>
      </c>
      <c r="D15" s="3" t="s">
        <v>595</v>
      </c>
      <c r="E15" s="2" t="s">
        <v>412</v>
      </c>
      <c r="F15" s="7" t="s">
        <v>408</v>
      </c>
      <c r="G15" s="7" t="s">
        <v>464</v>
      </c>
    </row>
    <row r="16" spans="1:7" ht="150" x14ac:dyDescent="0.25">
      <c r="A16" s="2" t="s">
        <v>576</v>
      </c>
      <c r="B16" s="6" t="s">
        <v>84</v>
      </c>
      <c r="C16" s="6" t="s">
        <v>83</v>
      </c>
      <c r="D16" s="3" t="s">
        <v>595</v>
      </c>
      <c r="E16" s="2" t="s">
        <v>413</v>
      </c>
      <c r="F16" s="7" t="s">
        <v>409</v>
      </c>
      <c r="G16" s="7" t="s">
        <v>463</v>
      </c>
    </row>
    <row r="17" spans="1:6" x14ac:dyDescent="0.25">
      <c r="A17" s="2" t="s">
        <v>87</v>
      </c>
      <c r="B17" s="6" t="s">
        <v>82</v>
      </c>
      <c r="C17" s="6" t="s">
        <v>83</v>
      </c>
      <c r="D17" s="3" t="s">
        <v>594</v>
      </c>
      <c r="E17" s="2" t="s">
        <v>93</v>
      </c>
    </row>
    <row r="18" spans="1:6" x14ac:dyDescent="0.25">
      <c r="A18" s="2" t="s">
        <v>89</v>
      </c>
      <c r="B18" s="6" t="s">
        <v>82</v>
      </c>
      <c r="C18" s="6" t="s">
        <v>83</v>
      </c>
      <c r="D18" s="3" t="s">
        <v>596</v>
      </c>
      <c r="E18" s="2" t="s">
        <v>94</v>
      </c>
    </row>
    <row r="19" spans="1:6" x14ac:dyDescent="0.25">
      <c r="A19" s="2" t="s">
        <v>88</v>
      </c>
      <c r="B19" s="6" t="s">
        <v>82</v>
      </c>
      <c r="C19" s="6" t="s">
        <v>83</v>
      </c>
      <c r="D19" s="3" t="s">
        <v>597</v>
      </c>
      <c r="E19" s="2" t="s">
        <v>95</v>
      </c>
    </row>
    <row r="20" spans="1:6" x14ac:dyDescent="0.25">
      <c r="A20" s="2" t="s">
        <v>603</v>
      </c>
      <c r="B20" s="6" t="s">
        <v>82</v>
      </c>
      <c r="C20" s="6" t="s">
        <v>83</v>
      </c>
      <c r="D20" s="3" t="s">
        <v>598</v>
      </c>
      <c r="E20" s="2" t="s">
        <v>604</v>
      </c>
    </row>
    <row r="21" spans="1:6" x14ac:dyDescent="0.25">
      <c r="A21" s="2" t="s">
        <v>255</v>
      </c>
      <c r="B21" s="6" t="s">
        <v>82</v>
      </c>
      <c r="C21" s="6" t="s">
        <v>83</v>
      </c>
      <c r="D21" s="6" t="s">
        <v>591</v>
      </c>
      <c r="E21" s="7" t="s">
        <v>256</v>
      </c>
    </row>
    <row r="22" spans="1:6" x14ac:dyDescent="0.25">
      <c r="A22" s="2" t="s">
        <v>257</v>
      </c>
      <c r="B22" s="6" t="s">
        <v>82</v>
      </c>
      <c r="C22" s="6" t="s">
        <v>83</v>
      </c>
      <c r="D22" s="6" t="s">
        <v>599</v>
      </c>
      <c r="E22" s="7" t="s">
        <v>258</v>
      </c>
    </row>
    <row r="23" spans="1:6" x14ac:dyDescent="0.25">
      <c r="A23" s="2" t="s">
        <v>259</v>
      </c>
      <c r="B23" s="6" t="s">
        <v>82</v>
      </c>
      <c r="C23" s="6" t="s">
        <v>83</v>
      </c>
      <c r="D23" s="6" t="s">
        <v>591</v>
      </c>
      <c r="E23" s="7" t="s">
        <v>260</v>
      </c>
    </row>
    <row r="24" spans="1:6" x14ac:dyDescent="0.25">
      <c r="A24" s="2" t="s">
        <v>261</v>
      </c>
      <c r="B24" s="6" t="s">
        <v>82</v>
      </c>
      <c r="C24" s="6" t="s">
        <v>83</v>
      </c>
      <c r="D24" s="6" t="s">
        <v>591</v>
      </c>
      <c r="E24" s="7" t="s">
        <v>262</v>
      </c>
    </row>
    <row r="25" spans="1:6" x14ac:dyDescent="0.25">
      <c r="A25" s="2" t="s">
        <v>263</v>
      </c>
      <c r="B25" s="6" t="s">
        <v>82</v>
      </c>
      <c r="C25" s="6" t="s">
        <v>83</v>
      </c>
      <c r="D25" s="6" t="s">
        <v>599</v>
      </c>
      <c r="E25" s="7" t="s">
        <v>264</v>
      </c>
    </row>
    <row r="26" spans="1:6" x14ac:dyDescent="0.25">
      <c r="A26" s="2" t="s">
        <v>265</v>
      </c>
      <c r="B26" s="6" t="s">
        <v>82</v>
      </c>
      <c r="C26" s="6" t="s">
        <v>83</v>
      </c>
      <c r="D26" s="6" t="s">
        <v>599</v>
      </c>
      <c r="E26" s="7" t="s">
        <v>266</v>
      </c>
    </row>
    <row r="27" spans="1:6" x14ac:dyDescent="0.25">
      <c r="A27" s="2" t="s">
        <v>267</v>
      </c>
      <c r="B27" s="6" t="s">
        <v>82</v>
      </c>
      <c r="C27" s="6" t="s">
        <v>83</v>
      </c>
      <c r="D27" s="6" t="s">
        <v>591</v>
      </c>
      <c r="E27" s="7" t="s">
        <v>268</v>
      </c>
    </row>
    <row r="28" spans="1:6" x14ac:dyDescent="0.25">
      <c r="A28" s="2" t="s">
        <v>269</v>
      </c>
      <c r="B28" s="6" t="s">
        <v>82</v>
      </c>
      <c r="C28" s="6" t="s">
        <v>83</v>
      </c>
      <c r="D28" s="6" t="s">
        <v>599</v>
      </c>
      <c r="E28" s="7" t="s">
        <v>270</v>
      </c>
    </row>
    <row r="29" spans="1:6" x14ac:dyDescent="0.25">
      <c r="A29" s="2" t="s">
        <v>271</v>
      </c>
      <c r="B29" s="6" t="s">
        <v>82</v>
      </c>
      <c r="C29" s="6" t="s">
        <v>83</v>
      </c>
      <c r="D29" s="6" t="s">
        <v>599</v>
      </c>
      <c r="E29" s="7" t="s">
        <v>293</v>
      </c>
    </row>
    <row r="30" spans="1:6" x14ac:dyDescent="0.25">
      <c r="A30" s="2" t="s">
        <v>272</v>
      </c>
      <c r="B30" s="6" t="s">
        <v>82</v>
      </c>
      <c r="C30" s="6" t="s">
        <v>83</v>
      </c>
      <c r="D30" s="6" t="s">
        <v>591</v>
      </c>
      <c r="E30" s="7" t="s">
        <v>273</v>
      </c>
      <c r="F30" s="6"/>
    </row>
    <row r="31" spans="1:6" x14ac:dyDescent="0.25">
      <c r="A31" s="2" t="s">
        <v>274</v>
      </c>
      <c r="B31" s="6" t="s">
        <v>82</v>
      </c>
      <c r="C31" s="6" t="s">
        <v>83</v>
      </c>
      <c r="D31" s="6" t="s">
        <v>591</v>
      </c>
      <c r="E31" s="7" t="s">
        <v>275</v>
      </c>
      <c r="F31" s="6"/>
    </row>
    <row r="32" spans="1:6" x14ac:dyDescent="0.25">
      <c r="A32" s="2" t="s">
        <v>276</v>
      </c>
      <c r="B32" s="6" t="s">
        <v>82</v>
      </c>
      <c r="C32" s="6" t="s">
        <v>83</v>
      </c>
      <c r="D32" s="6" t="s">
        <v>591</v>
      </c>
      <c r="E32" s="7" t="s">
        <v>277</v>
      </c>
      <c r="F32" s="6"/>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5" x14ac:dyDescent="0.25"/>
  <cols>
    <col min="1" max="1" width="36" customWidth="1"/>
    <col min="2" max="2" width="34.140625" customWidth="1"/>
  </cols>
  <sheetData>
    <row r="1" spans="1:2" x14ac:dyDescent="0.35">
      <c r="A1" s="12" t="s">
        <v>101</v>
      </c>
      <c r="B1" s="12" t="s">
        <v>102</v>
      </c>
    </row>
    <row r="2" spans="1:2" x14ac:dyDescent="0.35">
      <c r="A2" t="s">
        <v>198</v>
      </c>
      <c r="B2" t="s">
        <v>103</v>
      </c>
    </row>
    <row r="3" spans="1:2" x14ac:dyDescent="0.35">
      <c r="A3" t="s">
        <v>197</v>
      </c>
      <c r="B3" t="s">
        <v>297</v>
      </c>
    </row>
    <row r="4" spans="1:2" x14ac:dyDescent="0.35">
      <c r="A4" t="s">
        <v>298</v>
      </c>
      <c r="B4" t="s">
        <v>299</v>
      </c>
    </row>
    <row r="5" spans="1:2" x14ac:dyDescent="0.35">
      <c r="A5" t="s">
        <v>251</v>
      </c>
      <c r="B5" t="s">
        <v>296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5" x14ac:dyDescent="0.25"/>
  <cols>
    <col min="1" max="1" width="49.28515625" style="7" customWidth="1"/>
    <col min="2" max="2" width="9.5703125" style="7" customWidth="1"/>
    <col min="3" max="3" width="12.85546875" style="7" customWidth="1"/>
    <col min="4" max="4" width="13.7109375" style="7" customWidth="1"/>
    <col min="5" max="5" width="73.42578125" style="7" customWidth="1"/>
  </cols>
  <sheetData>
    <row r="1" spans="1:5" s="7" customFormat="1" ht="45" x14ac:dyDescent="0.25">
      <c r="A1" s="1" t="s">
        <v>552</v>
      </c>
      <c r="B1" s="67" t="s">
        <v>553</v>
      </c>
      <c r="C1" s="67" t="s">
        <v>555</v>
      </c>
      <c r="D1" s="67" t="s">
        <v>556</v>
      </c>
      <c r="E1" s="1" t="s">
        <v>554</v>
      </c>
    </row>
    <row r="2" spans="1:5" ht="45" x14ac:dyDescent="0.25">
      <c r="A2" s="7" t="s">
        <v>557</v>
      </c>
      <c r="B2" s="7">
        <v>2025</v>
      </c>
      <c r="C2" s="28">
        <v>4668</v>
      </c>
      <c r="D2" s="28">
        <v>4798</v>
      </c>
      <c r="E2" s="7" t="s">
        <v>558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4"/>
  <sheetViews>
    <sheetView zoomScale="85" zoomScaleNormal="85" workbookViewId="0">
      <selection sqref="A1:E1"/>
    </sheetView>
  </sheetViews>
  <sheetFormatPr defaultColWidth="9.140625" defaultRowHeight="15" x14ac:dyDescent="0.25"/>
  <cols>
    <col min="1" max="1" width="79.7109375" style="6" customWidth="1"/>
    <col min="2" max="2" width="12.7109375" style="6" bestFit="1" customWidth="1"/>
    <col min="3" max="3" width="17.42578125" style="6" customWidth="1"/>
    <col min="4" max="4" width="22" style="6" customWidth="1"/>
    <col min="5" max="5" width="19.42578125" style="6" customWidth="1"/>
    <col min="6" max="6" width="14.42578125" style="6" customWidth="1"/>
    <col min="7" max="7" width="26.140625" style="6" customWidth="1"/>
    <col min="8" max="8" width="26.7109375" style="6" bestFit="1" customWidth="1"/>
    <col min="9" max="9" width="17.85546875" style="6" bestFit="1" customWidth="1"/>
    <col min="10" max="10" width="33.42578125" style="6" customWidth="1"/>
    <col min="11" max="16" width="9.140625" style="6"/>
    <col min="17" max="17" width="25.85546875" style="6" customWidth="1"/>
    <col min="18" max="18" width="12.42578125" style="6" customWidth="1"/>
    <col min="19" max="19" width="19.85546875" style="6" customWidth="1"/>
    <col min="20" max="21" width="12.42578125" style="6" customWidth="1"/>
    <col min="22" max="23" width="16.28515625" style="6" customWidth="1"/>
    <col min="24" max="24" width="10.85546875" style="6" bestFit="1" customWidth="1"/>
    <col min="25" max="16384" width="9.140625" style="6"/>
  </cols>
  <sheetData>
    <row r="1" spans="1:5" x14ac:dyDescent="0.25">
      <c r="A1" s="103" t="s">
        <v>11</v>
      </c>
      <c r="B1" s="103"/>
      <c r="C1" s="103"/>
      <c r="D1" s="103"/>
      <c r="E1" s="103"/>
    </row>
    <row r="2" spans="1:5" x14ac:dyDescent="0.25">
      <c r="A2" s="104" t="s">
        <v>225</v>
      </c>
      <c r="B2" s="104"/>
      <c r="C2" s="104"/>
      <c r="D2" s="104"/>
      <c r="E2" s="104"/>
    </row>
    <row r="19" spans="1:5" x14ac:dyDescent="0.25">
      <c r="A19" s="6" t="s">
        <v>226</v>
      </c>
    </row>
    <row r="20" spans="1:5" x14ac:dyDescent="0.25">
      <c r="A20" s="6">
        <v>155400</v>
      </c>
      <c r="B20" s="6" t="s">
        <v>227</v>
      </c>
    </row>
    <row r="21" spans="1:5" x14ac:dyDescent="0.25">
      <c r="A21" s="104" t="s">
        <v>228</v>
      </c>
      <c r="B21" s="104"/>
      <c r="C21" s="104"/>
      <c r="D21" s="104"/>
      <c r="E21" s="104"/>
    </row>
    <row r="38" spans="1:5" x14ac:dyDescent="0.25">
      <c r="A38" s="6" t="s">
        <v>226</v>
      </c>
    </row>
    <row r="39" spans="1:5" x14ac:dyDescent="0.25">
      <c r="A39" s="6">
        <v>100800</v>
      </c>
      <c r="B39" s="6" t="s">
        <v>227</v>
      </c>
    </row>
    <row r="40" spans="1:5" x14ac:dyDescent="0.25">
      <c r="A40" s="104" t="s">
        <v>229</v>
      </c>
      <c r="B40" s="104"/>
      <c r="C40" s="104"/>
      <c r="D40" s="104"/>
      <c r="E40" s="104"/>
    </row>
    <row r="57" spans="1:5" ht="15.75" thickBot="1" x14ac:dyDescent="0.3">
      <c r="A57" s="6" t="s">
        <v>226</v>
      </c>
    </row>
    <row r="58" spans="1:5" ht="15.75" thickBot="1" x14ac:dyDescent="0.3">
      <c r="A58" s="42">
        <v>194000</v>
      </c>
      <c r="B58" s="6" t="s">
        <v>230</v>
      </c>
    </row>
    <row r="60" spans="1:5" x14ac:dyDescent="0.25">
      <c r="A60" s="103" t="s">
        <v>231</v>
      </c>
      <c r="B60" s="103"/>
      <c r="C60" s="103"/>
      <c r="D60" s="103"/>
      <c r="E60" s="103"/>
    </row>
    <row r="64" spans="1:5" x14ac:dyDescent="0.25">
      <c r="A64" s="69"/>
      <c r="B64" s="69"/>
      <c r="C64" s="69"/>
      <c r="D64" s="69"/>
      <c r="E64" s="69"/>
    </row>
    <row r="85" spans="1:39" s="70" customFormat="1" x14ac:dyDescent="0.25">
      <c r="A85" s="6" t="s">
        <v>607</v>
      </c>
      <c r="B85" s="6">
        <v>55.1</v>
      </c>
      <c r="C85" s="6" t="s">
        <v>608</v>
      </c>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row>
    <row r="86" spans="1:39" s="70" customFormat="1" x14ac:dyDescent="0.25">
      <c r="A86" s="6" t="s">
        <v>609</v>
      </c>
      <c r="B86" s="6">
        <v>111.6</v>
      </c>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row>
    <row r="87" spans="1:39" ht="15.75" thickBot="1" x14ac:dyDescent="0.3"/>
    <row r="88" spans="1:39" ht="15.75" thickBot="1" x14ac:dyDescent="0.3">
      <c r="A88" s="14" t="s">
        <v>610</v>
      </c>
      <c r="B88" s="71">
        <f>(B86-B85)/B85</f>
        <v>1.0254083484573502</v>
      </c>
    </row>
    <row r="89" spans="1:39" x14ac:dyDescent="0.25">
      <c r="A89" s="103" t="s">
        <v>232</v>
      </c>
      <c r="B89" s="103"/>
      <c r="C89" s="103"/>
      <c r="D89" s="103"/>
      <c r="E89" s="103"/>
    </row>
    <row r="90" spans="1:39" x14ac:dyDescent="0.25">
      <c r="A90" s="6">
        <v>6.6290250000000004</v>
      </c>
      <c r="B90" s="6" t="s">
        <v>614</v>
      </c>
      <c r="E90" s="6" t="s">
        <v>619</v>
      </c>
    </row>
    <row r="91" spans="1:39" x14ac:dyDescent="0.25">
      <c r="A91" s="6">
        <f>1/A90</f>
        <v>0.15085174667466181</v>
      </c>
      <c r="B91" s="6" t="s">
        <v>615</v>
      </c>
      <c r="E91" s="6" t="s">
        <v>237</v>
      </c>
    </row>
    <row r="92" spans="1:39" x14ac:dyDescent="0.25">
      <c r="A92" s="45">
        <v>0.5</v>
      </c>
      <c r="B92" s="6" t="s">
        <v>616</v>
      </c>
      <c r="E92" s="6" t="s">
        <v>620</v>
      </c>
    </row>
    <row r="93" spans="1:39" x14ac:dyDescent="0.25">
      <c r="A93" s="6">
        <f>A92*A91</f>
        <v>7.5425873337330904E-2</v>
      </c>
      <c r="B93" s="6" t="s">
        <v>617</v>
      </c>
      <c r="E93" s="6" t="s">
        <v>237</v>
      </c>
    </row>
    <row r="94" spans="1:39" x14ac:dyDescent="0.25">
      <c r="A94" s="6">
        <f>1/A93</f>
        <v>13.258050000000001</v>
      </c>
      <c r="B94" s="6" t="s">
        <v>618</v>
      </c>
      <c r="E94" s="6" t="s">
        <v>237</v>
      </c>
      <c r="L94" s="45"/>
    </row>
    <row r="95" spans="1:39" ht="15.75" thickBot="1" x14ac:dyDescent="0.3">
      <c r="A95" s="6">
        <v>8.0274920000000005</v>
      </c>
      <c r="B95" s="6" t="s">
        <v>612</v>
      </c>
      <c r="E95" s="6" t="s">
        <v>621</v>
      </c>
      <c r="L95" s="45"/>
    </row>
    <row r="96" spans="1:39" ht="15.75" thickBot="1" x14ac:dyDescent="0.3">
      <c r="A96" s="99">
        <f>(A94-A95)/A95</f>
        <v>0.65158059329115492</v>
      </c>
      <c r="B96" s="6" t="s">
        <v>613</v>
      </c>
      <c r="C96" s="44"/>
      <c r="E96" s="6" t="s">
        <v>237</v>
      </c>
    </row>
    <row r="98" spans="1:5" x14ac:dyDescent="0.25">
      <c r="A98" s="103" t="s">
        <v>233</v>
      </c>
      <c r="B98" s="103"/>
      <c r="C98" s="103"/>
      <c r="D98" s="103"/>
      <c r="E98" s="103"/>
    </row>
    <row r="99" spans="1:5" x14ac:dyDescent="0.25">
      <c r="A99" s="44">
        <v>0.3</v>
      </c>
      <c r="B99" s="45" t="s">
        <v>624</v>
      </c>
    </row>
    <row r="100" spans="1:5" x14ac:dyDescent="0.25">
      <c r="A100" s="6">
        <v>63.5</v>
      </c>
      <c r="B100" s="6" t="s">
        <v>625</v>
      </c>
    </row>
    <row r="101" spans="1:5" x14ac:dyDescent="0.25">
      <c r="A101" s="6">
        <f>1/A100</f>
        <v>1.5748031496062992E-2</v>
      </c>
      <c r="B101" s="6" t="s">
        <v>623</v>
      </c>
    </row>
    <row r="102" spans="1:5" x14ac:dyDescent="0.25">
      <c r="A102" s="73">
        <f>A101*(1-A99)</f>
        <v>1.1023622047244094E-2</v>
      </c>
      <c r="B102" s="6" t="s">
        <v>626</v>
      </c>
    </row>
    <row r="103" spans="1:5" x14ac:dyDescent="0.25">
      <c r="A103" s="73">
        <f>1/A102</f>
        <v>90.714285714285722</v>
      </c>
      <c r="B103" s="6" t="s">
        <v>630</v>
      </c>
    </row>
    <row r="104" spans="1:5" x14ac:dyDescent="0.25">
      <c r="A104" s="44">
        <v>0.35</v>
      </c>
      <c r="B104" s="6" t="s">
        <v>627</v>
      </c>
    </row>
    <row r="105" spans="1:5" x14ac:dyDescent="0.25">
      <c r="A105" s="6">
        <f>A102*(1-A104)</f>
        <v>7.1653543307086615E-3</v>
      </c>
      <c r="B105" s="6" t="s">
        <v>628</v>
      </c>
    </row>
    <row r="106" spans="1:5" ht="15.75" thickBot="1" x14ac:dyDescent="0.3">
      <c r="A106" s="6">
        <f>1/A105</f>
        <v>139.56043956043956</v>
      </c>
      <c r="B106" s="6" t="s">
        <v>629</v>
      </c>
    </row>
    <row r="107" spans="1:5" ht="15.75" thickBot="1" x14ac:dyDescent="0.3">
      <c r="A107" s="43">
        <f>(A106-A103)/A103</f>
        <v>0.53846153846153832</v>
      </c>
      <c r="B107" s="6" t="s">
        <v>631</v>
      </c>
    </row>
    <row r="108" spans="1:5" x14ac:dyDescent="0.25">
      <c r="A108" s="74"/>
    </row>
    <row r="109" spans="1:5" x14ac:dyDescent="0.25">
      <c r="A109" s="103" t="s">
        <v>235</v>
      </c>
      <c r="B109" s="103"/>
      <c r="C109" s="103"/>
      <c r="D109" s="103"/>
      <c r="E109" s="103"/>
    </row>
    <row r="110" spans="1:5" ht="15.75" thickBot="1" x14ac:dyDescent="0.3"/>
    <row r="111" spans="1:5" ht="15.75" thickBot="1" x14ac:dyDescent="0.3">
      <c r="A111" s="43">
        <f>A122</f>
        <v>0.20481927710843381</v>
      </c>
      <c r="B111" s="6" t="s">
        <v>633</v>
      </c>
    </row>
    <row r="113" spans="1:14" x14ac:dyDescent="0.25">
      <c r="A113" s="103" t="s">
        <v>234</v>
      </c>
      <c r="B113" s="103"/>
      <c r="C113" s="103"/>
      <c r="D113" s="103"/>
      <c r="E113" s="103"/>
    </row>
    <row r="114" spans="1:14" x14ac:dyDescent="0.25">
      <c r="A114" s="44">
        <v>0.2</v>
      </c>
      <c r="B114" s="45" t="s">
        <v>624</v>
      </c>
    </row>
    <row r="115" spans="1:14" x14ac:dyDescent="0.25">
      <c r="A115" s="6">
        <v>1.95</v>
      </c>
      <c r="B115" s="6" t="s">
        <v>632</v>
      </c>
    </row>
    <row r="116" spans="1:14" x14ac:dyDescent="0.25">
      <c r="A116" s="6">
        <f>1/A115</f>
        <v>0.51282051282051289</v>
      </c>
      <c r="B116" s="6" t="s">
        <v>623</v>
      </c>
    </row>
    <row r="117" spans="1:14" x14ac:dyDescent="0.25">
      <c r="A117" s="73">
        <f>A116*(1-A114)</f>
        <v>0.41025641025641035</v>
      </c>
      <c r="B117" s="6" t="s">
        <v>626</v>
      </c>
    </row>
    <row r="118" spans="1:14" x14ac:dyDescent="0.25">
      <c r="A118" s="73">
        <f>1/A117</f>
        <v>2.4374999999999996</v>
      </c>
      <c r="B118" s="6" t="s">
        <v>630</v>
      </c>
    </row>
    <row r="119" spans="1:14" x14ac:dyDescent="0.25">
      <c r="A119" s="44">
        <v>0.17</v>
      </c>
      <c r="B119" s="6" t="s">
        <v>627</v>
      </c>
    </row>
    <row r="120" spans="1:14" x14ac:dyDescent="0.25">
      <c r="A120" s="6">
        <f>A117*(1-A119)</f>
        <v>0.34051282051282056</v>
      </c>
      <c r="B120" s="6" t="s">
        <v>628</v>
      </c>
    </row>
    <row r="121" spans="1:14" ht="15.75" thickBot="1" x14ac:dyDescent="0.3">
      <c r="A121" s="6">
        <f>1/A120</f>
        <v>2.9367469879518069</v>
      </c>
      <c r="B121" s="6" t="s">
        <v>629</v>
      </c>
    </row>
    <row r="122" spans="1:14" ht="15.75" thickBot="1" x14ac:dyDescent="0.3">
      <c r="A122" s="43">
        <f>(A121-A118)/A118</f>
        <v>0.20481927710843381</v>
      </c>
      <c r="B122" s="6" t="s">
        <v>631</v>
      </c>
    </row>
    <row r="124" spans="1:14" x14ac:dyDescent="0.25">
      <c r="A124" s="103" t="s">
        <v>634</v>
      </c>
      <c r="B124" s="103"/>
      <c r="C124" s="103"/>
      <c r="D124" s="103"/>
      <c r="E124" s="103"/>
      <c r="L124" s="46"/>
    </row>
    <row r="125" spans="1:14" x14ac:dyDescent="0.25">
      <c r="A125" s="61">
        <v>4.4824543659231753E-4</v>
      </c>
      <c r="B125" s="6" t="s">
        <v>636</v>
      </c>
      <c r="M125" s="45"/>
      <c r="N125" s="45"/>
    </row>
    <row r="126" spans="1:14" x14ac:dyDescent="0.25">
      <c r="A126" s="6">
        <v>1.27</v>
      </c>
      <c r="B126" s="48" t="s">
        <v>641</v>
      </c>
      <c r="F126" s="75"/>
      <c r="L126" s="7"/>
      <c r="M126" s="61"/>
      <c r="N126" s="61"/>
    </row>
    <row r="127" spans="1:14" x14ac:dyDescent="0.25">
      <c r="A127" s="6">
        <f>(1/CONVERT(A125/A126,"mi","km")*0.00105505585)</f>
        <v>1.857438352962903</v>
      </c>
      <c r="B127" s="48" t="s">
        <v>637</v>
      </c>
      <c r="L127" s="49"/>
      <c r="M127" s="61"/>
      <c r="N127" s="61"/>
    </row>
    <row r="128" spans="1:14" x14ac:dyDescent="0.25">
      <c r="A128" s="6">
        <f>1/A127</f>
        <v>0.53837587578874124</v>
      </c>
      <c r="B128" s="48" t="s">
        <v>638</v>
      </c>
      <c r="F128" s="75"/>
      <c r="M128" s="44"/>
      <c r="N128" s="45"/>
    </row>
    <row r="129" spans="1:14" x14ac:dyDescent="0.25">
      <c r="A129" s="6">
        <v>1.07</v>
      </c>
      <c r="B129" s="6" t="s">
        <v>635</v>
      </c>
      <c r="F129" s="75"/>
      <c r="M129" s="44"/>
      <c r="N129" s="45"/>
    </row>
    <row r="130" spans="1:14" ht="15.75" thickBot="1" x14ac:dyDescent="0.3">
      <c r="A130" s="6">
        <f>1/A129</f>
        <v>0.93457943925233644</v>
      </c>
      <c r="B130" s="6" t="s">
        <v>639</v>
      </c>
      <c r="F130" s="75"/>
      <c r="M130" s="45"/>
      <c r="N130" s="45"/>
    </row>
    <row r="131" spans="1:14" ht="15.75" thickBot="1" x14ac:dyDescent="0.3">
      <c r="A131" s="43">
        <f>(A130-A128)/A128</f>
        <v>0.73592369435785332</v>
      </c>
      <c r="B131" s="6" t="s">
        <v>631</v>
      </c>
      <c r="F131" s="75"/>
    </row>
    <row r="132" spans="1:14" ht="16.5" x14ac:dyDescent="0.25">
      <c r="J132" s="76"/>
    </row>
    <row r="133" spans="1:14" x14ac:dyDescent="0.25">
      <c r="A133" s="46"/>
      <c r="B133" s="45"/>
      <c r="C133" s="45"/>
    </row>
    <row r="134" spans="1:14" x14ac:dyDescent="0.25">
      <c r="A134" s="103" t="s">
        <v>137</v>
      </c>
      <c r="B134" s="103"/>
      <c r="C134" s="103"/>
      <c r="D134" s="103"/>
      <c r="E134" s="103"/>
    </row>
    <row r="135" spans="1:14" x14ac:dyDescent="0.25">
      <c r="A135" s="81" t="s">
        <v>657</v>
      </c>
      <c r="B135" s="82"/>
      <c r="C135" s="82"/>
      <c r="D135" s="82"/>
      <c r="E135" s="82"/>
      <c r="F135" s="82"/>
      <c r="G135" s="82"/>
    </row>
    <row r="136" spans="1:14" x14ac:dyDescent="0.25">
      <c r="A136" s="83"/>
      <c r="B136" s="100" t="s">
        <v>658</v>
      </c>
      <c r="C136" s="101"/>
      <c r="D136" s="101"/>
      <c r="E136" s="102"/>
      <c r="F136" s="82"/>
      <c r="G136" s="82"/>
    </row>
    <row r="137" spans="1:14" x14ac:dyDescent="0.25">
      <c r="A137" s="84"/>
      <c r="B137" s="100" t="s">
        <v>659</v>
      </c>
      <c r="C137" s="102"/>
      <c r="D137" s="100" t="s">
        <v>660</v>
      </c>
      <c r="E137" s="102"/>
      <c r="F137" s="82"/>
      <c r="G137" s="82"/>
    </row>
    <row r="138" spans="1:14" x14ac:dyDescent="0.25">
      <c r="A138" s="85" t="s">
        <v>661</v>
      </c>
      <c r="B138" s="86" t="s">
        <v>662</v>
      </c>
      <c r="C138" s="86" t="s">
        <v>663</v>
      </c>
      <c r="D138" s="86" t="s">
        <v>662</v>
      </c>
      <c r="E138" s="86" t="s">
        <v>663</v>
      </c>
      <c r="F138" s="82"/>
      <c r="G138" s="87" t="s">
        <v>664</v>
      </c>
    </row>
    <row r="139" spans="1:14" x14ac:dyDescent="0.25">
      <c r="A139" s="88" t="s">
        <v>665</v>
      </c>
      <c r="B139" s="89">
        <v>95</v>
      </c>
      <c r="C139" s="90">
        <v>95</v>
      </c>
      <c r="D139" s="89">
        <v>50</v>
      </c>
      <c r="E139" s="90">
        <v>50</v>
      </c>
      <c r="F139" s="87" t="s">
        <v>164</v>
      </c>
      <c r="G139" s="82">
        <f>(C139-E139)/C139</f>
        <v>0.47368421052631576</v>
      </c>
    </row>
    <row r="140" spans="1:14" x14ac:dyDescent="0.25">
      <c r="A140" s="91" t="s">
        <v>666</v>
      </c>
      <c r="B140" s="92">
        <v>100</v>
      </c>
      <c r="C140" s="93">
        <v>100</v>
      </c>
      <c r="D140" s="92">
        <v>70</v>
      </c>
      <c r="E140" s="93">
        <v>70</v>
      </c>
      <c r="F140" s="87" t="s">
        <v>164</v>
      </c>
      <c r="G140" s="82">
        <f t="shared" ref="G140:G156" si="0">(C140-E140)/C140</f>
        <v>0.3</v>
      </c>
    </row>
    <row r="141" spans="1:14" x14ac:dyDescent="0.25">
      <c r="A141" s="91" t="s">
        <v>667</v>
      </c>
      <c r="B141" s="92">
        <v>95</v>
      </c>
      <c r="C141" s="93">
        <v>95</v>
      </c>
      <c r="D141" s="92">
        <v>50</v>
      </c>
      <c r="E141" s="93">
        <v>50</v>
      </c>
      <c r="F141" s="87" t="s">
        <v>164</v>
      </c>
      <c r="G141" s="82">
        <f t="shared" si="0"/>
        <v>0.47368421052631576</v>
      </c>
    </row>
    <row r="142" spans="1:14" x14ac:dyDescent="0.25">
      <c r="A142" s="91" t="s">
        <v>668</v>
      </c>
      <c r="B142" s="92">
        <v>105</v>
      </c>
      <c r="C142" s="93">
        <v>105</v>
      </c>
      <c r="D142" s="92">
        <v>110</v>
      </c>
      <c r="E142" s="93">
        <v>110</v>
      </c>
      <c r="F142" s="98" t="s">
        <v>684</v>
      </c>
      <c r="G142" s="82">
        <f t="shared" si="0"/>
        <v>-4.7619047619047616E-2</v>
      </c>
    </row>
    <row r="143" spans="1:14" x14ac:dyDescent="0.25">
      <c r="A143" s="91" t="s">
        <v>669</v>
      </c>
      <c r="B143" s="92">
        <v>80</v>
      </c>
      <c r="C143" s="93">
        <v>80</v>
      </c>
      <c r="D143" s="92">
        <v>35</v>
      </c>
      <c r="E143" s="93">
        <v>35</v>
      </c>
      <c r="F143" s="87" t="s">
        <v>164</v>
      </c>
      <c r="G143" s="82">
        <f t="shared" si="0"/>
        <v>0.5625</v>
      </c>
    </row>
    <row r="144" spans="1:14" x14ac:dyDescent="0.25">
      <c r="A144" s="91" t="s">
        <v>670</v>
      </c>
      <c r="B144" s="92">
        <v>70</v>
      </c>
      <c r="C144" s="93">
        <v>70</v>
      </c>
      <c r="D144" s="92">
        <v>50</v>
      </c>
      <c r="E144" s="93">
        <v>50</v>
      </c>
      <c r="F144" s="87" t="s">
        <v>164</v>
      </c>
      <c r="G144" s="82">
        <f t="shared" si="0"/>
        <v>0.2857142857142857</v>
      </c>
    </row>
    <row r="145" spans="1:9" x14ac:dyDescent="0.25">
      <c r="A145" s="91" t="s">
        <v>671</v>
      </c>
      <c r="B145" s="92">
        <v>90</v>
      </c>
      <c r="C145" s="93">
        <v>90</v>
      </c>
      <c r="D145" s="92">
        <v>80</v>
      </c>
      <c r="E145" s="93">
        <v>80</v>
      </c>
      <c r="F145" s="87" t="s">
        <v>672</v>
      </c>
      <c r="G145" s="82">
        <f t="shared" si="0"/>
        <v>0.1111111111111111</v>
      </c>
    </row>
    <row r="146" spans="1:9" x14ac:dyDescent="0.25">
      <c r="A146" s="91" t="s">
        <v>673</v>
      </c>
      <c r="B146" s="92">
        <v>100</v>
      </c>
      <c r="C146" s="93">
        <v>100</v>
      </c>
      <c r="D146" s="92">
        <v>90</v>
      </c>
      <c r="E146" s="93">
        <v>90</v>
      </c>
      <c r="F146" s="87" t="s">
        <v>164</v>
      </c>
      <c r="G146" s="82">
        <f t="shared" si="0"/>
        <v>0.1</v>
      </c>
    </row>
    <row r="147" spans="1:9" x14ac:dyDescent="0.25">
      <c r="A147" s="91" t="s">
        <v>674</v>
      </c>
      <c r="B147" s="92">
        <v>80</v>
      </c>
      <c r="C147" s="93">
        <v>80</v>
      </c>
      <c r="D147" s="92">
        <v>40</v>
      </c>
      <c r="E147" s="93">
        <v>40</v>
      </c>
      <c r="F147" s="87" t="s">
        <v>164</v>
      </c>
      <c r="G147" s="82">
        <f t="shared" si="0"/>
        <v>0.5</v>
      </c>
    </row>
    <row r="148" spans="1:9" x14ac:dyDescent="0.25">
      <c r="A148" s="91" t="s">
        <v>675</v>
      </c>
      <c r="B148" s="92">
        <v>80</v>
      </c>
      <c r="C148" s="93">
        <v>80</v>
      </c>
      <c r="D148" s="92">
        <v>50</v>
      </c>
      <c r="E148" s="93">
        <v>50</v>
      </c>
      <c r="F148" s="87" t="s">
        <v>164</v>
      </c>
      <c r="G148" s="82">
        <f t="shared" si="0"/>
        <v>0.375</v>
      </c>
    </row>
    <row r="149" spans="1:9" x14ac:dyDescent="0.25">
      <c r="A149" s="91" t="s">
        <v>676</v>
      </c>
      <c r="B149" s="92">
        <v>90</v>
      </c>
      <c r="C149" s="93">
        <v>90</v>
      </c>
      <c r="D149" s="92">
        <v>80</v>
      </c>
      <c r="E149" s="93">
        <v>80</v>
      </c>
      <c r="F149" s="87" t="s">
        <v>672</v>
      </c>
      <c r="G149" s="82">
        <f t="shared" si="0"/>
        <v>0.1111111111111111</v>
      </c>
    </row>
    <row r="150" spans="1:9" x14ac:dyDescent="0.25">
      <c r="A150" s="91" t="s">
        <v>677</v>
      </c>
      <c r="B150" s="92">
        <v>95</v>
      </c>
      <c r="C150" s="93">
        <v>95</v>
      </c>
      <c r="D150" s="92">
        <v>90</v>
      </c>
      <c r="E150" s="93">
        <v>90</v>
      </c>
      <c r="F150" s="98" t="s">
        <v>684</v>
      </c>
      <c r="G150" s="82">
        <f t="shared" si="0"/>
        <v>5.2631578947368418E-2</v>
      </c>
    </row>
    <row r="151" spans="1:9" x14ac:dyDescent="0.25">
      <c r="A151" s="91" t="s">
        <v>678</v>
      </c>
      <c r="B151" s="92">
        <v>95</v>
      </c>
      <c r="C151" s="93">
        <v>95</v>
      </c>
      <c r="D151" s="92">
        <v>90</v>
      </c>
      <c r="E151" s="93">
        <v>90</v>
      </c>
      <c r="F151" s="98" t="s">
        <v>684</v>
      </c>
      <c r="G151" s="82">
        <f t="shared" si="0"/>
        <v>5.2631578947368418E-2</v>
      </c>
    </row>
    <row r="152" spans="1:9" x14ac:dyDescent="0.25">
      <c r="A152" s="91" t="s">
        <v>679</v>
      </c>
      <c r="B152" s="92">
        <v>80</v>
      </c>
      <c r="C152" s="93">
        <v>50</v>
      </c>
      <c r="D152" s="92">
        <v>30</v>
      </c>
      <c r="E152" s="93">
        <v>30</v>
      </c>
      <c r="F152" s="87" t="s">
        <v>163</v>
      </c>
      <c r="G152" s="82">
        <f t="shared" si="0"/>
        <v>0.4</v>
      </c>
    </row>
    <row r="153" spans="1:9" x14ac:dyDescent="0.25">
      <c r="A153" s="91" t="s">
        <v>680</v>
      </c>
      <c r="B153" s="92">
        <v>90</v>
      </c>
      <c r="C153" s="93">
        <v>90</v>
      </c>
      <c r="D153" s="92">
        <v>70</v>
      </c>
      <c r="E153" s="93">
        <v>70</v>
      </c>
      <c r="F153" s="87" t="s">
        <v>160</v>
      </c>
      <c r="G153" s="82">
        <f t="shared" si="0"/>
        <v>0.22222222222222221</v>
      </c>
    </row>
    <row r="154" spans="1:9" x14ac:dyDescent="0.25">
      <c r="A154" s="91" t="s">
        <v>681</v>
      </c>
      <c r="B154" s="92">
        <v>95</v>
      </c>
      <c r="C154" s="93">
        <v>90</v>
      </c>
      <c r="D154" s="92">
        <v>80</v>
      </c>
      <c r="E154" s="93">
        <v>80</v>
      </c>
      <c r="F154" s="98" t="s">
        <v>684</v>
      </c>
      <c r="G154" s="82">
        <f t="shared" si="0"/>
        <v>0.1111111111111111</v>
      </c>
      <c r="I154" s="97"/>
    </row>
    <row r="155" spans="1:9" x14ac:dyDescent="0.25">
      <c r="A155" s="91" t="s">
        <v>682</v>
      </c>
      <c r="B155" s="92">
        <v>80</v>
      </c>
      <c r="C155" s="93">
        <v>65</v>
      </c>
      <c r="D155" s="92">
        <v>60</v>
      </c>
      <c r="E155" s="93">
        <v>30</v>
      </c>
      <c r="F155" s="87" t="s">
        <v>161</v>
      </c>
      <c r="G155" s="82">
        <f t="shared" si="0"/>
        <v>0.53846153846153844</v>
      </c>
    </row>
    <row r="156" spans="1:9" x14ac:dyDescent="0.25">
      <c r="A156" s="94" t="s">
        <v>683</v>
      </c>
      <c r="B156" s="95">
        <v>90</v>
      </c>
      <c r="C156" s="96">
        <v>90</v>
      </c>
      <c r="D156" s="95">
        <v>70</v>
      </c>
      <c r="E156" s="96">
        <v>70</v>
      </c>
      <c r="F156" s="87" t="s">
        <v>161</v>
      </c>
      <c r="G156" s="82">
        <f t="shared" si="0"/>
        <v>0.22222222222222221</v>
      </c>
    </row>
    <row r="157" spans="1:9" x14ac:dyDescent="0.25">
      <c r="A157" s="82"/>
      <c r="B157" s="82"/>
      <c r="C157" s="82"/>
      <c r="D157" s="82"/>
      <c r="E157" s="82"/>
      <c r="F157" s="82"/>
      <c r="G157" s="82"/>
    </row>
    <row r="158" spans="1:9" x14ac:dyDescent="0.25">
      <c r="A158" s="82"/>
      <c r="B158" s="82"/>
      <c r="C158" s="82"/>
      <c r="D158" s="82"/>
      <c r="E158" s="82"/>
      <c r="F158" s="82"/>
      <c r="G158" s="82"/>
    </row>
    <row r="159" spans="1:9" x14ac:dyDescent="0.25">
      <c r="A159" s="82" t="s">
        <v>164</v>
      </c>
      <c r="B159" s="82">
        <f>AVERAGEIF(F139:F156,A159,G139:G156)</f>
        <v>0.38382283834586467</v>
      </c>
      <c r="C159" s="82"/>
      <c r="D159" s="82"/>
      <c r="E159" s="82"/>
      <c r="F159" s="82"/>
      <c r="G159" s="82"/>
    </row>
    <row r="160" spans="1:9" x14ac:dyDescent="0.25">
      <c r="A160" s="82" t="s">
        <v>672</v>
      </c>
      <c r="B160" s="82">
        <f>AVERAGEIF(F139:F156,A160,G139:G156)</f>
        <v>0.1111111111111111</v>
      </c>
      <c r="C160" s="82"/>
      <c r="D160" s="82"/>
      <c r="E160" s="82"/>
      <c r="F160" s="82"/>
      <c r="G160" s="82"/>
    </row>
    <row r="161" spans="1:8" x14ac:dyDescent="0.25">
      <c r="A161" s="82" t="s">
        <v>163</v>
      </c>
      <c r="B161" s="82">
        <f>AVERAGEIF(F139:F156,A161,G139:G156)</f>
        <v>0.4</v>
      </c>
      <c r="C161" s="82"/>
      <c r="D161" s="82"/>
      <c r="E161" s="82"/>
      <c r="F161" s="82"/>
      <c r="G161" s="82"/>
    </row>
    <row r="162" spans="1:8" x14ac:dyDescent="0.25">
      <c r="A162" s="82" t="s">
        <v>160</v>
      </c>
      <c r="B162" s="82">
        <f>AVERAGEIF(F139:F156,A162,G139:G156)</f>
        <v>0.22222222222222221</v>
      </c>
      <c r="C162" s="82"/>
      <c r="D162" s="82"/>
      <c r="E162" s="82"/>
      <c r="F162" s="82"/>
      <c r="G162" s="82"/>
    </row>
    <row r="163" spans="1:8" x14ac:dyDescent="0.25">
      <c r="A163" s="82" t="s">
        <v>161</v>
      </c>
      <c r="B163" s="82">
        <f>AVERAGEIF(F139:F156,A163,G139:G156)</f>
        <v>0.38034188034188032</v>
      </c>
      <c r="C163" s="82"/>
      <c r="D163" s="82"/>
      <c r="E163" s="82"/>
      <c r="F163" s="82"/>
      <c r="G163" s="82"/>
    </row>
    <row r="165" spans="1:8" x14ac:dyDescent="0.25">
      <c r="A165" s="103" t="s">
        <v>238</v>
      </c>
      <c r="B165" s="103"/>
      <c r="C165" s="103"/>
      <c r="D165" s="103"/>
      <c r="E165" s="103"/>
      <c r="H165"/>
    </row>
    <row r="166" spans="1:8" ht="15.75" thickBot="1" x14ac:dyDescent="0.3">
      <c r="A166" s="48" t="s">
        <v>239</v>
      </c>
      <c r="B166" s="44">
        <v>0.4</v>
      </c>
      <c r="H166"/>
    </row>
    <row r="167" spans="1:8" ht="15.75" thickBot="1" x14ac:dyDescent="0.3">
      <c r="A167" s="6" t="s">
        <v>240</v>
      </c>
      <c r="B167" s="47">
        <f>(1+B166)^(1/(2020-2010))-1</f>
        <v>3.4219694129380196E-2</v>
      </c>
      <c r="H167"/>
    </row>
    <row r="168" spans="1:8" x14ac:dyDescent="0.25">
      <c r="B168" s="57"/>
      <c r="H168"/>
    </row>
    <row r="169" spans="1:8" x14ac:dyDescent="0.25">
      <c r="A169" s="103" t="s">
        <v>642</v>
      </c>
      <c r="B169" s="103"/>
      <c r="H169"/>
    </row>
    <row r="170" spans="1:8" x14ac:dyDescent="0.25">
      <c r="A170" s="48" t="s">
        <v>643</v>
      </c>
      <c r="B170" s="78">
        <v>972.7</v>
      </c>
      <c r="G170"/>
      <c r="H170"/>
    </row>
    <row r="171" spans="1:8" ht="15.75" thickBot="1" x14ac:dyDescent="0.3">
      <c r="A171" s="48" t="s">
        <v>644</v>
      </c>
      <c r="B171" s="77">
        <f>400.9+53.5+276.5+255.7+63.5+462.5+B170+975.4+227.6+436.5</f>
        <v>4124.8</v>
      </c>
    </row>
    <row r="172" spans="1:8" ht="15.75" thickBot="1" x14ac:dyDescent="0.3">
      <c r="A172" s="48" t="s">
        <v>645</v>
      </c>
      <c r="B172" s="47">
        <f>B170/B171</f>
        <v>0.23581749418153608</v>
      </c>
    </row>
    <row r="173" spans="1:8" x14ac:dyDescent="0.25">
      <c r="B173" s="57"/>
    </row>
    <row r="174" spans="1:8" x14ac:dyDescent="0.25">
      <c r="A174" s="103" t="s">
        <v>249</v>
      </c>
      <c r="B174" s="103"/>
      <c r="C174" s="103"/>
      <c r="D174" s="103"/>
      <c r="E174" s="103"/>
    </row>
    <row r="175" spans="1:8" ht="15.75" thickBot="1" x14ac:dyDescent="0.3">
      <c r="A175" s="48" t="s">
        <v>652</v>
      </c>
      <c r="B175" s="57">
        <v>0.1246</v>
      </c>
    </row>
    <row r="176" spans="1:8" ht="15.75" thickBot="1" x14ac:dyDescent="0.3">
      <c r="A176" s="48" t="s">
        <v>647</v>
      </c>
      <c r="B176" s="47">
        <f>1-B175</f>
        <v>0.87539999999999996</v>
      </c>
    </row>
    <row r="178" spans="1:5" x14ac:dyDescent="0.25">
      <c r="A178" s="103" t="s">
        <v>241</v>
      </c>
      <c r="B178" s="103"/>
      <c r="C178" s="103"/>
      <c r="D178" s="103"/>
      <c r="E178" s="103"/>
    </row>
    <row r="179" spans="1:5" x14ac:dyDescent="0.25">
      <c r="A179" s="49" t="s">
        <v>649</v>
      </c>
      <c r="B179" s="6">
        <v>197000</v>
      </c>
    </row>
    <row r="180" spans="1:5" ht="15.75" thickBot="1" x14ac:dyDescent="0.3">
      <c r="A180" s="6" t="s">
        <v>650</v>
      </c>
      <c r="B180" s="6">
        <v>175000</v>
      </c>
    </row>
    <row r="181" spans="1:5" ht="15.75" thickBot="1" x14ac:dyDescent="0.3">
      <c r="A181" s="6" t="s">
        <v>242</v>
      </c>
      <c r="B181" s="43">
        <f>B179/B180</f>
        <v>1.1257142857142857</v>
      </c>
    </row>
    <row r="183" spans="1:5" x14ac:dyDescent="0.25">
      <c r="A183" s="103" t="s">
        <v>243</v>
      </c>
      <c r="B183" s="103"/>
      <c r="C183" s="103"/>
      <c r="D183" s="103"/>
      <c r="E183" s="103"/>
    </row>
    <row r="184" spans="1:5" x14ac:dyDescent="0.25">
      <c r="A184" s="79" t="s">
        <v>653</v>
      </c>
      <c r="B184" s="49">
        <v>30.5</v>
      </c>
      <c r="C184" s="6" t="s">
        <v>654</v>
      </c>
    </row>
    <row r="185" spans="1:5" ht="15.75" thickBot="1" x14ac:dyDescent="0.3">
      <c r="A185" s="79" t="s">
        <v>655</v>
      </c>
      <c r="B185" s="80">
        <v>2.2999999999999998</v>
      </c>
      <c r="C185" s="6" t="s">
        <v>654</v>
      </c>
    </row>
    <row r="186" spans="1:5" ht="15.75" thickBot="1" x14ac:dyDescent="0.3">
      <c r="A186" s="48" t="s">
        <v>656</v>
      </c>
      <c r="B186" s="50">
        <f>B185/B184</f>
        <v>7.5409836065573763E-2</v>
      </c>
    </row>
    <row r="188" spans="1:5" x14ac:dyDescent="0.25">
      <c r="A188" s="103" t="s">
        <v>288</v>
      </c>
      <c r="B188" s="103"/>
      <c r="C188" s="103"/>
      <c r="D188" s="103"/>
      <c r="E188" s="103"/>
    </row>
    <row r="189" spans="1:5" x14ac:dyDescent="0.25">
      <c r="A189" s="46" t="s">
        <v>280</v>
      </c>
      <c r="B189" s="46" t="s">
        <v>281</v>
      </c>
      <c r="C189" s="46"/>
    </row>
    <row r="190" spans="1:5" x14ac:dyDescent="0.25">
      <c r="A190" s="6" t="s">
        <v>282</v>
      </c>
      <c r="B190" s="61">
        <v>15277777.777777778</v>
      </c>
      <c r="C190" s="6" t="s">
        <v>283</v>
      </c>
    </row>
    <row r="191" spans="1:5" x14ac:dyDescent="0.25">
      <c r="A191" s="6" t="s">
        <v>284</v>
      </c>
      <c r="B191" s="61">
        <f>3.4*10^6</f>
        <v>3400000</v>
      </c>
      <c r="C191" s="15"/>
    </row>
    <row r="192" spans="1:5" x14ac:dyDescent="0.25">
      <c r="A192" s="6" t="s">
        <v>285</v>
      </c>
      <c r="B192" s="6">
        <v>2</v>
      </c>
    </row>
    <row r="193" spans="1:2" ht="15.75" thickBot="1" x14ac:dyDescent="0.3">
      <c r="A193" s="6" t="s">
        <v>286</v>
      </c>
      <c r="B193" s="61">
        <f>B192*B191</f>
        <v>6800000</v>
      </c>
    </row>
    <row r="194" spans="1:2" ht="15.75" thickBot="1" x14ac:dyDescent="0.3">
      <c r="A194" s="6" t="s">
        <v>287</v>
      </c>
      <c r="B194" s="43">
        <f>B193/B190</f>
        <v>0.44509090909090909</v>
      </c>
    </row>
  </sheetData>
  <mergeCells count="20">
    <mergeCell ref="A188:E188"/>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2017-02-16T18:13:52Z</dcterms:modified>
</cp:coreProperties>
</file>