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3955" windowHeight="11310"/>
  </bookViews>
  <sheets>
    <sheet name="About" sheetId="1" r:id="rId1"/>
    <sheet name="BTS NTS Modal Profile Data" sheetId="3" r:id="rId2"/>
    <sheet name="AVLo" sheetId="2" r:id="rId3"/>
  </sheets>
  <calcPr calcId="145621"/>
</workbook>
</file>

<file path=xl/calcChain.xml><?xml version="1.0" encoding="utf-8"?>
<calcChain xmlns="http://schemas.openxmlformats.org/spreadsheetml/2006/main">
  <c r="B50" i="3" l="1"/>
  <c r="B61" i="3" l="1"/>
  <c r="B7" i="2"/>
  <c r="B56" i="3"/>
  <c r="C4" i="2"/>
  <c r="B7" i="3"/>
  <c r="B9" i="3"/>
  <c r="B34" i="3"/>
  <c r="B35" i="3"/>
  <c r="B33" i="3"/>
  <c r="B47" i="3"/>
  <c r="B48" i="3" s="1"/>
  <c r="B45" i="3"/>
  <c r="B25" i="3"/>
  <c r="B36" i="3" s="1"/>
  <c r="B5" i="2" s="1"/>
  <c r="B19" i="3"/>
  <c r="C5" i="2" s="1"/>
  <c r="B14" i="3"/>
  <c r="B3" i="2" s="1"/>
  <c r="B51" i="3" l="1"/>
  <c r="C6" i="2" s="1"/>
  <c r="B8" i="3"/>
  <c r="B4" i="2" s="1"/>
</calcChain>
</file>

<file path=xl/sharedStrings.xml><?xml version="1.0" encoding="utf-8"?>
<sst xmlns="http://schemas.openxmlformats.org/spreadsheetml/2006/main" count="103" uniqueCount="103">
  <si>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</si>
  <si>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</si>
  <si>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</si>
  <si>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</si>
  <si>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</si>
  <si>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</si>
  <si>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</si>
  <si>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</si>
  <si>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</si>
  <si>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</si>
  <si>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</si>
  <si>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</si>
  <si>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Vehicle Type</t>
  </si>
  <si>
    <t>passengers</t>
  </si>
  <si>
    <t>freight</t>
  </si>
  <si>
    <t>LDVs</t>
  </si>
  <si>
    <t>HDVs</t>
  </si>
  <si>
    <t>aircraft</t>
  </si>
  <si>
    <t>rail</t>
  </si>
  <si>
    <t>ships</t>
  </si>
  <si>
    <t>motorbikes</t>
  </si>
  <si>
    <t>Notes:</t>
  </si>
  <si>
    <t>Vehicle types for which there are no data in this variable (or in one of the other essential variables</t>
  </si>
  <si>
    <t>for cost calculation) will not be included when the model calculates changes in amount spent on</t>
  </si>
  <si>
    <t>vehicles.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</si>
  <si>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</si>
  <si>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</si>
  <si>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</si>
  <si>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</si>
  <si>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</si>
  <si>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</si>
  <si>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</si>
  <si>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</si>
  <si>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</si>
  <si>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</si>
  <si>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</si>
  <si>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</si>
  <si>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</si>
  <si>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</si>
  <si>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</si>
  <si>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</si>
  <si>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</si>
  <si>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ton-miles (thousands), coastwise</t>
  </si>
  <si>
    <t>ton-miles (thousands), internal</t>
  </si>
  <si>
    <t>ton-miles (thousands), lakewise</t>
  </si>
  <si>
    <t>average haul (miles), coastwise</t>
  </si>
  <si>
    <t>average haul (miles), internal</t>
  </si>
  <si>
    <t>average haul (miles), lakewise</t>
  </si>
  <si>
    <t>ton-mile-weighted average haul distance (miles)</t>
  </si>
  <si>
    <t>number of vessels, total nonself-propelled</t>
  </si>
  <si>
    <t>number of vessels, total self-propelled (excluding tugboats)</t>
  </si>
  <si>
    <t>number of vessels, total</t>
  </si>
  <si>
    <t>total vessel-miles (miles)</t>
  </si>
  <si>
    <t>Distance-weighted avg. freight tons/vessel or tow</t>
  </si>
  <si>
    <t>A "tow" is a group of barges towed by a single powered ship.  It counts as one unit for purposes of this statistic.</t>
  </si>
  <si>
    <t>There appears to be an error in the source data for ton-miles for years 2004-2005, so we use year 2003.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</si>
  <si>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</si>
  <si>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</si>
  <si>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</si>
  <si>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</si>
  <si>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</si>
  <si>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</si>
  <si>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</si>
  <si>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</si>
  <si>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</si>
  <si>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</si>
  <si>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</si>
  <si>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</si>
  <si>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</si>
  <si>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</si>
  <si>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</si>
  <si>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</si>
  <si>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</si>
  <si>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</si>
  <si>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</si>
  <si>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</si>
  <si>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</si>
  <si>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</si>
  <si>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</si>
  <si>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</si>
  <si>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</si>
  <si>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</si>
  <si>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</si>
  <si>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</si>
  <si>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</si>
  <si>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</si>
  <si>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</si>
  <si>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</si>
  <si>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</si>
  <si>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</si>
  <si>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</si>
  <si>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</si>
  <si>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</si>
  <si>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</si>
  <si>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</si>
  <si>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We do not have data for freight LDVs or passenger ships (which are recreational boats, in the U.S. version</t>
  </si>
  <si>
    <t>of the EPS model).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</si>
  <si>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</si>
  <si>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</si>
  <si>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</si>
  <si>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</si>
  <si>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This number is a guess, since the NTS just barely doesn't have enough data to fully calculate this metric.</t>
  </si>
  <si>
    <t>average number of hauls (trips) completed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</si>
</sst>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0" fontId="0" fillId="4" borderId="0" xfId="0" applyFill="1"/>
    <xf numFmtId="1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workbookViewId="0"/>
  </sheetViews>
  <sheetFormatPr defaultRowHeight="15" x14ac:dyDescent="0.25"/>
  <cols>
    <col min="1" max="1" width="11.5703125" customWidth="1"/>
    <col min="2" max="2" width="85.140625" customWidth="1"/>
  </cols>
  <sheetData>
    <row r="1" spans="1:2" x14ac:dyDescent="0.25">
      <c r="A1" s="1" t="s">
        <v>0</v>
      </c>
    </row>
    <row r="3" spans="1:2" x14ac:dyDescent="0.25">
      <c r="A3" s="1" t="s">
        <v>6</v>
      </c>
      <c r="B3" s="4" t="s">
        <v>1</v>
      </c>
    </row>
    <row r="4" spans="1:2" x14ac:dyDescent="0.25">
      <c r="B4" t="s">
        <v>2</v>
      </c>
    </row>
    <row r="5" spans="1:2" x14ac:dyDescent="0.25">
      <c r="B5" s="2">
        <v>2009</v>
      </c>
    </row>
    <row r="6" spans="1:2" x14ac:dyDescent="0.25">
      <c r="B6" t="s">
        <v>3</v>
      </c>
    </row>
    <row r="7" spans="1:2" x14ac:dyDescent="0.25">
      <c r="B7" s="3" t="s">
        <v>4</v>
      </c>
    </row>
    <row r="8" spans="1:2" x14ac:dyDescent="0.25">
      <c r="B8" t="s">
        <v>5</v>
      </c>
    </row>
    <row r="10" spans="1:2" x14ac:dyDescent="0.25">
      <c r="B10" s="4" t="s">
        <v>7</v>
      </c>
    </row>
    <row r="11" spans="1:2" x14ac:dyDescent="0.25">
      <c r="B11" t="s">
        <v>8</v>
      </c>
    </row>
    <row r="12" spans="1:2" x14ac:dyDescent="0.25">
      <c r="B12" s="2">
        <v>2008</v>
      </c>
    </row>
    <row r="13" spans="1:2" x14ac:dyDescent="0.25">
      <c r="B13" t="s">
        <v>9</v>
      </c>
    </row>
    <row r="14" spans="1:2" x14ac:dyDescent="0.25">
      <c r="B14" s="3" t="s">
        <v>10</v>
      </c>
    </row>
    <row r="15" spans="1:2" x14ac:dyDescent="0.25">
      <c r="B15" t="s">
        <v>11</v>
      </c>
    </row>
    <row r="17" spans="1:2" x14ac:dyDescent="0.25">
      <c r="B17" s="4" t="s">
        <v>84</v>
      </c>
    </row>
    <row r="18" spans="1:2" x14ac:dyDescent="0.25">
      <c r="B18" t="s">
        <v>85</v>
      </c>
    </row>
    <row r="19" spans="1:2" x14ac:dyDescent="0.25">
      <c r="B19" s="2">
        <v>2016</v>
      </c>
    </row>
    <row r="20" spans="1:2" x14ac:dyDescent="0.25">
      <c r="B20" t="s">
        <v>94</v>
      </c>
    </row>
    <row r="21" spans="1:2" x14ac:dyDescent="0.25">
      <c r="B21" t="s">
        <v>87</v>
      </c>
    </row>
    <row r="22" spans="1:2" x14ac:dyDescent="0.25">
      <c r="B22" t="s">
        <v>86</v>
      </c>
    </row>
    <row r="23" spans="1:2" x14ac:dyDescent="0.25">
      <c r="B23" s="14" t="s">
        <v>88</v>
      </c>
    </row>
    <row r="24" spans="1:2" x14ac:dyDescent="0.25">
      <c r="B24" s="14" t="s">
        <v>89</v>
      </c>
    </row>
    <row r="25" spans="1:2" x14ac:dyDescent="0.25">
      <c r="B25" s="14" t="s">
        <v>90</v>
      </c>
    </row>
    <row r="26" spans="1:2" x14ac:dyDescent="0.25">
      <c r="B26" s="14" t="s">
        <v>91</v>
      </c>
    </row>
    <row r="27" spans="1:2" x14ac:dyDescent="0.25">
      <c r="B27" s="14" t="s">
        <v>92</v>
      </c>
    </row>
    <row r="28" spans="1:2" x14ac:dyDescent="0.25">
      <c r="B28" s="14" t="s">
        <v>93</v>
      </c>
    </row>
    <row r="30" spans="1:2" x14ac:dyDescent="0.25">
      <c r="A30" s="1" t="s">
        <v>21</v>
      </c>
    </row>
    <row r="31" spans="1:2" x14ac:dyDescent="0.25">
      <c r="A31" t="s">
        <v>95</v>
      </c>
    </row>
    <row r="32" spans="1:2" x14ac:dyDescent="0.25">
      <c r="A32" t="s">
        <v>96</v>
      </c>
    </row>
    <row r="33" spans="1:1" x14ac:dyDescent="0.25">
      <c r="A33" t="s">
        <v>22</v>
      </c>
    </row>
    <row r="34" spans="1:1" x14ac:dyDescent="0.25">
      <c r="A34" t="s">
        <v>23</v>
      </c>
    </row>
    <row r="35" spans="1:1" x14ac:dyDescent="0.25">
      <c r="A35" t="s">
        <v>24</v>
      </c>
    </row>
    <row r="37" spans="1:1" x14ac:dyDescent="0.25">
      <c r="A37" t="s">
        <v>97</v>
      </c>
    </row>
    <row r="38" spans="1:1" x14ac:dyDescent="0.25">
      <c r="A38" t="s">
        <v>98</v>
      </c>
    </row>
    <row r="39" spans="1:1" x14ac:dyDescent="0.25">
      <c r="A39" t="s">
        <v>99</v>
      </c>
    </row>
    <row r="40" spans="1:1" x14ac:dyDescent="0.25">
      <c r="A40" t="s">
        <v>100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workbookViewId="0"/>
  </sheetViews>
  <sheetFormatPr defaultRowHeight="15" x14ac:dyDescent="0.25"/>
  <cols>
    <col min="1" max="1" width="73.5703125" customWidth="1"/>
    <col min="2" max="2" width="12" customWidth="1"/>
    <col min="3" max="3" width="102.28515625" customWidth="1"/>
  </cols>
  <sheetData>
    <row r="1" spans="1:3" x14ac:dyDescent="0.25">
      <c r="A1" s="4" t="s">
        <v>83</v>
      </c>
      <c r="B1" s="4">
        <v>2006</v>
      </c>
    </row>
    <row r="2" spans="1:3" x14ac:dyDescent="0.25">
      <c r="A2" t="s">
        <v>29</v>
      </c>
      <c r="B2">
        <v>8218378</v>
      </c>
    </row>
    <row r="3" spans="1:3" x14ac:dyDescent="0.25">
      <c r="A3" t="s">
        <v>30</v>
      </c>
      <c r="B3">
        <v>810106273</v>
      </c>
    </row>
    <row r="4" spans="1:3" x14ac:dyDescent="0.25">
      <c r="A4" t="s">
        <v>68</v>
      </c>
      <c r="B4">
        <v>39719513</v>
      </c>
    </row>
    <row r="5" spans="1:3" x14ac:dyDescent="0.25">
      <c r="A5" t="s">
        <v>72</v>
      </c>
      <c r="B5">
        <v>7880</v>
      </c>
    </row>
    <row r="6" spans="1:3" x14ac:dyDescent="0.25">
      <c r="A6" t="s">
        <v>73</v>
      </c>
      <c r="B6">
        <v>907</v>
      </c>
    </row>
    <row r="7" spans="1:3" x14ac:dyDescent="0.25">
      <c r="A7" t="s">
        <v>69</v>
      </c>
      <c r="B7" s="8">
        <f>B6/B5</f>
        <v>0.11510152284263959</v>
      </c>
      <c r="C7" t="s">
        <v>70</v>
      </c>
    </row>
    <row r="8" spans="1:3" x14ac:dyDescent="0.25">
      <c r="A8" t="s">
        <v>28</v>
      </c>
      <c r="B8" s="9">
        <f>B3/(B2*(1-B7))</f>
        <v>111.39416306433705</v>
      </c>
    </row>
    <row r="9" spans="1:3" x14ac:dyDescent="0.25">
      <c r="A9" t="s">
        <v>71</v>
      </c>
      <c r="B9" s="9">
        <f>B4/(B2*B7)</f>
        <v>41.989116133258747</v>
      </c>
    </row>
    <row r="11" spans="1:3" x14ac:dyDescent="0.25">
      <c r="A11" s="4" t="s">
        <v>31</v>
      </c>
      <c r="B11" s="4">
        <v>2014</v>
      </c>
    </row>
    <row r="12" spans="1:3" x14ac:dyDescent="0.25">
      <c r="A12" t="s">
        <v>26</v>
      </c>
      <c r="B12">
        <v>15999</v>
      </c>
    </row>
    <row r="13" spans="1:3" x14ac:dyDescent="0.25">
      <c r="A13" t="s">
        <v>25</v>
      </c>
      <c r="B13">
        <v>339117</v>
      </c>
    </row>
    <row r="14" spans="1:3" x14ac:dyDescent="0.25">
      <c r="A14" t="s">
        <v>27</v>
      </c>
      <c r="B14" s="9">
        <f>B13/B12</f>
        <v>21.196137258578663</v>
      </c>
    </row>
    <row r="16" spans="1:3" x14ac:dyDescent="0.25">
      <c r="A16" s="4" t="s">
        <v>32</v>
      </c>
      <c r="B16" s="4">
        <v>2009</v>
      </c>
    </row>
    <row r="17" spans="1:3" x14ac:dyDescent="0.25">
      <c r="A17" t="s">
        <v>33</v>
      </c>
      <c r="B17">
        <v>436235</v>
      </c>
    </row>
    <row r="18" spans="1:3" x14ac:dyDescent="0.25">
      <c r="A18" t="s">
        <v>34</v>
      </c>
      <c r="B18">
        <v>1532214</v>
      </c>
    </row>
    <row r="19" spans="1:3" x14ac:dyDescent="0.25">
      <c r="A19" t="s">
        <v>35</v>
      </c>
      <c r="B19" s="6">
        <f>B18*10^3/B17</f>
        <v>3512.35916421195</v>
      </c>
      <c r="C19" t="s">
        <v>36</v>
      </c>
    </row>
    <row r="21" spans="1:3" x14ac:dyDescent="0.25">
      <c r="A21" s="4" t="s">
        <v>37</v>
      </c>
      <c r="B21" s="4"/>
    </row>
    <row r="22" spans="1:3" x14ac:dyDescent="0.25">
      <c r="A22" s="12" t="s">
        <v>65</v>
      </c>
      <c r="B22" s="12">
        <v>2009</v>
      </c>
    </row>
    <row r="23" spans="1:3" x14ac:dyDescent="0.25">
      <c r="A23" t="s">
        <v>38</v>
      </c>
      <c r="B23">
        <v>38</v>
      </c>
    </row>
    <row r="24" spans="1:3" x14ac:dyDescent="0.25">
      <c r="A24" t="s">
        <v>39</v>
      </c>
      <c r="B24">
        <v>5914</v>
      </c>
    </row>
    <row r="25" spans="1:3" x14ac:dyDescent="0.25">
      <c r="A25" t="s">
        <v>40</v>
      </c>
      <c r="B25" s="6">
        <f>B24/B23</f>
        <v>155.63157894736841</v>
      </c>
    </row>
    <row r="26" spans="1:3" x14ac:dyDescent="0.25">
      <c r="A26" s="12" t="s">
        <v>66</v>
      </c>
      <c r="B26" s="12">
        <v>2009</v>
      </c>
    </row>
    <row r="27" spans="1:3" x14ac:dyDescent="0.25">
      <c r="A27" t="s">
        <v>56</v>
      </c>
      <c r="B27" s="6">
        <v>16805</v>
      </c>
    </row>
    <row r="28" spans="1:3" x14ac:dyDescent="0.25">
      <c r="A28" t="s">
        <v>57</v>
      </c>
      <c r="B28" s="6">
        <v>2196</v>
      </c>
    </row>
    <row r="29" spans="1:3" x14ac:dyDescent="0.25">
      <c r="A29" t="s">
        <v>58</v>
      </c>
      <c r="B29" s="6">
        <v>11129</v>
      </c>
    </row>
    <row r="30" spans="1:3" x14ac:dyDescent="0.25">
      <c r="A30" t="s">
        <v>59</v>
      </c>
      <c r="B30" s="6">
        <v>685</v>
      </c>
    </row>
    <row r="31" spans="1:3" x14ac:dyDescent="0.25">
      <c r="A31" t="s">
        <v>60</v>
      </c>
      <c r="B31" s="6">
        <v>90</v>
      </c>
    </row>
    <row r="32" spans="1:3" x14ac:dyDescent="0.25">
      <c r="A32" t="s">
        <v>61</v>
      </c>
      <c r="B32" s="6">
        <v>337</v>
      </c>
    </row>
    <row r="33" spans="1:3" x14ac:dyDescent="0.25">
      <c r="A33" t="s">
        <v>62</v>
      </c>
      <c r="B33" s="6">
        <f>B27/B30</f>
        <v>24.532846715328468</v>
      </c>
    </row>
    <row r="34" spans="1:3" x14ac:dyDescent="0.25">
      <c r="A34" t="s">
        <v>63</v>
      </c>
      <c r="B34" s="6">
        <f t="shared" ref="B34:B35" si="0">B28/B31</f>
        <v>24.4</v>
      </c>
    </row>
    <row r="35" spans="1:3" x14ac:dyDescent="0.25">
      <c r="A35" t="s">
        <v>64</v>
      </c>
      <c r="B35" s="6">
        <f t="shared" si="0"/>
        <v>33.023738872403563</v>
      </c>
    </row>
    <row r="36" spans="1:3" x14ac:dyDescent="0.25">
      <c r="A36" s="10" t="s">
        <v>67</v>
      </c>
      <c r="B36" s="6">
        <f>(B25*B24+B33*B27+B34*B28+B35*B29)/SUM(B24,B27:B29)</f>
        <v>48.656731685074099</v>
      </c>
    </row>
    <row r="38" spans="1:3" x14ac:dyDescent="0.25">
      <c r="A38" s="4" t="s">
        <v>41</v>
      </c>
      <c r="B38" s="4">
        <v>2003</v>
      </c>
      <c r="C38" t="s">
        <v>55</v>
      </c>
    </row>
    <row r="39" spans="1:3" x14ac:dyDescent="0.25">
      <c r="A39" t="s">
        <v>42</v>
      </c>
      <c r="B39">
        <v>278918700</v>
      </c>
    </row>
    <row r="40" spans="1:3" x14ac:dyDescent="0.25">
      <c r="A40" t="s">
        <v>43</v>
      </c>
      <c r="B40">
        <v>278352300</v>
      </c>
    </row>
    <row r="41" spans="1:3" x14ac:dyDescent="0.25">
      <c r="A41" t="s">
        <v>44</v>
      </c>
      <c r="B41">
        <v>47539400</v>
      </c>
    </row>
    <row r="42" spans="1:3" x14ac:dyDescent="0.25">
      <c r="A42" t="s">
        <v>45</v>
      </c>
      <c r="B42">
        <v>1248</v>
      </c>
    </row>
    <row r="43" spans="1:3" x14ac:dyDescent="0.25">
      <c r="A43" t="s">
        <v>46</v>
      </c>
      <c r="B43">
        <v>457</v>
      </c>
    </row>
    <row r="44" spans="1:3" x14ac:dyDescent="0.25">
      <c r="A44" t="s">
        <v>47</v>
      </c>
      <c r="B44">
        <v>530</v>
      </c>
    </row>
    <row r="45" spans="1:3" x14ac:dyDescent="0.25">
      <c r="A45" t="s">
        <v>48</v>
      </c>
      <c r="B45" s="6">
        <f>(B42*B39+B43*B40+B44*B41)/SUM(B39:B41)</f>
        <v>827.5211879623763</v>
      </c>
    </row>
    <row r="46" spans="1:3" x14ac:dyDescent="0.25">
      <c r="A46" t="s">
        <v>49</v>
      </c>
      <c r="B46" s="6">
        <v>32052</v>
      </c>
    </row>
    <row r="47" spans="1:3" x14ac:dyDescent="0.25">
      <c r="A47" t="s">
        <v>50</v>
      </c>
      <c r="B47" s="6">
        <f>SUM(2967,619,100)</f>
        <v>3686</v>
      </c>
    </row>
    <row r="48" spans="1:3" x14ac:dyDescent="0.25">
      <c r="A48" t="s">
        <v>51</v>
      </c>
      <c r="B48" s="6">
        <f>SUM(B46:B47)</f>
        <v>35738</v>
      </c>
    </row>
    <row r="49" spans="1:3" x14ac:dyDescent="0.25">
      <c r="A49" t="s">
        <v>102</v>
      </c>
      <c r="B49" s="16">
        <v>15</v>
      </c>
      <c r="C49" s="15" t="s">
        <v>101</v>
      </c>
    </row>
    <row r="50" spans="1:3" x14ac:dyDescent="0.25">
      <c r="A50" t="s">
        <v>52</v>
      </c>
      <c r="B50" s="16">
        <f>B45*B48*B49</f>
        <v>443609283.23099107</v>
      </c>
    </row>
    <row r="51" spans="1:3" x14ac:dyDescent="0.25">
      <c r="A51" t="s">
        <v>53</v>
      </c>
      <c r="B51" s="6">
        <f>SUM(B39:B41)*1000/B50</f>
        <v>1363.3853547764243</v>
      </c>
      <c r="C51" t="s">
        <v>54</v>
      </c>
    </row>
    <row r="52" spans="1:3" x14ac:dyDescent="0.25">
      <c r="B52" s="6"/>
    </row>
    <row r="53" spans="1:3" x14ac:dyDescent="0.25">
      <c r="A53" s="4" t="s">
        <v>74</v>
      </c>
      <c r="B53" s="13">
        <v>2007</v>
      </c>
    </row>
    <row r="54" spans="1:3" x14ac:dyDescent="0.25">
      <c r="A54" t="s">
        <v>75</v>
      </c>
      <c r="B54">
        <v>13611</v>
      </c>
    </row>
    <row r="55" spans="1:3" x14ac:dyDescent="0.25">
      <c r="A55" s="11" t="s">
        <v>76</v>
      </c>
      <c r="B55" s="11">
        <v>17287</v>
      </c>
    </row>
    <row r="56" spans="1:3" x14ac:dyDescent="0.25">
      <c r="A56" s="10" t="s">
        <v>77</v>
      </c>
      <c r="B56" s="7">
        <f>B55/B54</f>
        <v>1.2700756740871355</v>
      </c>
    </row>
    <row r="57" spans="1:3" x14ac:dyDescent="0.25">
      <c r="A57" s="10"/>
    </row>
    <row r="58" spans="1:3" x14ac:dyDescent="0.25">
      <c r="A58" s="4" t="s">
        <v>78</v>
      </c>
      <c r="B58" s="4">
        <v>2007</v>
      </c>
    </row>
    <row r="59" spans="1:3" x14ac:dyDescent="0.25">
      <c r="A59" t="s">
        <v>79</v>
      </c>
      <c r="B59" s="11">
        <v>1670994</v>
      </c>
    </row>
    <row r="60" spans="1:3" x14ac:dyDescent="0.25">
      <c r="A60" t="s">
        <v>80</v>
      </c>
      <c r="B60" s="6">
        <v>2640170</v>
      </c>
    </row>
    <row r="61" spans="1:3" x14ac:dyDescent="0.25">
      <c r="A61" t="s">
        <v>81</v>
      </c>
      <c r="B61" s="7">
        <f>B60/B59</f>
        <v>1.579999688807979</v>
      </c>
      <c r="C61" s="11" t="s">
        <v>82</v>
      </c>
    </row>
    <row r="62" spans="1:3" x14ac:dyDescent="0.25">
      <c r="B62" s="6"/>
    </row>
    <row r="63" spans="1:3" x14ac:dyDescent="0.25">
      <c r="B63" s="6"/>
    </row>
    <row r="65" spans="2:2" x14ac:dyDescent="0.25">
      <c r="B65" s="9"/>
    </row>
  </sheetData>
  <pageMargins left="0.7" right="0.7" top="0.75" bottom="0.75" header="0.3" footer="0.3"/>
  <pageSetup orientation="portrait" r:id="rId1"/>
  <ignoredErrors>
    <ignoredError sqref="B51 B3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7"/>
  <sheetViews>
    <sheetView workbookViewId="0"/>
  </sheetViews>
  <sheetFormatPr defaultRowHeight="15" x14ac:dyDescent="0.25"/>
  <cols>
    <col min="1" max="1" width="16.5703125" customWidth="1"/>
    <col min="2" max="2" width="16" customWidth="1"/>
    <col min="3" max="3" width="13.140625" customWidth="1"/>
  </cols>
  <sheetData>
    <row r="1" spans="1:3" x14ac:dyDescent="0.25">
      <c r="A1" s="1" t="s">
        <v>12</v>
      </c>
      <c r="B1" s="5" t="s">
        <v>13</v>
      </c>
      <c r="C1" s="5" t="s">
        <v>14</v>
      </c>
    </row>
    <row r="2" spans="1:3" x14ac:dyDescent="0.25">
      <c r="A2" t="s">
        <v>15</v>
      </c>
      <c r="B2" s="7">
        <v>1.67</v>
      </c>
      <c r="C2">
        <v>0</v>
      </c>
    </row>
    <row r="3" spans="1:3" x14ac:dyDescent="0.25">
      <c r="A3" t="s">
        <v>16</v>
      </c>
      <c r="B3" s="9">
        <f>'BTS NTS Modal Profile Data'!B14</f>
        <v>21.196137258578663</v>
      </c>
      <c r="C3" s="6">
        <v>16</v>
      </c>
    </row>
    <row r="4" spans="1:3" x14ac:dyDescent="0.25">
      <c r="A4" t="s">
        <v>17</v>
      </c>
      <c r="B4" s="9">
        <f>'BTS NTS Modal Profile Data'!B8</f>
        <v>111.39416306433705</v>
      </c>
      <c r="C4" s="9">
        <f>'BTS NTS Modal Profile Data'!B9</f>
        <v>41.989116133258747</v>
      </c>
    </row>
    <row r="5" spans="1:3" x14ac:dyDescent="0.25">
      <c r="A5" t="s">
        <v>18</v>
      </c>
      <c r="B5" s="9">
        <f>'BTS NTS Modal Profile Data'!B36</f>
        <v>48.656731685074099</v>
      </c>
      <c r="C5" s="6">
        <f>'BTS NTS Modal Profile Data'!B19</f>
        <v>3512.35916421195</v>
      </c>
    </row>
    <row r="6" spans="1:3" x14ac:dyDescent="0.25">
      <c r="A6" t="s">
        <v>19</v>
      </c>
      <c r="B6">
        <v>0</v>
      </c>
      <c r="C6" s="6">
        <f>'BTS NTS Modal Profile Data'!B51</f>
        <v>1363.3853547764243</v>
      </c>
    </row>
    <row r="7" spans="1:3" x14ac:dyDescent="0.25">
      <c r="A7" t="s">
        <v>20</v>
      </c>
      <c r="B7" s="7">
        <f>'BTS NTS Modal Profile Data'!B56</f>
        <v>1.2700756740871355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BTS NTS Modal Profile Data</vt:lpstr>
      <vt:lpstr>AVLo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2015-06-16T22:55:39Z</dcterms:created>
  <dcterms:modified xsi:type="dcterms:W3CDTF">2016-12-10T06:46:01Z</dcterms:modified>
</cp:coreProperties>
</file>