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33F993CF-A113-49B1-AB72-39E86B62CC20}" xr6:coauthVersionLast="45" xr6:coauthVersionMax="45" xr10:uidLastSave="{00000000-0000-0000-0000-000000000000}"/>
  <bookViews>
    <workbookView xWindow="390" yWindow="390" windowWidth="21615" windowHeight="1648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49" i="8"/>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5" i="8"/>
  <c r="F52" i="8"/>
  <c r="F48" i="8"/>
  <c r="F75" i="8"/>
  <c r="F74" i="8"/>
  <c r="F73" i="8"/>
  <c r="F70" i="8"/>
  <c r="F69" i="8"/>
  <c r="F66" i="8"/>
  <c r="B11" i="18"/>
  <c r="F71" i="8"/>
  <c r="R442" i="1"/>
  <c r="Q442" i="1"/>
  <c r="N442" i="1"/>
  <c r="M442" i="1"/>
  <c r="L442" i="1"/>
  <c r="B12" i="18"/>
  <c r="F51" i="8"/>
  <c r="B13" i="18"/>
  <c r="F54" i="8"/>
  <c r="B10" i="18"/>
  <c r="F47" i="8"/>
  <c r="B18" i="10" a="1"/>
  <c r="B18" i="10" s="1"/>
  <c r="B26" i="18"/>
  <c r="F115" i="8"/>
  <c r="B6" i="18"/>
  <c r="F31" i="8"/>
  <c r="B4" i="18"/>
  <c r="F7" i="8"/>
  <c r="B45" i="18"/>
  <c r="O298" i="1"/>
  <c r="O305" i="1" s="1"/>
  <c r="B44" i="18"/>
  <c r="O437" i="1"/>
  <c r="O440" i="1" s="1"/>
  <c r="B40" i="18"/>
  <c r="F153" i="8"/>
  <c r="B39" i="18"/>
  <c r="B38" i="18"/>
  <c r="F149" i="8"/>
  <c r="B37" i="18"/>
  <c r="F148" i="8"/>
  <c r="B36" i="18"/>
  <c r="F147" i="8"/>
  <c r="B35" i="18"/>
  <c r="F145" i="8"/>
  <c r="B34" i="18"/>
  <c r="F143" i="8"/>
  <c r="B33" i="18"/>
  <c r="F141" i="8"/>
  <c r="B32" i="18"/>
  <c r="F144" i="8"/>
  <c r="B31" i="18"/>
  <c r="F127" i="8"/>
  <c r="F132" i="8"/>
  <c r="B30" i="18"/>
  <c r="F123" i="8"/>
  <c r="B29" i="18"/>
  <c r="F120" i="8"/>
  <c r="F121" i="8"/>
  <c r="B28" i="18"/>
  <c r="F119" i="8"/>
  <c r="B27" i="18"/>
  <c r="F122" i="8"/>
  <c r="B25" i="18"/>
  <c r="F137" i="8"/>
  <c r="B24" i="18"/>
  <c r="F91" i="8"/>
  <c r="B23" i="18"/>
  <c r="F92" i="8"/>
  <c r="B22" i="18"/>
  <c r="F86" i="8"/>
  <c r="B21" i="18"/>
  <c r="F85" i="8"/>
  <c r="B20" i="18"/>
  <c r="F99" i="8"/>
  <c r="B19" i="18"/>
  <c r="F98" i="8"/>
  <c r="B18" i="18"/>
  <c r="F84" i="8"/>
  <c r="B17" i="18"/>
  <c r="F138" i="8"/>
  <c r="B16" i="18"/>
  <c r="F79" i="8"/>
  <c r="B15" i="18"/>
  <c r="B14" i="18"/>
  <c r="B8" i="18"/>
  <c r="F42" i="8"/>
  <c r="B7" i="18"/>
  <c r="B5" i="18"/>
  <c r="F22" i="8"/>
  <c r="B3" i="18"/>
  <c r="F131" i="8"/>
  <c r="F109" i="8"/>
  <c r="F11" i="8"/>
  <c r="F19" i="8"/>
  <c r="F24" i="8"/>
  <c r="F93" i="8"/>
  <c r="F106" i="8"/>
  <c r="F116" i="8"/>
  <c r="F125" i="8"/>
  <c r="F64" i="8"/>
  <c r="F3" i="8"/>
  <c r="F12" i="8"/>
  <c r="F20" i="8"/>
  <c r="F25" i="8"/>
  <c r="F33" i="8"/>
  <c r="F57" i="8"/>
  <c r="F87" i="8"/>
  <c r="F94" i="8"/>
  <c r="F107" i="8"/>
  <c r="F6" i="8"/>
  <c r="F15" i="8"/>
  <c r="F21" i="8"/>
  <c r="F36" i="8"/>
  <c r="F81" i="8"/>
  <c r="F88" i="8"/>
  <c r="F96" i="8"/>
  <c r="F110" i="8"/>
  <c r="F133" i="8"/>
  <c r="F8" i="8"/>
  <c r="F23" i="8"/>
  <c r="F28" i="8"/>
  <c r="F37" i="8"/>
  <c r="F102" i="8"/>
  <c r="F114" i="8"/>
  <c r="F124" i="8"/>
  <c r="F139" i="8"/>
  <c r="F58"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80" i="8"/>
  <c r="F77" i="8"/>
  <c r="F82" i="8"/>
  <c r="F76" i="8"/>
  <c r="O442" i="1"/>
  <c r="O441" i="1"/>
  <c r="B546" i="1"/>
  <c r="O438"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<sst xmlns="http://schemas.openxmlformats.org/spreadsheetml/2006/main" count="12151" uniqueCount="3581">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</sst>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3232</v>
      </c>
    </row>
    <row r="11" spans="1:2">
      <c r="A11" s="48"/>
    </row>
    <row r="12" spans="1:2">
      <c r="A12" s="8" t="s">
        <v>118</v>
      </c>
    </row>
    <row r="13" spans="1:2">
      <c r="A13" s="8" t="s">
        <v>119</v>
      </c>
    </row>
    <row r="14" spans="1:2">
      <c r="A14" s="8" t="s">
        <v>120</v>
      </c>
    </row>
    <row r="16" spans="1:2">
      <c r="A16" s="49" t="s">
        <v>3355</v>
      </c>
      <c r="B16" s="430"/>
    </row>
    <row r="17" spans="1:2">
      <c r="A17" s="433" t="s">
        <v>3335</v>
      </c>
      <c r="B17" s="367">
        <f>MAX(PolicyLevers!H:H)</f>
        <v>589</v>
      </c>
    </row>
    <row r="18" spans="1:2">
      <c r="A18" s="434" t="s">
        <v>3353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3354</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3346</v>
      </c>
      <c r="B21" s="430"/>
    </row>
    <row r="22" spans="1:2">
      <c r="A22" s="8" t="s">
        <v>3347</v>
      </c>
    </row>
    <row r="23" spans="1:2">
      <c r="A23" s="8" t="s">
        <v>3331</v>
      </c>
    </row>
    <row r="24" spans="1:2">
      <c r="A24" s="8" t="s">
        <v>3332</v>
      </c>
    </row>
    <row r="25" spans="1:2">
      <c r="A25" s="8" t="s">
        <v>3333</v>
      </c>
    </row>
    <row r="26" spans="1:2">
      <c r="A26" s="8" t="s">
        <v>3334</v>
      </c>
    </row>
    <row r="28" spans="1:2">
      <c r="A28" s="8" t="s">
        <v>3348</v>
      </c>
    </row>
    <row r="29" spans="1:2">
      <c r="A29" s="8" t="s">
        <v>3329</v>
      </c>
    </row>
    <row r="30" spans="1:2">
      <c r="A30" s="8" t="s">
        <v>3330</v>
      </c>
    </row>
    <row r="32" spans="1:2">
      <c r="A32" s="8" t="s">
        <v>3349</v>
      </c>
    </row>
    <row r="33" spans="1:2">
      <c r="A33" s="8" t="s">
        <v>3336</v>
      </c>
    </row>
    <row r="34" spans="1:2">
      <c r="A34" s="8" t="s">
        <v>3337</v>
      </c>
    </row>
    <row r="36" spans="1:2">
      <c r="A36" s="8" t="s">
        <v>3350</v>
      </c>
    </row>
    <row r="37" spans="1:2">
      <c r="A37" s="8" t="s">
        <v>3338</v>
      </c>
    </row>
    <row r="38" spans="1:2">
      <c r="A38" s="8" t="s">
        <v>3339</v>
      </c>
    </row>
    <row r="40" spans="1:2">
      <c r="A40" s="49" t="s">
        <v>3340</v>
      </c>
      <c r="B40" s="430"/>
    </row>
    <row r="41" spans="1:2">
      <c r="A41" s="8" t="s">
        <v>3341</v>
      </c>
    </row>
    <row r="42" spans="1:2">
      <c r="A42" s="8" t="s">
        <v>3342</v>
      </c>
    </row>
    <row r="44" spans="1:2">
      <c r="A44" s="8" t="s">
        <v>3343</v>
      </c>
    </row>
    <row r="45" spans="1:2">
      <c r="A45" s="8" t="s">
        <v>3351</v>
      </c>
    </row>
    <row r="46" spans="1:2">
      <c r="A46" s="8" t="s">
        <v>3344</v>
      </c>
    </row>
    <row r="47" spans="1:2">
      <c r="A47" s="8" t="s">
        <v>3345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5" zoomScaleNormal="85" workbookViewId="0">
      <pane ySplit="1" topLeftCell="A405" activePane="bottomLeft" state="frozen"/>
      <selection pane="bottomLeft" activeCell="A405" sqref="A40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41</v>
      </c>
      <c r="E1" s="52" t="s">
        <v>42</v>
      </c>
      <c r="F1" s="52" t="s">
        <v>90</v>
      </c>
      <c r="G1" s="52" t="s">
        <v>91</v>
      </c>
      <c r="H1" s="53" t="s">
        <v>520</v>
      </c>
      <c r="I1" s="52" t="s">
        <v>75</v>
      </c>
      <c r="J1" s="53" t="s">
        <v>398</v>
      </c>
      <c r="K1" s="52" t="s">
        <v>2399</v>
      </c>
      <c r="L1" s="52" t="s">
        <v>76</v>
      </c>
      <c r="M1" s="52" t="s">
        <v>77</v>
      </c>
      <c r="N1" s="52" t="s">
        <v>89</v>
      </c>
      <c r="O1" s="52" t="s">
        <v>32</v>
      </c>
      <c r="P1" s="52" t="s">
        <v>2</v>
      </c>
      <c r="Q1" s="52" t="s">
        <v>504</v>
      </c>
      <c r="R1" s="404" t="s">
        <v>216</v>
      </c>
      <c r="S1" s="50" t="s">
        <v>166</v>
      </c>
      <c r="T1" s="50" t="s">
        <v>167</v>
      </c>
    </row>
    <row r="2" spans="1:20" s="2" customFormat="1" ht="60">
      <c r="A2" s="346" t="s">
        <v>4</v>
      </c>
      <c r="B2" s="346" t="s">
        <v>2661</v>
      </c>
      <c r="C2" s="346" t="s">
        <v>2656</v>
      </c>
      <c r="D2" s="2" t="s">
        <v>43</v>
      </c>
      <c r="E2" s="2" t="s">
        <v>2353</v>
      </c>
      <c r="F2" s="2" t="s">
        <v>43</v>
      </c>
      <c r="G2" s="2" t="s">
        <v>2717</v>
      </c>
      <c r="H2" s="348">
        <v>300</v>
      </c>
      <c r="I2" s="54" t="s">
        <v>49</v>
      </c>
      <c r="J2" s="2" t="s">
        <v>2655</v>
      </c>
      <c r="K2" s="2" t="s">
        <v>2657</v>
      </c>
      <c r="L2" s="349">
        <v>0</v>
      </c>
      <c r="M2" s="349">
        <v>1</v>
      </c>
      <c r="N2" s="349">
        <v>0.02</v>
      </c>
      <c r="O2" s="2" t="s">
        <v>2658</v>
      </c>
      <c r="P2" s="54" t="s">
        <v>2718</v>
      </c>
      <c r="Q2" s="74" t="s">
        <v>2660</v>
      </c>
      <c r="R2" s="405" t="s">
        <v>2659</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2719</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2720</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2721</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2571</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2722</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2723</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2724</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2725</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2717</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2726</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2727</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2728</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2729</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2571</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2730</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2731</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2732</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2733</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2717</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2734</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2735</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2571</v>
      </c>
      <c r="H26" s="348">
        <v>324</v>
      </c>
      <c r="I26" s="9" t="s">
        <v>50</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2717</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2736</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2737</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2738</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2739</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2571</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2740</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2741</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2742</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2717</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2743</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2744</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2745</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2746</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2571</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2747</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2748</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2749</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2717</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2750</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2751</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2752</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2753</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2571</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2754</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2755</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2756</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2757</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50">
      <c r="A62" s="345" t="s">
        <v>4</v>
      </c>
      <c r="B62" s="346" t="s">
        <v>2818</v>
      </c>
      <c r="C62" s="346" t="s">
        <v>2819</v>
      </c>
      <c r="H62" s="348">
        <v>360</v>
      </c>
      <c r="I62" s="9" t="s">
        <v>49</v>
      </c>
      <c r="J62" s="2" t="s">
        <v>2819</v>
      </c>
      <c r="K62" s="2" t="s">
        <v>2820</v>
      </c>
      <c r="L62" s="360">
        <v>0</v>
      </c>
      <c r="M62" s="360">
        <v>300</v>
      </c>
      <c r="N62" s="360">
        <v>5</v>
      </c>
      <c r="O62" s="2" t="s">
        <v>2821</v>
      </c>
      <c r="P62" s="9" t="s">
        <v>2825</v>
      </c>
      <c r="R62" s="405" t="s">
        <v>3125</v>
      </c>
      <c r="S62" s="356" t="s">
        <v>2822</v>
      </c>
    </row>
    <row r="63" spans="1:20" s="2" customFormat="1" ht="105">
      <c r="A63" s="345" t="s">
        <v>4</v>
      </c>
      <c r="B63" s="345" t="s">
        <v>2814</v>
      </c>
      <c r="C63" s="345" t="s">
        <v>2815</v>
      </c>
      <c r="D63" s="54"/>
      <c r="E63" s="54"/>
      <c r="F63" s="54"/>
      <c r="G63" s="54"/>
      <c r="H63" s="348">
        <v>361</v>
      </c>
      <c r="I63" s="54" t="s">
        <v>49</v>
      </c>
      <c r="J63" s="345" t="s">
        <v>2824</v>
      </c>
      <c r="K63" s="344" t="s">
        <v>2816</v>
      </c>
      <c r="L63" s="63">
        <v>0</v>
      </c>
      <c r="M63" s="63">
        <v>1</v>
      </c>
      <c r="N63" s="63">
        <v>0.02</v>
      </c>
      <c r="O63" s="54" t="s">
        <v>2817</v>
      </c>
      <c r="P63" s="54" t="s">
        <v>2826</v>
      </c>
      <c r="Q63" s="74"/>
      <c r="R63" s="407" t="s">
        <v>3126</v>
      </c>
      <c r="S63" s="74" t="s">
        <v>2823</v>
      </c>
      <c r="T63" s="9"/>
    </row>
    <row r="64" spans="1:20" s="2" customFormat="1" ht="90">
      <c r="A64" s="345" t="s">
        <v>4</v>
      </c>
      <c r="B64" s="345" t="s">
        <v>529</v>
      </c>
      <c r="C64" s="345" t="s">
        <v>530</v>
      </c>
      <c r="D64" s="54" t="s">
        <v>51</v>
      </c>
      <c r="E64" s="54" t="s">
        <v>43</v>
      </c>
      <c r="F64" s="54" t="s">
        <v>92</v>
      </c>
      <c r="G64" s="54" t="s">
        <v>43</v>
      </c>
      <c r="H64" s="57">
        <v>186</v>
      </c>
      <c r="I64" s="54" t="s">
        <v>49</v>
      </c>
      <c r="J64" s="76" t="s">
        <v>531</v>
      </c>
      <c r="K64" s="77" t="s">
        <v>2452</v>
      </c>
      <c r="L64" s="63">
        <v>0</v>
      </c>
      <c r="M64" s="63">
        <v>1</v>
      </c>
      <c r="N64" s="63">
        <v>0.01</v>
      </c>
      <c r="O64" s="54" t="s">
        <v>532</v>
      </c>
      <c r="P64" s="54" t="s">
        <v>3477</v>
      </c>
      <c r="Q64" s="74" t="s">
        <v>533</v>
      </c>
      <c r="R64" s="407" t="s">
        <v>534</v>
      </c>
      <c r="S64" s="74" t="s">
        <v>535</v>
      </c>
      <c r="T64" s="9"/>
    </row>
    <row r="65" spans="1:20" s="2" customFormat="1" ht="10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3478</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2453</v>
      </c>
      <c r="Q66" s="62" t="str">
        <f t="shared" si="9"/>
        <v>transportation-sector-main.html#ev-mandate</v>
      </c>
      <c r="R66" s="408" t="str">
        <f t="shared" si="9"/>
        <v>ev-mandate.html</v>
      </c>
      <c r="S66" s="74" t="s">
        <v>536</v>
      </c>
      <c r="T66" s="9"/>
    </row>
    <row r="67" spans="1:20" s="2" customFormat="1" ht="10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3479</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3480</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3481</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3482</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3483</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3484</v>
      </c>
      <c r="Q72" s="62" t="str">
        <f t="shared" si="9"/>
        <v>transportation-sector-main.html#ev-mandate</v>
      </c>
      <c r="R72" s="408" t="str">
        <f t="shared" si="9"/>
        <v>ev-mandate.html</v>
      </c>
      <c r="S72" s="7" t="s">
        <v>3152</v>
      </c>
      <c r="T72" s="9"/>
    </row>
    <row r="73" spans="1:20" s="2" customFormat="1" ht="150">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3485</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3486</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528</v>
      </c>
      <c r="C76" s="345" t="s">
        <v>523</v>
      </c>
      <c r="D76" s="54" t="s">
        <v>51</v>
      </c>
      <c r="E76" s="54" t="s">
        <v>43</v>
      </c>
      <c r="F76" s="54" t="s">
        <v>92</v>
      </c>
      <c r="G76" s="54" t="s">
        <v>43</v>
      </c>
      <c r="H76" s="57">
        <v>189</v>
      </c>
      <c r="I76" s="54" t="s">
        <v>49</v>
      </c>
      <c r="J76" s="76" t="s">
        <v>522</v>
      </c>
      <c r="K76" s="77" t="s">
        <v>2451</v>
      </c>
      <c r="L76" s="63">
        <v>0</v>
      </c>
      <c r="M76" s="63">
        <v>0.5</v>
      </c>
      <c r="N76" s="63">
        <v>0.01</v>
      </c>
      <c r="O76" s="74" t="s">
        <v>524</v>
      </c>
      <c r="P76" s="54" t="s">
        <v>2454</v>
      </c>
      <c r="Q76" s="74" t="s">
        <v>525</v>
      </c>
      <c r="R76" s="407" t="s">
        <v>526</v>
      </c>
      <c r="S76" s="74" t="s">
        <v>527</v>
      </c>
      <c r="T76" s="9"/>
    </row>
    <row r="77" spans="1:20" s="79" customFormat="1" ht="30">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121</v>
      </c>
      <c r="D88" s="54"/>
      <c r="E88" s="54"/>
      <c r="F88" s="54"/>
      <c r="G88" s="54"/>
      <c r="H88" s="55">
        <v>1</v>
      </c>
      <c r="I88" s="54" t="s">
        <v>49</v>
      </c>
      <c r="J88" s="55" t="s">
        <v>11</v>
      </c>
      <c r="K88" s="77" t="s">
        <v>2450</v>
      </c>
      <c r="L88" s="60">
        <v>0</v>
      </c>
      <c r="M88" s="60">
        <v>1</v>
      </c>
      <c r="N88" s="61">
        <v>0.02</v>
      </c>
      <c r="O88" s="54" t="s">
        <v>505</v>
      </c>
      <c r="P88" s="54" t="s">
        <v>2455</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2449</v>
      </c>
      <c r="L89" s="60">
        <v>0</v>
      </c>
      <c r="M89" s="60">
        <f>ROUND(MaxBoundCalculations!B88,1)</f>
        <v>1</v>
      </c>
      <c r="N89" s="60">
        <v>0.01</v>
      </c>
      <c r="O89" s="54" t="s">
        <v>122</v>
      </c>
      <c r="P89" s="54" t="s">
        <v>2793</v>
      </c>
      <c r="Q89" s="54" t="s">
        <v>219</v>
      </c>
      <c r="R89" s="410" t="s">
        <v>220</v>
      </c>
      <c r="S89" s="400" t="s">
        <v>2698</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2792</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2811</v>
      </c>
      <c r="Q91" s="75" t="str">
        <f t="shared" si="18"/>
        <v>transportation-sector-main.html#fuel-econ-std</v>
      </c>
      <c r="R91" s="398" t="str">
        <f t="shared" si="18"/>
        <v>fuel-economy-standard.html</v>
      </c>
      <c r="S91" s="400" t="s">
        <v>2699</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2812</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3487</v>
      </c>
      <c r="Q93" s="75" t="str">
        <f t="shared" si="18"/>
        <v>transportation-sector-main.html#fuel-econ-std</v>
      </c>
      <c r="R93" s="398" t="str">
        <f t="shared" si="18"/>
        <v>fuel-economy-standard.html</v>
      </c>
      <c r="S93" s="54" t="s">
        <v>176</v>
      </c>
      <c r="T93" s="54" t="s">
        <v>198</v>
      </c>
    </row>
    <row r="94" spans="1:20" ht="120">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3488</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3489</v>
      </c>
      <c r="Q95" s="75" t="str">
        <f t="shared" si="18"/>
        <v>transportation-sector-main.html#fuel-econ-std</v>
      </c>
      <c r="R95" s="398" t="str">
        <f t="shared" si="18"/>
        <v>fuel-economy-standard.html</v>
      </c>
      <c r="S95" s="54" t="s">
        <v>176</v>
      </c>
      <c r="T95" s="54" t="s">
        <v>199</v>
      </c>
    </row>
    <row r="96" spans="1:20" ht="7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3490</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3491</v>
      </c>
      <c r="Q97" s="75" t="str">
        <f t="shared" si="18"/>
        <v>transportation-sector-main.html#fuel-econ-std</v>
      </c>
      <c r="R97" s="398" t="str">
        <f t="shared" si="18"/>
        <v>fuel-economy-standard.html</v>
      </c>
      <c r="S97" s="54" t="s">
        <v>176</v>
      </c>
      <c r="T97" s="54" t="s">
        <v>198</v>
      </c>
    </row>
    <row r="98" spans="1:20" ht="120">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3492</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3493</v>
      </c>
      <c r="Q99" s="75" t="str">
        <f t="shared" si="18"/>
        <v>transportation-sector-main.html#fuel-econ-std</v>
      </c>
      <c r="R99" s="398" t="str">
        <f t="shared" si="18"/>
        <v>fuel-economy-standard.html</v>
      </c>
      <c r="S99" s="54" t="s">
        <v>176</v>
      </c>
      <c r="T99" s="54" t="s">
        <v>447</v>
      </c>
    </row>
    <row r="100" spans="1:20" ht="4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2874</v>
      </c>
      <c r="C101" s="345" t="s">
        <v>2875</v>
      </c>
      <c r="D101" s="54" t="s">
        <v>51</v>
      </c>
      <c r="E101" s="54" t="s">
        <v>43</v>
      </c>
      <c r="F101" s="54" t="s">
        <v>92</v>
      </c>
      <c r="G101" s="54" t="s">
        <v>43</v>
      </c>
      <c r="H101" s="57">
        <v>460</v>
      </c>
      <c r="I101" s="54" t="s">
        <v>49</v>
      </c>
      <c r="J101" s="345" t="s">
        <v>2876</v>
      </c>
      <c r="K101" s="344" t="s">
        <v>2877</v>
      </c>
      <c r="L101" s="63">
        <v>0</v>
      </c>
      <c r="M101" s="63">
        <v>1</v>
      </c>
      <c r="N101" s="63">
        <v>0.01</v>
      </c>
      <c r="O101" s="54" t="s">
        <v>532</v>
      </c>
      <c r="P101" s="54" t="s">
        <v>3494</v>
      </c>
      <c r="Q101" s="74"/>
      <c r="R101" s="407" t="s">
        <v>3127</v>
      </c>
      <c r="S101" s="402" t="s">
        <v>2878</v>
      </c>
      <c r="T101" s="9"/>
    </row>
    <row r="102" spans="1:20" ht="120">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3495</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3496</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3497</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3155</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3156</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3153</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3154</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3157</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3158</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60">
      <c r="A113" s="345" t="s">
        <v>4</v>
      </c>
      <c r="B113" s="345" t="s">
        <v>537</v>
      </c>
      <c r="C113" s="345" t="s">
        <v>538</v>
      </c>
      <c r="D113" s="54"/>
      <c r="E113" s="54"/>
      <c r="F113" s="54"/>
      <c r="G113" s="54"/>
      <c r="H113" s="57">
        <v>190</v>
      </c>
      <c r="I113" s="54" t="s">
        <v>49</v>
      </c>
      <c r="J113" s="76" t="s">
        <v>537</v>
      </c>
      <c r="K113" s="77" t="s">
        <v>2448</v>
      </c>
      <c r="L113" s="64">
        <v>0</v>
      </c>
      <c r="M113" s="64">
        <v>0.2</v>
      </c>
      <c r="N113" s="64">
        <v>0.01</v>
      </c>
      <c r="O113" s="9" t="s">
        <v>539</v>
      </c>
      <c r="P113" s="54" t="s">
        <v>2456</v>
      </c>
      <c r="Q113" s="54" t="s">
        <v>540</v>
      </c>
      <c r="R113" s="410" t="s">
        <v>541</v>
      </c>
      <c r="S113" s="9" t="s">
        <v>542</v>
      </c>
      <c r="T113" s="9"/>
    </row>
    <row r="114" spans="1:20" ht="105">
      <c r="A114" s="344" t="s">
        <v>4</v>
      </c>
      <c r="B114" s="344" t="s">
        <v>12</v>
      </c>
      <c r="C114" s="344" t="s">
        <v>337</v>
      </c>
      <c r="D114" s="54" t="s">
        <v>51</v>
      </c>
      <c r="E114" s="54"/>
      <c r="F114" s="54" t="s">
        <v>501</v>
      </c>
      <c r="G114" s="54"/>
      <c r="H114" s="55">
        <v>8</v>
      </c>
      <c r="I114" s="54" t="s">
        <v>49</v>
      </c>
      <c r="J114" s="77" t="s">
        <v>12</v>
      </c>
      <c r="K114" s="77" t="s">
        <v>2447</v>
      </c>
      <c r="L114" s="61">
        <v>0</v>
      </c>
      <c r="M114" s="61">
        <v>1</v>
      </c>
      <c r="N114" s="61">
        <v>0.01</v>
      </c>
      <c r="O114" s="54" t="s">
        <v>40</v>
      </c>
      <c r="P114" s="54" t="s">
        <v>2457</v>
      </c>
      <c r="Q114" s="54" t="s">
        <v>221</v>
      </c>
      <c r="R114" s="410" t="s">
        <v>222</v>
      </c>
      <c r="S114" s="403" t="s">
        <v>502</v>
      </c>
      <c r="T114" s="54"/>
    </row>
    <row r="115" spans="1:20" ht="75">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2458</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78</v>
      </c>
      <c r="B116" s="344" t="s">
        <v>16</v>
      </c>
      <c r="C116" s="344" t="s">
        <v>2866</v>
      </c>
      <c r="D116" s="54" t="s">
        <v>125</v>
      </c>
      <c r="E116" s="54" t="s">
        <v>312</v>
      </c>
      <c r="F116" s="54" t="s">
        <v>316</v>
      </c>
      <c r="G116" s="54" t="s">
        <v>131</v>
      </c>
      <c r="H116" s="55">
        <v>435</v>
      </c>
      <c r="I116" s="54" t="s">
        <v>49</v>
      </c>
      <c r="J116" s="77" t="s">
        <v>16</v>
      </c>
      <c r="K116" s="77" t="s">
        <v>2865</v>
      </c>
      <c r="L116" s="60">
        <v>0</v>
      </c>
      <c r="M116" s="60">
        <v>1</v>
      </c>
      <c r="N116" s="60">
        <v>0.01</v>
      </c>
      <c r="O116" s="54" t="s">
        <v>124</v>
      </c>
      <c r="P116" s="54" t="s">
        <v>2834</v>
      </c>
      <c r="Q116" s="54" t="s">
        <v>223</v>
      </c>
      <c r="R116" s="410" t="s">
        <v>224</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2835</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2836</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2837</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2838</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2836</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2839</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2840</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2841</v>
      </c>
      <c r="Q130" s="59" t="str">
        <f t="shared" si="37"/>
        <v>buildings-sector-main.html#component-elec</v>
      </c>
      <c r="R130" s="412" t="str">
        <f t="shared" si="37"/>
        <v>building-component-electrification.html</v>
      </c>
      <c r="S130" s="59"/>
      <c r="T130" s="59"/>
    </row>
    <row r="131" spans="1:20" s="5" customFormat="1" ht="120">
      <c r="A131" s="344" t="s">
        <v>78</v>
      </c>
      <c r="B131" s="344" t="s">
        <v>110</v>
      </c>
      <c r="C131" s="344" t="s">
        <v>338</v>
      </c>
      <c r="D131" s="54" t="s">
        <v>125</v>
      </c>
      <c r="E131" s="54" t="s">
        <v>312</v>
      </c>
      <c r="F131" s="54" t="s">
        <v>316</v>
      </c>
      <c r="G131" s="54" t="s">
        <v>131</v>
      </c>
      <c r="H131" s="55">
        <v>13</v>
      </c>
      <c r="I131" s="54" t="s">
        <v>49</v>
      </c>
      <c r="J131" s="77" t="s">
        <v>110</v>
      </c>
      <c r="K131" s="77" t="s">
        <v>2446</v>
      </c>
      <c r="L131" s="60">
        <v>0</v>
      </c>
      <c r="M131" s="60">
        <f>ROUND(MaxBoundCalculations!B162,2)</f>
        <v>0.22</v>
      </c>
      <c r="N131" s="60">
        <v>0.01</v>
      </c>
      <c r="O131" s="54" t="s">
        <v>35</v>
      </c>
      <c r="P131" s="54" t="s">
        <v>2459</v>
      </c>
      <c r="Q131" s="54" t="s">
        <v>225</v>
      </c>
      <c r="R131" s="410" t="s">
        <v>226</v>
      </c>
      <c r="S131" s="54" t="s">
        <v>169</v>
      </c>
      <c r="T131" s="54" t="s">
        <v>488</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2460</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2461</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2462</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2463</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2464</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2465</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2466</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2467</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2468</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2469</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2470</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2471</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2472</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2473</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2474</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2475</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2476</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78</v>
      </c>
      <c r="B149" s="344" t="s">
        <v>15</v>
      </c>
      <c r="C149" s="344" t="s">
        <v>7</v>
      </c>
      <c r="D149" s="54"/>
      <c r="E149" s="54"/>
      <c r="F149" s="54"/>
      <c r="G149" s="54"/>
      <c r="H149" s="55">
        <v>19</v>
      </c>
      <c r="I149" s="54" t="s">
        <v>49</v>
      </c>
      <c r="J149" s="77" t="s">
        <v>15</v>
      </c>
      <c r="K149" s="77" t="s">
        <v>2445</v>
      </c>
      <c r="L149" s="66">
        <v>0</v>
      </c>
      <c r="M149" s="66">
        <v>1</v>
      </c>
      <c r="N149" s="66">
        <v>1</v>
      </c>
      <c r="O149" s="54" t="s">
        <v>33</v>
      </c>
      <c r="P149" s="54" t="s">
        <v>2494</v>
      </c>
      <c r="Q149" s="54" t="s">
        <v>227</v>
      </c>
      <c r="R149" s="410" t="s">
        <v>228</v>
      </c>
      <c r="S149" s="9" t="s">
        <v>81</v>
      </c>
      <c r="T149" s="56"/>
    </row>
    <row r="150" spans="1:20" s="5" customFormat="1" ht="120">
      <c r="A150" s="344" t="s">
        <v>78</v>
      </c>
      <c r="B150" s="344" t="s">
        <v>294</v>
      </c>
      <c r="C150" s="344" t="s">
        <v>339</v>
      </c>
      <c r="D150" s="54"/>
      <c r="E150" s="54"/>
      <c r="F150" s="54"/>
      <c r="G150" s="54"/>
      <c r="H150" s="55">
        <v>146</v>
      </c>
      <c r="I150" s="54" t="s">
        <v>49</v>
      </c>
      <c r="J150" s="55" t="s">
        <v>400</v>
      </c>
      <c r="K150" s="77" t="s">
        <v>2444</v>
      </c>
      <c r="L150" s="66">
        <v>0</v>
      </c>
      <c r="M150" s="61">
        <f>ROUND(MaxBoundCalculations!B172,2)</f>
        <v>0.24</v>
      </c>
      <c r="N150" s="68">
        <v>5.0000000000000001E-3</v>
      </c>
      <c r="O150" s="54" t="s">
        <v>295</v>
      </c>
      <c r="P150" s="54" t="s">
        <v>2477</v>
      </c>
      <c r="Q150" s="54" t="s">
        <v>296</v>
      </c>
      <c r="R150" s="410" t="s">
        <v>297</v>
      </c>
      <c r="S150" s="9" t="s">
        <v>344</v>
      </c>
      <c r="T150" s="9" t="s">
        <v>453</v>
      </c>
    </row>
    <row r="151" spans="1:20" s="5" customFormat="1" ht="60">
      <c r="A151" s="344" t="s">
        <v>78</v>
      </c>
      <c r="B151" s="344" t="s">
        <v>298</v>
      </c>
      <c r="C151" s="344" t="s">
        <v>301</v>
      </c>
      <c r="D151" s="54"/>
      <c r="E151" s="54"/>
      <c r="F151" s="54"/>
      <c r="G151" s="54"/>
      <c r="H151" s="55">
        <v>147</v>
      </c>
      <c r="I151" s="54" t="s">
        <v>49</v>
      </c>
      <c r="J151" s="55" t="s">
        <v>400</v>
      </c>
      <c r="K151" s="77" t="s">
        <v>2443</v>
      </c>
      <c r="L151" s="66">
        <v>0</v>
      </c>
      <c r="M151" s="60">
        <v>0.5</v>
      </c>
      <c r="N151" s="61">
        <v>0.01</v>
      </c>
      <c r="O151" s="54" t="s">
        <v>302</v>
      </c>
      <c r="P151" s="54" t="s">
        <v>2495</v>
      </c>
      <c r="Q151" s="54" t="s">
        <v>299</v>
      </c>
      <c r="R151" s="410" t="s">
        <v>300</v>
      </c>
      <c r="S151" s="9" t="s">
        <v>345</v>
      </c>
      <c r="T151" s="56"/>
    </row>
    <row r="152" spans="1:20" s="5" customFormat="1" ht="45">
      <c r="A152" s="344" t="s">
        <v>78</v>
      </c>
      <c r="B152" s="344" t="s">
        <v>14</v>
      </c>
      <c r="C152" s="344" t="s">
        <v>137</v>
      </c>
      <c r="D152" s="54"/>
      <c r="E152" s="54"/>
      <c r="F152" s="54"/>
      <c r="G152" s="54"/>
      <c r="H152" s="55">
        <v>20</v>
      </c>
      <c r="I152" s="54" t="s">
        <v>49</v>
      </c>
      <c r="J152" s="77" t="s">
        <v>14</v>
      </c>
      <c r="K152" s="77" t="s">
        <v>2442</v>
      </c>
      <c r="L152" s="66">
        <v>0</v>
      </c>
      <c r="M152" s="66">
        <v>1</v>
      </c>
      <c r="N152" s="66">
        <v>1</v>
      </c>
      <c r="O152" s="54" t="s">
        <v>33</v>
      </c>
      <c r="P152" s="54" t="s">
        <v>3498</v>
      </c>
      <c r="Q152" s="54" t="s">
        <v>229</v>
      </c>
      <c r="R152" s="410" t="s">
        <v>230</v>
      </c>
      <c r="S152" s="9" t="s">
        <v>81</v>
      </c>
      <c r="T152" s="56"/>
    </row>
    <row r="153" spans="1:20" s="5" customFormat="1" ht="60">
      <c r="A153" s="344" t="s">
        <v>78</v>
      </c>
      <c r="B153" s="344" t="s">
        <v>2832</v>
      </c>
      <c r="C153" s="344" t="s">
        <v>2831</v>
      </c>
      <c r="D153" s="54" t="s">
        <v>312</v>
      </c>
      <c r="E153" s="54"/>
      <c r="F153" s="54" t="s">
        <v>316</v>
      </c>
      <c r="G153" s="54"/>
      <c r="H153" s="55">
        <v>378</v>
      </c>
      <c r="I153" s="54" t="s">
        <v>49</v>
      </c>
      <c r="J153" s="77" t="s">
        <v>17</v>
      </c>
      <c r="K153" s="77" t="s">
        <v>2441</v>
      </c>
      <c r="L153" s="60">
        <v>0</v>
      </c>
      <c r="M153" s="60">
        <v>0.5</v>
      </c>
      <c r="N153" s="60">
        <v>0.01</v>
      </c>
      <c r="O153" s="54" t="s">
        <v>2833</v>
      </c>
      <c r="P153" s="54" t="s">
        <v>3499</v>
      </c>
      <c r="Q153" s="54" t="s">
        <v>231</v>
      </c>
      <c r="R153" s="410" t="s">
        <v>232</v>
      </c>
      <c r="S153" s="54" t="s">
        <v>176</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3500</v>
      </c>
      <c r="Q154" s="54" t="s">
        <v>231</v>
      </c>
      <c r="R154" s="410" t="s">
        <v>232</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3501</v>
      </c>
      <c r="Q155" s="54" t="s">
        <v>231</v>
      </c>
      <c r="R155" s="410" t="s">
        <v>232</v>
      </c>
      <c r="S155" s="56" t="str">
        <f>S154</f>
        <v>Calculated from model data; see the relevant variable(s) in the InputData folder for source information.</v>
      </c>
      <c r="T155" s="56"/>
    </row>
    <row r="156" spans="1:20" s="5" customFormat="1" ht="30">
      <c r="A156" s="344" t="s">
        <v>78</v>
      </c>
      <c r="B156" s="344" t="s">
        <v>13</v>
      </c>
      <c r="C156" s="344" t="s">
        <v>6</v>
      </c>
      <c r="D156" s="54" t="s">
        <v>125</v>
      </c>
      <c r="E156" s="54"/>
      <c r="F156" s="54" t="s">
        <v>131</v>
      </c>
      <c r="G156" s="54"/>
      <c r="H156" s="55">
        <v>27</v>
      </c>
      <c r="I156" s="54" t="s">
        <v>49</v>
      </c>
      <c r="J156" s="77" t="s">
        <v>13</v>
      </c>
      <c r="K156" s="77" t="s">
        <v>2440</v>
      </c>
      <c r="L156" s="66">
        <v>0</v>
      </c>
      <c r="M156" s="66">
        <v>1</v>
      </c>
      <c r="N156" s="66">
        <v>1</v>
      </c>
      <c r="O156" s="54" t="s">
        <v>33</v>
      </c>
      <c r="P156" s="54" t="s">
        <v>2496</v>
      </c>
      <c r="Q156" s="54" t="s">
        <v>233</v>
      </c>
      <c r="R156" s="410" t="s">
        <v>234</v>
      </c>
      <c r="S156" s="9" t="s">
        <v>81</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2497</v>
      </c>
      <c r="Q157" s="54" t="s">
        <v>233</v>
      </c>
      <c r="R157" s="410" t="s">
        <v>234</v>
      </c>
      <c r="S157" s="9" t="s">
        <v>81</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2498</v>
      </c>
      <c r="Q160" s="54" t="s">
        <v>233</v>
      </c>
      <c r="R160" s="410" t="s">
        <v>234</v>
      </c>
      <c r="S160" s="9" t="s">
        <v>81</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381</v>
      </c>
      <c r="C162" s="345" t="s">
        <v>382</v>
      </c>
      <c r="D162" s="54" t="s">
        <v>511</v>
      </c>
      <c r="E162" s="54"/>
      <c r="F162" s="54" t="s">
        <v>510</v>
      </c>
      <c r="G162" s="9"/>
      <c r="H162" s="57">
        <v>167</v>
      </c>
      <c r="I162" s="9" t="s">
        <v>49</v>
      </c>
      <c r="J162" s="76" t="s">
        <v>381</v>
      </c>
      <c r="K162" s="77" t="s">
        <v>2439</v>
      </c>
      <c r="L162" s="70">
        <v>0</v>
      </c>
      <c r="M162" s="70">
        <v>1</v>
      </c>
      <c r="N162" s="70">
        <v>1</v>
      </c>
      <c r="O162" s="9" t="s">
        <v>33</v>
      </c>
      <c r="P162" s="54" t="s">
        <v>2499</v>
      </c>
      <c r="Q162" s="54" t="s">
        <v>383</v>
      </c>
      <c r="R162" s="410" t="s">
        <v>384</v>
      </c>
      <c r="S162" s="9"/>
      <c r="T162" s="9"/>
    </row>
    <row r="163" spans="1:20" s="5" customFormat="1" ht="30">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2500</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2501</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2502</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2716</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2503</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3206</v>
      </c>
      <c r="E175" s="54"/>
      <c r="F175" s="9" t="s">
        <v>2848</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3207</v>
      </c>
      <c r="E176" s="54"/>
      <c r="F176" s="9" t="s">
        <v>3001</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3208</v>
      </c>
      <c r="E177" s="54"/>
      <c r="F177" s="9" t="s">
        <v>2850</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3190</v>
      </c>
      <c r="C178" s="344" t="s">
        <v>3192</v>
      </c>
      <c r="D178" s="54"/>
      <c r="E178" s="54"/>
      <c r="F178" s="54"/>
      <c r="G178" s="54"/>
      <c r="H178" s="55">
        <v>508</v>
      </c>
      <c r="I178" s="54" t="s">
        <v>49</v>
      </c>
      <c r="J178" s="54" t="s">
        <v>3190</v>
      </c>
      <c r="K178" s="77" t="s">
        <v>2428</v>
      </c>
      <c r="L178" s="60">
        <v>0</v>
      </c>
      <c r="M178" s="61">
        <v>1</v>
      </c>
      <c r="N178" s="61">
        <v>0.01</v>
      </c>
      <c r="O178" s="54" t="s">
        <v>39</v>
      </c>
      <c r="P178" s="54" t="s">
        <v>3191</v>
      </c>
      <c r="Q178" s="54" t="s">
        <v>2790</v>
      </c>
      <c r="R178" s="410" t="s">
        <v>2791</v>
      </c>
      <c r="S178" s="9" t="s">
        <v>174</v>
      </c>
      <c r="T178" s="54"/>
    </row>
    <row r="179" spans="1:20" s="2" customFormat="1" ht="45">
      <c r="A179" s="345" t="s">
        <v>8</v>
      </c>
      <c r="B179" s="345" t="s">
        <v>303</v>
      </c>
      <c r="C179" s="345" t="s">
        <v>306</v>
      </c>
      <c r="D179" s="9"/>
      <c r="E179" s="9"/>
      <c r="F179" s="9"/>
      <c r="G179" s="9"/>
      <c r="H179" s="57">
        <v>148</v>
      </c>
      <c r="I179" s="54" t="s">
        <v>49</v>
      </c>
      <c r="J179" s="76" t="s">
        <v>401</v>
      </c>
      <c r="K179" s="77" t="s">
        <v>2438</v>
      </c>
      <c r="L179" s="64">
        <v>-0.5</v>
      </c>
      <c r="M179" s="64">
        <v>1</v>
      </c>
      <c r="N179" s="64">
        <v>0.02</v>
      </c>
      <c r="O179" s="9" t="s">
        <v>307</v>
      </c>
      <c r="P179" s="54" t="s">
        <v>2504</v>
      </c>
      <c r="Q179" s="54" t="s">
        <v>309</v>
      </c>
      <c r="R179" s="410" t="s">
        <v>311</v>
      </c>
      <c r="S179" s="9" t="s">
        <v>346</v>
      </c>
      <c r="T179" s="9"/>
    </row>
    <row r="180" spans="1:20" s="2" customFormat="1" ht="45">
      <c r="A180" s="345" t="s">
        <v>8</v>
      </c>
      <c r="B180" s="345" t="s">
        <v>304</v>
      </c>
      <c r="C180" s="345" t="s">
        <v>305</v>
      </c>
      <c r="D180" s="54" t="s">
        <v>511</v>
      </c>
      <c r="E180" s="54"/>
      <c r="F180" s="54" t="s">
        <v>510</v>
      </c>
      <c r="G180" s="9"/>
      <c r="H180" s="57">
        <v>149</v>
      </c>
      <c r="I180" s="54" t="s">
        <v>49</v>
      </c>
      <c r="J180" s="76" t="s">
        <v>401</v>
      </c>
      <c r="K180" s="77" t="s">
        <v>2437</v>
      </c>
      <c r="L180" s="64">
        <v>-0.5</v>
      </c>
      <c r="M180" s="64">
        <v>1</v>
      </c>
      <c r="N180" s="64">
        <v>0.02</v>
      </c>
      <c r="O180" s="9" t="s">
        <v>308</v>
      </c>
      <c r="P180" s="54" t="s">
        <v>2505</v>
      </c>
      <c r="Q180" s="54" t="s">
        <v>310</v>
      </c>
      <c r="R180" s="410" t="s">
        <v>311</v>
      </c>
      <c r="S180" s="9" t="s">
        <v>346</v>
      </c>
      <c r="T180" s="9"/>
    </row>
    <row r="181" spans="1:20" s="2" customFormat="1" ht="4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2716</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3206</v>
      </c>
      <c r="E193" s="54"/>
      <c r="F193" s="9" t="s">
        <v>2848</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3207</v>
      </c>
      <c r="E194" s="54"/>
      <c r="F194" s="9" t="s">
        <v>3001</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3208</v>
      </c>
      <c r="E195" s="54"/>
      <c r="F195" s="9" t="s">
        <v>2850</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341</v>
      </c>
      <c r="C196" s="344" t="s">
        <v>340</v>
      </c>
      <c r="D196" s="54"/>
      <c r="E196" s="54"/>
      <c r="F196" s="54"/>
      <c r="G196" s="54"/>
      <c r="H196" s="55" t="s">
        <v>215</v>
      </c>
      <c r="I196" s="54" t="s">
        <v>50</v>
      </c>
      <c r="J196" s="77" t="s">
        <v>341</v>
      </c>
      <c r="K196" s="77" t="s">
        <v>2436</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49</v>
      </c>
      <c r="J197" s="77" t="s">
        <v>18</v>
      </c>
      <c r="K197" s="77" t="s">
        <v>2435</v>
      </c>
      <c r="L197" s="60">
        <v>0</v>
      </c>
      <c r="M197" s="61">
        <v>1</v>
      </c>
      <c r="N197" s="61">
        <v>0.01</v>
      </c>
      <c r="O197" s="54" t="s">
        <v>38</v>
      </c>
      <c r="P197" s="54" t="s">
        <v>2478</v>
      </c>
      <c r="Q197" s="54" t="s">
        <v>235</v>
      </c>
      <c r="R197" s="410" t="s">
        <v>236</v>
      </c>
      <c r="S197" s="54" t="s">
        <v>176</v>
      </c>
      <c r="T197" s="54"/>
    </row>
    <row r="198" spans="1:20" ht="150">
      <c r="A198" s="344" t="s">
        <v>8</v>
      </c>
      <c r="B198" s="344" t="s">
        <v>139</v>
      </c>
      <c r="C198" s="344" t="s">
        <v>138</v>
      </c>
      <c r="D198" s="54" t="s">
        <v>511</v>
      </c>
      <c r="E198" s="54"/>
      <c r="F198" s="54" t="s">
        <v>510</v>
      </c>
      <c r="G198" s="54"/>
      <c r="H198" s="55">
        <v>31</v>
      </c>
      <c r="I198" s="54" t="s">
        <v>49</v>
      </c>
      <c r="J198" s="77" t="s">
        <v>139</v>
      </c>
      <c r="K198" s="77" t="s">
        <v>2434</v>
      </c>
      <c r="L198" s="71">
        <v>0</v>
      </c>
      <c r="M198" s="71">
        <v>10000</v>
      </c>
      <c r="N198" s="71">
        <v>250</v>
      </c>
      <c r="O198" s="54" t="s">
        <v>213</v>
      </c>
      <c r="P198" s="54" t="s">
        <v>2794</v>
      </c>
      <c r="Q198" s="54" t="s">
        <v>237</v>
      </c>
      <c r="R198" s="410" t="s">
        <v>238</v>
      </c>
      <c r="S198" s="54" t="s">
        <v>170</v>
      </c>
      <c r="T198" s="54" t="s">
        <v>214</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2795</v>
      </c>
      <c r="Q200" s="54" t="s">
        <v>237</v>
      </c>
      <c r="R200" s="410" t="s">
        <v>238</v>
      </c>
      <c r="S200" s="54" t="s">
        <v>176</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2716</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3206</v>
      </c>
      <c r="E211" s="54"/>
      <c r="F211" s="9" t="s">
        <v>2848</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3207</v>
      </c>
      <c r="E212" s="54"/>
      <c r="F212" s="9" t="s">
        <v>3001</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3208</v>
      </c>
      <c r="E213" s="54"/>
      <c r="F213" s="9" t="s">
        <v>2850</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90">
      <c r="A214" s="344" t="s">
        <v>8</v>
      </c>
      <c r="B214" s="344" t="s">
        <v>20</v>
      </c>
      <c r="C214" s="344" t="s">
        <v>358</v>
      </c>
      <c r="D214" s="54"/>
      <c r="E214" s="54"/>
      <c r="F214" s="54"/>
      <c r="G214" s="54"/>
      <c r="H214" s="55">
        <v>33</v>
      </c>
      <c r="I214" s="54" t="s">
        <v>49</v>
      </c>
      <c r="J214" s="77" t="s">
        <v>20</v>
      </c>
      <c r="K214" s="77" t="s">
        <v>2433</v>
      </c>
      <c r="L214" s="60">
        <v>0</v>
      </c>
      <c r="M214" s="60">
        <v>0.16</v>
      </c>
      <c r="N214" s="69">
        <v>5.0000000000000001E-3</v>
      </c>
      <c r="O214" s="54" t="s">
        <v>34</v>
      </c>
      <c r="P214" s="54" t="s">
        <v>2796</v>
      </c>
      <c r="Q214" s="54" t="s">
        <v>239</v>
      </c>
      <c r="R214" s="410" t="s">
        <v>240</v>
      </c>
      <c r="S214" s="54" t="s">
        <v>171</v>
      </c>
      <c r="T214" s="54" t="s">
        <v>171</v>
      </c>
    </row>
    <row r="215" spans="1:20" ht="75">
      <c r="A215" s="344" t="s">
        <v>8</v>
      </c>
      <c r="B215" s="344" t="s">
        <v>143</v>
      </c>
      <c r="C215" s="344" t="s">
        <v>317</v>
      </c>
      <c r="D215" s="54"/>
      <c r="E215" s="54"/>
      <c r="F215" s="54"/>
      <c r="G215" s="54"/>
      <c r="H215" s="55">
        <v>34</v>
      </c>
      <c r="I215" s="54" t="s">
        <v>49</v>
      </c>
      <c r="J215" s="77" t="s">
        <v>143</v>
      </c>
      <c r="K215" s="77" t="s">
        <v>2432</v>
      </c>
      <c r="L215" s="60">
        <v>0</v>
      </c>
      <c r="M215" s="60">
        <f>ROUND(MaxBoundCalculations!B181,2)</f>
        <v>1.1299999999999999</v>
      </c>
      <c r="N215" s="60">
        <v>0.01</v>
      </c>
      <c r="O215" s="54" t="s">
        <v>144</v>
      </c>
      <c r="P215" s="54" t="s">
        <v>2479</v>
      </c>
      <c r="Q215" s="54" t="s">
        <v>241</v>
      </c>
      <c r="R215" s="410" t="s">
        <v>242</v>
      </c>
      <c r="S215" s="54" t="s">
        <v>172</v>
      </c>
      <c r="T215" s="54" t="s">
        <v>458</v>
      </c>
    </row>
    <row r="216" spans="1:20" s="5" customFormat="1" ht="4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2716</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3206</v>
      </c>
      <c r="E229" s="54"/>
      <c r="F229" s="9" t="s">
        <v>2848</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3207</v>
      </c>
      <c r="E230" s="54"/>
      <c r="F230" s="9" t="s">
        <v>3001</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3208</v>
      </c>
      <c r="E231" s="54"/>
      <c r="F231" s="9" t="s">
        <v>2850</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412</v>
      </c>
      <c r="C232" s="344" t="s">
        <v>413</v>
      </c>
      <c r="D232" s="54"/>
      <c r="E232" s="54"/>
      <c r="F232" s="54"/>
      <c r="G232" s="54"/>
      <c r="H232" s="55" t="s">
        <v>215</v>
      </c>
      <c r="I232" s="54" t="s">
        <v>50</v>
      </c>
      <c r="J232" s="77" t="s">
        <v>412</v>
      </c>
      <c r="K232" s="77" t="s">
        <v>2431</v>
      </c>
      <c r="L232" s="66"/>
      <c r="M232" s="66"/>
      <c r="N232" s="66"/>
      <c r="O232" s="54"/>
      <c r="P232" s="54"/>
      <c r="Q232" s="56"/>
      <c r="R232" s="410"/>
      <c r="S232" s="56"/>
      <c r="T232" s="56"/>
    </row>
    <row r="233" spans="1:20" s="5" customFormat="1" ht="90">
      <c r="A233" s="344" t="s">
        <v>8</v>
      </c>
      <c r="B233" s="344" t="s">
        <v>2396</v>
      </c>
      <c r="C233" s="344" t="s">
        <v>2395</v>
      </c>
      <c r="D233" s="9"/>
      <c r="E233" s="56"/>
      <c r="F233" s="9"/>
      <c r="G233" s="56"/>
      <c r="H233" s="55">
        <v>35</v>
      </c>
      <c r="I233" s="9" t="s">
        <v>50</v>
      </c>
      <c r="J233" s="77" t="s">
        <v>2397</v>
      </c>
      <c r="K233" s="336"/>
      <c r="L233" s="60">
        <v>0</v>
      </c>
      <c r="M233" s="66">
        <v>20</v>
      </c>
      <c r="N233" s="66">
        <v>1</v>
      </c>
      <c r="O233" s="9" t="s">
        <v>141</v>
      </c>
      <c r="P233" s="54" t="s">
        <v>3301</v>
      </c>
      <c r="Q233" s="54" t="s">
        <v>243</v>
      </c>
      <c r="R233" s="410" t="s">
        <v>2398</v>
      </c>
      <c r="S233" s="9" t="s">
        <v>173</v>
      </c>
      <c r="T233" s="9" t="s">
        <v>173</v>
      </c>
    </row>
    <row r="234" spans="1:20" s="2" customFormat="1" ht="30">
      <c r="A234" s="345" t="s">
        <v>8</v>
      </c>
      <c r="B234" s="345" t="s">
        <v>286</v>
      </c>
      <c r="C234" s="345" t="s">
        <v>287</v>
      </c>
      <c r="D234" s="9" t="s">
        <v>511</v>
      </c>
      <c r="E234" s="9" t="s">
        <v>288</v>
      </c>
      <c r="F234" s="54"/>
      <c r="G234" s="9"/>
      <c r="H234" s="57"/>
      <c r="I234" s="9" t="s">
        <v>50</v>
      </c>
      <c r="J234" s="76" t="s">
        <v>286</v>
      </c>
      <c r="K234" s="77" t="s">
        <v>2430</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2797</v>
      </c>
      <c r="Q237" s="9" t="s">
        <v>2377</v>
      </c>
      <c r="R237" s="410" t="s">
        <v>292</v>
      </c>
      <c r="S237" s="9" t="s">
        <v>354</v>
      </c>
      <c r="T237" s="9"/>
    </row>
    <row r="238" spans="1:20" s="2" customFormat="1" ht="30">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2798</v>
      </c>
      <c r="Q248" s="9" t="s">
        <v>2377</v>
      </c>
      <c r="R248" s="410" t="s">
        <v>292</v>
      </c>
      <c r="S248" s="9" t="s">
        <v>357</v>
      </c>
      <c r="T248" s="9"/>
    </row>
    <row r="249" spans="1:20" s="2" customFormat="1" ht="30">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2799</v>
      </c>
      <c r="Q251" s="9" t="s">
        <v>2377</v>
      </c>
      <c r="R251" s="410" t="s">
        <v>292</v>
      </c>
      <c r="S251" s="9" t="s">
        <v>356</v>
      </c>
      <c r="T251" s="9"/>
    </row>
    <row r="252" spans="1:20" s="2" customFormat="1" ht="30">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2480</v>
      </c>
      <c r="Q269" s="9" t="s">
        <v>2377</v>
      </c>
      <c r="R269" s="410" t="s">
        <v>292</v>
      </c>
      <c r="S269" s="9" t="s">
        <v>357</v>
      </c>
      <c r="T269" s="9"/>
    </row>
    <row r="270" spans="1:20" s="2" customFormat="1" ht="30">
      <c r="A270" s="337" t="str">
        <f t="shared" si="67"/>
        <v>Electricity Supply</v>
      </c>
      <c r="B270" s="337" t="str">
        <f t="shared" si="67"/>
        <v>Reduce Plant Downtime</v>
      </c>
      <c r="C270" s="337" t="str">
        <f t="shared" si="67"/>
        <v>Percentage Reduction in Plant Downtime</v>
      </c>
      <c r="D270" s="9" t="s">
        <v>3206</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3206</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3206</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3207</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3207</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3207</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3208</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3208</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3208</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2587</v>
      </c>
      <c r="C279" s="57" t="s">
        <v>2588</v>
      </c>
      <c r="D279" s="9" t="s">
        <v>512</v>
      </c>
      <c r="E279" s="9"/>
      <c r="F279" s="9" t="s">
        <v>515</v>
      </c>
      <c r="G279" s="9"/>
      <c r="H279" s="57">
        <v>194</v>
      </c>
      <c r="I279" s="9" t="s">
        <v>49</v>
      </c>
      <c r="J279" s="57" t="s">
        <v>2587</v>
      </c>
      <c r="K279" s="76" t="s">
        <v>2589</v>
      </c>
      <c r="L279" s="64">
        <v>0</v>
      </c>
      <c r="M279" s="64">
        <v>0.9</v>
      </c>
      <c r="N279" s="64">
        <v>0.01</v>
      </c>
      <c r="O279" s="9" t="s">
        <v>2590</v>
      </c>
      <c r="P279" s="9" t="s">
        <v>2591</v>
      </c>
      <c r="Q279" s="9" t="s">
        <v>2652</v>
      </c>
      <c r="R279" s="410" t="s">
        <v>2651</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2592</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2593</v>
      </c>
      <c r="Q281" s="58" t="str">
        <f t="shared" si="71"/>
        <v>endogenous-learning.html#red-soft-costs</v>
      </c>
      <c r="R281" s="413" t="str">
        <f t="shared" si="72"/>
        <v>reduce-soft-costs.html</v>
      </c>
      <c r="S281" s="9"/>
      <c r="T281" s="9"/>
    </row>
    <row r="282" spans="1:20" s="2" customFormat="1" ht="60">
      <c r="A282" s="345" t="s">
        <v>8</v>
      </c>
      <c r="B282" s="345" t="s">
        <v>283</v>
      </c>
      <c r="C282" s="345" t="s">
        <v>318</v>
      </c>
      <c r="D282" s="9"/>
      <c r="E282" s="9"/>
      <c r="F282" s="9"/>
      <c r="G282" s="9"/>
      <c r="H282" s="57">
        <v>145</v>
      </c>
      <c r="I282" s="9" t="s">
        <v>49</v>
      </c>
      <c r="J282" s="76" t="s">
        <v>402</v>
      </c>
      <c r="K282" s="77" t="s">
        <v>2429</v>
      </c>
      <c r="L282" s="64">
        <v>0</v>
      </c>
      <c r="M282" s="64">
        <v>0.4</v>
      </c>
      <c r="N282" s="64">
        <v>0.01</v>
      </c>
      <c r="O282" s="9" t="s">
        <v>284</v>
      </c>
      <c r="P282" s="54" t="s">
        <v>2481</v>
      </c>
      <c r="Q282" s="9" t="s">
        <v>2378</v>
      </c>
      <c r="R282" s="410" t="s">
        <v>285</v>
      </c>
      <c r="S282" s="9" t="s">
        <v>347</v>
      </c>
      <c r="T282" s="9"/>
    </row>
    <row r="283" spans="1:20" s="2" customFormat="1" ht="45">
      <c r="A283" s="345" t="s">
        <v>8</v>
      </c>
      <c r="B283" s="344" t="s">
        <v>3256</v>
      </c>
      <c r="C283" s="345" t="s">
        <v>3258</v>
      </c>
      <c r="D283" s="54" t="s">
        <v>511</v>
      </c>
      <c r="E283" s="54"/>
      <c r="F283" s="9" t="s">
        <v>510</v>
      </c>
      <c r="G283" s="9"/>
      <c r="H283" s="57"/>
      <c r="I283" s="9" t="s">
        <v>50</v>
      </c>
      <c r="J283" s="344" t="s">
        <v>3256</v>
      </c>
      <c r="K283" s="344" t="s">
        <v>3259</v>
      </c>
      <c r="L283" s="64">
        <v>0</v>
      </c>
      <c r="M283" s="64">
        <v>1</v>
      </c>
      <c r="N283" s="64">
        <v>0.01</v>
      </c>
      <c r="O283" s="9" t="s">
        <v>3260</v>
      </c>
      <c r="P283" s="54"/>
      <c r="Q283" s="54" t="s">
        <v>244</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3266</v>
      </c>
      <c r="Q285" s="337" t="str">
        <f t="shared" si="74"/>
        <v>electricity-sector-main.html#subsidies</v>
      </c>
      <c r="R285" s="410"/>
      <c r="S285" s="399" t="s">
        <v>3265</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3261</v>
      </c>
      <c r="Q287" s="337" t="str">
        <f t="shared" si="74"/>
        <v>electricity-sector-main.html#subsidies</v>
      </c>
      <c r="R287" s="410"/>
      <c r="S287" s="399" t="s">
        <v>3264</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3262</v>
      </c>
      <c r="Q288" s="337" t="str">
        <f t="shared" si="74"/>
        <v>electricity-sector-main.html#subsidies</v>
      </c>
      <c r="R288" s="410"/>
      <c r="S288" s="399" t="s">
        <v>3264</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3262</v>
      </c>
      <c r="Q289" s="337" t="str">
        <f t="shared" si="74"/>
        <v>electricity-sector-main.html#subsidies</v>
      </c>
      <c r="R289" s="410"/>
      <c r="S289" s="399" t="s">
        <v>3264</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3267</v>
      </c>
      <c r="Q290" s="337" t="str">
        <f t="shared" si="74"/>
        <v>electricity-sector-main.html#subsidies</v>
      </c>
      <c r="R290" s="410"/>
      <c r="S290" s="399" t="s">
        <v>3263</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3261</v>
      </c>
      <c r="Q292" s="337" t="str">
        <f t="shared" si="74"/>
        <v>electricity-sector-main.html#subsidies</v>
      </c>
      <c r="R292" s="410"/>
      <c r="S292" s="399" t="s">
        <v>3264</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3206</v>
      </c>
      <c r="E293" s="54"/>
      <c r="F293" s="9" t="s">
        <v>2848</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3207</v>
      </c>
      <c r="E294" s="54"/>
      <c r="F294" s="9" t="s">
        <v>3001</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3208</v>
      </c>
      <c r="E295" s="54"/>
      <c r="F295" s="9" t="s">
        <v>2850</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142</v>
      </c>
      <c r="D296" s="54" t="s">
        <v>511</v>
      </c>
      <c r="E296" s="54"/>
      <c r="F296" s="9" t="s">
        <v>510</v>
      </c>
      <c r="G296" s="54"/>
      <c r="H296" s="55" t="s">
        <v>215</v>
      </c>
      <c r="I296" s="9" t="s">
        <v>50</v>
      </c>
      <c r="J296" s="77" t="s">
        <v>19</v>
      </c>
      <c r="K296" s="77" t="s">
        <v>3257</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2801</v>
      </c>
      <c r="Q298" s="54" t="s">
        <v>244</v>
      </c>
      <c r="R298" s="410" t="s">
        <v>245</v>
      </c>
      <c r="S298" s="54" t="s">
        <v>175</v>
      </c>
      <c r="T298" s="54"/>
    </row>
    <row r="299" spans="1:20" s="5" customFormat="1" ht="30">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2802</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2803</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2804</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2805</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2806</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3206</v>
      </c>
      <c r="E306" s="54"/>
      <c r="F306" s="9" t="s">
        <v>2848</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3207</v>
      </c>
      <c r="E307" s="54"/>
      <c r="F307" s="9" t="s">
        <v>3001</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3208</v>
      </c>
      <c r="E308" s="54"/>
      <c r="F308" s="9" t="s">
        <v>2850</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3238</v>
      </c>
      <c r="D309" s="54"/>
      <c r="E309" s="54"/>
      <c r="F309" s="54"/>
      <c r="G309" s="54"/>
      <c r="H309" s="55">
        <v>43</v>
      </c>
      <c r="I309" s="54" t="s">
        <v>49</v>
      </c>
      <c r="J309" s="77" t="s">
        <v>22</v>
      </c>
      <c r="K309" s="77" t="s">
        <v>3239</v>
      </c>
      <c r="L309" s="60">
        <v>0</v>
      </c>
      <c r="M309" s="61">
        <v>1</v>
      </c>
      <c r="N309" s="61">
        <v>0.01</v>
      </c>
      <c r="O309" s="54" t="s">
        <v>38</v>
      </c>
      <c r="P309" s="54" t="s">
        <v>2668</v>
      </c>
      <c r="Q309" s="54" t="s">
        <v>246</v>
      </c>
      <c r="R309" s="410" t="s">
        <v>247</v>
      </c>
      <c r="S309" s="54" t="s">
        <v>2669</v>
      </c>
      <c r="T309" s="54"/>
    </row>
    <row r="310" spans="1:20" s="5" customFormat="1" ht="45">
      <c r="A310" s="344" t="s">
        <v>9</v>
      </c>
      <c r="B310" s="344" t="s">
        <v>26</v>
      </c>
      <c r="C310" s="344" t="s">
        <v>319</v>
      </c>
      <c r="D310" s="54"/>
      <c r="E310" s="54"/>
      <c r="F310" s="54"/>
      <c r="G310" s="54"/>
      <c r="H310" s="55">
        <v>44</v>
      </c>
      <c r="I310" s="54" t="s">
        <v>49</v>
      </c>
      <c r="J310" s="77" t="s">
        <v>26</v>
      </c>
      <c r="K310" s="77" t="s">
        <v>2427</v>
      </c>
      <c r="L310" s="60">
        <v>0</v>
      </c>
      <c r="M310" s="61">
        <v>1</v>
      </c>
      <c r="N310" s="61">
        <v>0.01</v>
      </c>
      <c r="O310" s="54" t="s">
        <v>38</v>
      </c>
      <c r="P310" s="54" t="s">
        <v>2482</v>
      </c>
      <c r="Q310" s="54" t="s">
        <v>248</v>
      </c>
      <c r="R310" s="410" t="s">
        <v>249</v>
      </c>
      <c r="S310" s="54" t="s">
        <v>176</v>
      </c>
      <c r="T310" s="56"/>
    </row>
    <row r="311" spans="1:20" s="5" customFormat="1" ht="75">
      <c r="A311" s="344" t="s">
        <v>9</v>
      </c>
      <c r="B311" s="344" t="s">
        <v>24</v>
      </c>
      <c r="C311" s="344" t="s">
        <v>65</v>
      </c>
      <c r="D311" s="54"/>
      <c r="E311" s="54"/>
      <c r="F311" s="54"/>
      <c r="G311" s="54"/>
      <c r="H311" s="55">
        <v>45</v>
      </c>
      <c r="I311" s="54" t="s">
        <v>49</v>
      </c>
      <c r="J311" s="77" t="s">
        <v>24</v>
      </c>
      <c r="K311" s="77" t="s">
        <v>2426</v>
      </c>
      <c r="L311" s="60">
        <v>0</v>
      </c>
      <c r="M311" s="61">
        <v>1</v>
      </c>
      <c r="N311" s="61">
        <v>0.01</v>
      </c>
      <c r="O311" s="54" t="s">
        <v>38</v>
      </c>
      <c r="P311" s="54" t="s">
        <v>2483</v>
      </c>
      <c r="Q311" s="54" t="s">
        <v>250</v>
      </c>
      <c r="R311" s="410" t="s">
        <v>251</v>
      </c>
      <c r="S311" s="54" t="s">
        <v>176</v>
      </c>
      <c r="T311" s="56"/>
    </row>
    <row r="312" spans="1:20" s="5" customFormat="1" ht="75">
      <c r="A312" s="344" t="s">
        <v>9</v>
      </c>
      <c r="B312" s="344" t="s">
        <v>111</v>
      </c>
      <c r="C312" s="344" t="s">
        <v>320</v>
      </c>
      <c r="D312" s="54" t="s">
        <v>145</v>
      </c>
      <c r="E312" s="54"/>
      <c r="F312" s="9" t="s">
        <v>2694</v>
      </c>
      <c r="G312" s="54"/>
      <c r="H312" s="55">
        <v>46</v>
      </c>
      <c r="I312" s="54" t="s">
        <v>49</v>
      </c>
      <c r="J312" s="77" t="s">
        <v>111</v>
      </c>
      <c r="K312" s="77" t="s">
        <v>2425</v>
      </c>
      <c r="L312" s="61">
        <v>0</v>
      </c>
      <c r="M312" s="61">
        <f>ROUND(MaxBoundCalculations!B189,2)</f>
        <v>0.33</v>
      </c>
      <c r="N312" s="61">
        <v>0.01</v>
      </c>
      <c r="O312" s="54" t="s">
        <v>35</v>
      </c>
      <c r="P312" s="54" t="s">
        <v>2800</v>
      </c>
      <c r="Q312" s="54" t="s">
        <v>252</v>
      </c>
      <c r="R312" s="410" t="s">
        <v>253</v>
      </c>
      <c r="S312" s="9" t="s">
        <v>2390</v>
      </c>
      <c r="T312" s="9" t="s">
        <v>2390</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146</v>
      </c>
      <c r="E313" s="54"/>
      <c r="F313" s="9" t="s">
        <v>2695</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2800</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2696</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2800</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148</v>
      </c>
      <c r="E315" s="54"/>
      <c r="F315" s="9" t="s">
        <v>2697</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2800</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2769</v>
      </c>
      <c r="E316" s="54"/>
      <c r="F316" s="9" t="s">
        <v>3231</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2800</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149</v>
      </c>
      <c r="E317" s="54"/>
      <c r="F317" s="9" t="s">
        <v>2768</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2800</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2800</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2800</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321</v>
      </c>
      <c r="D320" s="54"/>
      <c r="E320" s="54"/>
      <c r="F320" s="54"/>
      <c r="G320" s="54"/>
      <c r="H320" s="55">
        <v>54</v>
      </c>
      <c r="I320" s="54" t="s">
        <v>49</v>
      </c>
      <c r="J320" s="77" t="s">
        <v>25</v>
      </c>
      <c r="K320" s="77" t="s">
        <v>2424</v>
      </c>
      <c r="L320" s="60">
        <v>0</v>
      </c>
      <c r="M320" s="61">
        <v>1</v>
      </c>
      <c r="N320" s="61">
        <v>0.01</v>
      </c>
      <c r="O320" s="54" t="s">
        <v>38</v>
      </c>
      <c r="P320" s="54" t="s">
        <v>2484</v>
      </c>
      <c r="Q320" s="54" t="s">
        <v>254</v>
      </c>
      <c r="R320" s="410" t="s">
        <v>255</v>
      </c>
      <c r="S320" s="54" t="s">
        <v>176</v>
      </c>
      <c r="T320" s="56"/>
    </row>
    <row r="321" spans="1:20" ht="30">
      <c r="A321" s="344" t="s">
        <v>9</v>
      </c>
      <c r="B321" s="344" t="s">
        <v>3118</v>
      </c>
      <c r="C321" s="344" t="s">
        <v>2679</v>
      </c>
      <c r="D321" s="54" t="s">
        <v>145</v>
      </c>
      <c r="E321" s="54" t="s">
        <v>2680</v>
      </c>
      <c r="F321" s="9" t="s">
        <v>2694</v>
      </c>
      <c r="G321" s="54" t="s">
        <v>2686</v>
      </c>
      <c r="H321" s="55">
        <v>381</v>
      </c>
      <c r="I321" s="54" t="s">
        <v>50</v>
      </c>
      <c r="J321" s="344" t="s">
        <v>3118</v>
      </c>
      <c r="K321" s="77" t="s">
        <v>2693</v>
      </c>
      <c r="L321" s="60">
        <v>0</v>
      </c>
      <c r="M321" s="60">
        <v>1</v>
      </c>
      <c r="N321" s="61">
        <v>0.01</v>
      </c>
      <c r="O321" s="54" t="s">
        <v>2692</v>
      </c>
      <c r="Q321" s="54" t="s">
        <v>256</v>
      </c>
      <c r="R321" s="410" t="s">
        <v>3141</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145</v>
      </c>
      <c r="E322" s="54" t="s">
        <v>2681</v>
      </c>
      <c r="F322" s="9" t="s">
        <v>2694</v>
      </c>
      <c r="G322" s="54" t="s">
        <v>2689</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3502</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145</v>
      </c>
      <c r="E323" s="54" t="s">
        <v>2682</v>
      </c>
      <c r="F323" s="9" t="s">
        <v>2694</v>
      </c>
      <c r="G323" s="54" t="s">
        <v>2690</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3503</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145</v>
      </c>
      <c r="E324" s="54" t="s">
        <v>2683</v>
      </c>
      <c r="F324" s="9" t="s">
        <v>2694</v>
      </c>
      <c r="G324" s="54" t="s">
        <v>2687</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3504</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145</v>
      </c>
      <c r="E325" s="54" t="s">
        <v>2684</v>
      </c>
      <c r="F325" s="9" t="s">
        <v>2694</v>
      </c>
      <c r="G325" s="54" t="s">
        <v>2688</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3505</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145</v>
      </c>
      <c r="E326" s="54" t="s">
        <v>2685</v>
      </c>
      <c r="F326" s="9" t="s">
        <v>2694</v>
      </c>
      <c r="G326" s="54" t="s">
        <v>2691</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145</v>
      </c>
      <c r="E327" s="54" t="s">
        <v>3145</v>
      </c>
      <c r="F327" s="9" t="s">
        <v>2694</v>
      </c>
      <c r="G327" s="54" t="s">
        <v>3148</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145</v>
      </c>
      <c r="E328" s="54" t="s">
        <v>3146</v>
      </c>
      <c r="F328" s="9" t="s">
        <v>2694</v>
      </c>
      <c r="G328" s="54" t="s">
        <v>3150</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3506</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145</v>
      </c>
      <c r="E329" s="54" t="s">
        <v>3147</v>
      </c>
      <c r="F329" s="9" t="s">
        <v>2694</v>
      </c>
      <c r="G329" s="54" t="s">
        <v>3151</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3507</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145</v>
      </c>
      <c r="E330" s="54" t="s">
        <v>3144</v>
      </c>
      <c r="F330" s="9" t="s">
        <v>2694</v>
      </c>
      <c r="G330" s="54" t="s">
        <v>3149</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146</v>
      </c>
      <c r="E331" s="54" t="s">
        <v>2680</v>
      </c>
      <c r="F331" s="9" t="s">
        <v>2695</v>
      </c>
      <c r="G331" s="54" t="s">
        <v>2686</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146</v>
      </c>
      <c r="E332" s="54" t="s">
        <v>2681</v>
      </c>
      <c r="F332" s="9" t="s">
        <v>2695</v>
      </c>
      <c r="G332" s="54" t="s">
        <v>2689</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3508</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146</v>
      </c>
      <c r="E333" s="54" t="s">
        <v>2682</v>
      </c>
      <c r="F333" s="9" t="s">
        <v>2695</v>
      </c>
      <c r="G333" s="54" t="s">
        <v>2690</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3509</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146</v>
      </c>
      <c r="E334" s="54" t="s">
        <v>2683</v>
      </c>
      <c r="F334" s="9" t="s">
        <v>2695</v>
      </c>
      <c r="G334" s="54" t="s">
        <v>2687</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3510</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146</v>
      </c>
      <c r="E335" s="54" t="s">
        <v>2684</v>
      </c>
      <c r="F335" s="9" t="s">
        <v>2695</v>
      </c>
      <c r="G335" s="54" t="s">
        <v>2688</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146</v>
      </c>
      <c r="E336" s="54" t="s">
        <v>2685</v>
      </c>
      <c r="F336" s="9" t="s">
        <v>2695</v>
      </c>
      <c r="G336" s="54" t="s">
        <v>2691</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146</v>
      </c>
      <c r="E337" s="54" t="s">
        <v>3145</v>
      </c>
      <c r="F337" s="9" t="s">
        <v>2695</v>
      </c>
      <c r="G337" s="54" t="s">
        <v>3148</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3511</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146</v>
      </c>
      <c r="E338" s="54" t="s">
        <v>3146</v>
      </c>
      <c r="F338" s="9" t="s">
        <v>2695</v>
      </c>
      <c r="G338" s="54" t="s">
        <v>3150</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146</v>
      </c>
      <c r="E339" s="54" t="s">
        <v>3147</v>
      </c>
      <c r="F339" s="9" t="s">
        <v>2695</v>
      </c>
      <c r="G339" s="54" t="s">
        <v>3151</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146</v>
      </c>
      <c r="E340" s="54" t="s">
        <v>3144</v>
      </c>
      <c r="F340" s="9" t="s">
        <v>2695</v>
      </c>
      <c r="G340" s="54" t="s">
        <v>3149</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147</v>
      </c>
      <c r="E341" s="54" t="s">
        <v>2680</v>
      </c>
      <c r="F341" s="9" t="s">
        <v>2696</v>
      </c>
      <c r="G341" s="54" t="s">
        <v>2686</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147</v>
      </c>
      <c r="E342" s="54" t="s">
        <v>2681</v>
      </c>
      <c r="F342" s="9" t="s">
        <v>2696</v>
      </c>
      <c r="G342" s="54" t="s">
        <v>2689</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3512</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147</v>
      </c>
      <c r="E343" s="54" t="s">
        <v>2682</v>
      </c>
      <c r="F343" s="9" t="s">
        <v>2696</v>
      </c>
      <c r="G343" s="54" t="s">
        <v>2690</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3513</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147</v>
      </c>
      <c r="E344" s="54" t="s">
        <v>2683</v>
      </c>
      <c r="F344" s="9" t="s">
        <v>2696</v>
      </c>
      <c r="G344" s="54" t="s">
        <v>2687</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147</v>
      </c>
      <c r="E345" s="54" t="s">
        <v>2684</v>
      </c>
      <c r="F345" s="9" t="s">
        <v>2696</v>
      </c>
      <c r="G345" s="54" t="s">
        <v>2688</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3514</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147</v>
      </c>
      <c r="E346" s="54" t="s">
        <v>2685</v>
      </c>
      <c r="F346" s="9" t="s">
        <v>2696</v>
      </c>
      <c r="G346" s="54" t="s">
        <v>2691</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147</v>
      </c>
      <c r="E347" s="54" t="s">
        <v>3145</v>
      </c>
      <c r="F347" s="9" t="s">
        <v>2696</v>
      </c>
      <c r="G347" s="54" t="s">
        <v>3148</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147</v>
      </c>
      <c r="E348" s="54" t="s">
        <v>3146</v>
      </c>
      <c r="F348" s="9" t="s">
        <v>2696</v>
      </c>
      <c r="G348" s="54" t="s">
        <v>3150</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3515</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147</v>
      </c>
      <c r="E349" s="54" t="s">
        <v>3147</v>
      </c>
      <c r="F349" s="9" t="s">
        <v>2696</v>
      </c>
      <c r="G349" s="54" t="s">
        <v>3151</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3516</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147</v>
      </c>
      <c r="E350" s="54" t="s">
        <v>3144</v>
      </c>
      <c r="F350" s="9" t="s">
        <v>2696</v>
      </c>
      <c r="G350" s="54" t="s">
        <v>3149</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148</v>
      </c>
      <c r="E351" s="54" t="s">
        <v>2680</v>
      </c>
      <c r="F351" s="9" t="s">
        <v>2697</v>
      </c>
      <c r="G351" s="54" t="s">
        <v>2686</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148</v>
      </c>
      <c r="E352" s="54" t="s">
        <v>2681</v>
      </c>
      <c r="F352" s="9" t="s">
        <v>2697</v>
      </c>
      <c r="G352" s="54" t="s">
        <v>2689</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3517</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148</v>
      </c>
      <c r="E353" s="54" t="s">
        <v>2682</v>
      </c>
      <c r="F353" s="9" t="s">
        <v>2697</v>
      </c>
      <c r="G353" s="54" t="s">
        <v>2690</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3518</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148</v>
      </c>
      <c r="E354" s="54" t="s">
        <v>2683</v>
      </c>
      <c r="F354" s="9" t="s">
        <v>2697</v>
      </c>
      <c r="G354" s="54" t="s">
        <v>2687</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148</v>
      </c>
      <c r="E355" s="54" t="s">
        <v>2684</v>
      </c>
      <c r="F355" s="9" t="s">
        <v>2697</v>
      </c>
      <c r="G355" s="54" t="s">
        <v>2688</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3519</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148</v>
      </c>
      <c r="E356" s="54" t="s">
        <v>2685</v>
      </c>
      <c r="F356" s="9" t="s">
        <v>2697</v>
      </c>
      <c r="G356" s="54" t="s">
        <v>2691</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148</v>
      </c>
      <c r="E357" s="54" t="s">
        <v>3145</v>
      </c>
      <c r="F357" s="9" t="s">
        <v>2697</v>
      </c>
      <c r="G357" s="54" t="s">
        <v>3148</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148</v>
      </c>
      <c r="E358" s="54" t="s">
        <v>3146</v>
      </c>
      <c r="F358" s="9" t="s">
        <v>2697</v>
      </c>
      <c r="G358" s="54" t="s">
        <v>3150</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3520</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148</v>
      </c>
      <c r="E359" s="54" t="s">
        <v>3147</v>
      </c>
      <c r="F359" s="9" t="s">
        <v>2697</v>
      </c>
      <c r="G359" s="54" t="s">
        <v>3151</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3521</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148</v>
      </c>
      <c r="E360" s="54" t="s">
        <v>3144</v>
      </c>
      <c r="F360" s="9" t="s">
        <v>2697</v>
      </c>
      <c r="G360" s="54" t="s">
        <v>3149</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2769</v>
      </c>
      <c r="E361" s="54" t="s">
        <v>2680</v>
      </c>
      <c r="F361" s="54" t="s">
        <v>3231</v>
      </c>
      <c r="G361" s="54" t="s">
        <v>2686</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2769</v>
      </c>
      <c r="E362" s="54" t="s">
        <v>2681</v>
      </c>
      <c r="F362" s="54" t="s">
        <v>3231</v>
      </c>
      <c r="G362" s="54" t="s">
        <v>2689</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3522</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2769</v>
      </c>
      <c r="E363" s="54" t="s">
        <v>2682</v>
      </c>
      <c r="F363" s="54" t="s">
        <v>3231</v>
      </c>
      <c r="G363" s="54" t="s">
        <v>2690</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3523</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2769</v>
      </c>
      <c r="E364" s="54" t="s">
        <v>2683</v>
      </c>
      <c r="F364" s="54" t="s">
        <v>3231</v>
      </c>
      <c r="G364" s="54" t="s">
        <v>2687</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2769</v>
      </c>
      <c r="E365" s="54" t="s">
        <v>2684</v>
      </c>
      <c r="F365" s="54" t="s">
        <v>3231</v>
      </c>
      <c r="G365" s="54" t="s">
        <v>2688</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3524</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2769</v>
      </c>
      <c r="E366" s="54" t="s">
        <v>2685</v>
      </c>
      <c r="F366" s="54" t="s">
        <v>3231</v>
      </c>
      <c r="G366" s="54" t="s">
        <v>2691</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2769</v>
      </c>
      <c r="E367" s="54" t="s">
        <v>3145</v>
      </c>
      <c r="F367" s="54" t="s">
        <v>3231</v>
      </c>
      <c r="G367" s="54" t="s">
        <v>3148</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2769</v>
      </c>
      <c r="E368" s="54" t="s">
        <v>3146</v>
      </c>
      <c r="F368" s="54" t="s">
        <v>3231</v>
      </c>
      <c r="G368" s="54" t="s">
        <v>3150</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3525</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2769</v>
      </c>
      <c r="E369" s="54" t="s">
        <v>3147</v>
      </c>
      <c r="F369" s="54" t="s">
        <v>3231</v>
      </c>
      <c r="G369" s="54" t="s">
        <v>3151</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2769</v>
      </c>
      <c r="E370" s="54" t="s">
        <v>3144</v>
      </c>
      <c r="F370" s="54" t="s">
        <v>3231</v>
      </c>
      <c r="G370" s="54" t="s">
        <v>3149</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149</v>
      </c>
      <c r="E371" s="54" t="s">
        <v>2680</v>
      </c>
      <c r="F371" s="9" t="s">
        <v>2768</v>
      </c>
      <c r="G371" s="54" t="s">
        <v>2686</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149</v>
      </c>
      <c r="E372" s="54" t="s">
        <v>2681</v>
      </c>
      <c r="F372" s="9" t="s">
        <v>2768</v>
      </c>
      <c r="G372" s="54" t="s">
        <v>2689</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149</v>
      </c>
      <c r="E373" s="54" t="s">
        <v>2682</v>
      </c>
      <c r="F373" s="9" t="s">
        <v>2768</v>
      </c>
      <c r="G373" s="54" t="s">
        <v>2690</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149</v>
      </c>
      <c r="E374" s="54" t="s">
        <v>2683</v>
      </c>
      <c r="F374" s="9" t="s">
        <v>2768</v>
      </c>
      <c r="G374" s="54" t="s">
        <v>2687</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149</v>
      </c>
      <c r="E375" s="54" t="s">
        <v>2684</v>
      </c>
      <c r="F375" s="9" t="s">
        <v>2768</v>
      </c>
      <c r="G375" s="54" t="s">
        <v>2688</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149</v>
      </c>
      <c r="E376" s="54" t="s">
        <v>2685</v>
      </c>
      <c r="F376" s="9" t="s">
        <v>2768</v>
      </c>
      <c r="G376" s="54" t="s">
        <v>2691</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149</v>
      </c>
      <c r="E377" s="54" t="s">
        <v>3145</v>
      </c>
      <c r="F377" s="9" t="s">
        <v>2768</v>
      </c>
      <c r="G377" s="54" t="s">
        <v>3148</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149</v>
      </c>
      <c r="E378" s="54" t="s">
        <v>3146</v>
      </c>
      <c r="F378" s="9" t="s">
        <v>2768</v>
      </c>
      <c r="G378" s="54" t="s">
        <v>3150</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149</v>
      </c>
      <c r="E379" s="54" t="s">
        <v>3147</v>
      </c>
      <c r="F379" s="9" t="s">
        <v>2768</v>
      </c>
      <c r="G379" s="54" t="s">
        <v>3151</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149</v>
      </c>
      <c r="E380" s="54" t="s">
        <v>3144</v>
      </c>
      <c r="F380" s="9" t="s">
        <v>2768</v>
      </c>
      <c r="G380" s="54" t="s">
        <v>3149</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150</v>
      </c>
      <c r="E381" s="54" t="s">
        <v>2680</v>
      </c>
      <c r="F381" s="9" t="s">
        <v>152</v>
      </c>
      <c r="G381" s="54" t="s">
        <v>2686</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150</v>
      </c>
      <c r="E382" s="54" t="s">
        <v>2681</v>
      </c>
      <c r="F382" s="9" t="s">
        <v>152</v>
      </c>
      <c r="G382" s="54" t="s">
        <v>2689</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150</v>
      </c>
      <c r="E383" s="54" t="s">
        <v>2682</v>
      </c>
      <c r="F383" s="9" t="s">
        <v>152</v>
      </c>
      <c r="G383" s="54" t="s">
        <v>2690</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3526</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150</v>
      </c>
      <c r="E384" s="54" t="s">
        <v>2683</v>
      </c>
      <c r="F384" s="9" t="s">
        <v>152</v>
      </c>
      <c r="G384" s="54" t="s">
        <v>2687</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150</v>
      </c>
      <c r="E385" s="54" t="s">
        <v>2684</v>
      </c>
      <c r="F385" s="9" t="s">
        <v>152</v>
      </c>
      <c r="G385" s="54" t="s">
        <v>2688</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3527</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150</v>
      </c>
      <c r="E386" s="54" t="s">
        <v>2685</v>
      </c>
      <c r="F386" s="9" t="s">
        <v>152</v>
      </c>
      <c r="G386" s="54" t="s">
        <v>2691</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150</v>
      </c>
      <c r="E387" s="54" t="s">
        <v>3145</v>
      </c>
      <c r="F387" s="9" t="s">
        <v>152</v>
      </c>
      <c r="G387" s="54" t="s">
        <v>3148</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150</v>
      </c>
      <c r="E388" s="54" t="s">
        <v>3146</v>
      </c>
      <c r="F388" s="9" t="s">
        <v>152</v>
      </c>
      <c r="G388" s="54" t="s">
        <v>3150</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3528</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150</v>
      </c>
      <c r="E389" s="54" t="s">
        <v>3147</v>
      </c>
      <c r="F389" s="9" t="s">
        <v>152</v>
      </c>
      <c r="G389" s="54" t="s">
        <v>3151</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3529</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150</v>
      </c>
      <c r="E390" s="54" t="s">
        <v>3144</v>
      </c>
      <c r="F390" s="9" t="s">
        <v>152</v>
      </c>
      <c r="G390" s="54" t="s">
        <v>3149</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151</v>
      </c>
      <c r="E391" s="54" t="s">
        <v>2680</v>
      </c>
      <c r="F391" s="9" t="s">
        <v>153</v>
      </c>
      <c r="G391" s="54" t="s">
        <v>2686</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151</v>
      </c>
      <c r="E392" s="54" t="s">
        <v>2681</v>
      </c>
      <c r="F392" s="9" t="s">
        <v>153</v>
      </c>
      <c r="G392" s="54" t="s">
        <v>2689</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3530</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151</v>
      </c>
      <c r="E393" s="54" t="s">
        <v>2682</v>
      </c>
      <c r="F393" s="9" t="s">
        <v>153</v>
      </c>
      <c r="G393" s="54" t="s">
        <v>2690</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3531</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151</v>
      </c>
      <c r="E394" s="54" t="s">
        <v>2683</v>
      </c>
      <c r="F394" s="9" t="s">
        <v>153</v>
      </c>
      <c r="G394" s="54" t="s">
        <v>2687</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151</v>
      </c>
      <c r="E395" s="54" t="s">
        <v>2684</v>
      </c>
      <c r="F395" s="9" t="s">
        <v>153</v>
      </c>
      <c r="G395" s="54" t="s">
        <v>2688</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3532</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151</v>
      </c>
      <c r="E396" s="54" t="s">
        <v>2685</v>
      </c>
      <c r="F396" s="9" t="s">
        <v>153</v>
      </c>
      <c r="G396" s="54" t="s">
        <v>2691</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151</v>
      </c>
      <c r="E397" s="54" t="s">
        <v>3145</v>
      </c>
      <c r="F397" s="9" t="s">
        <v>153</v>
      </c>
      <c r="G397" s="54" t="s">
        <v>3148</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151</v>
      </c>
      <c r="E398" s="54" t="s">
        <v>3146</v>
      </c>
      <c r="F398" s="9" t="s">
        <v>153</v>
      </c>
      <c r="G398" s="54" t="s">
        <v>3150</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3533</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151</v>
      </c>
      <c r="E399" s="54" t="s">
        <v>3147</v>
      </c>
      <c r="F399" s="9" t="s">
        <v>153</v>
      </c>
      <c r="G399" s="54" t="s">
        <v>3151</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3534</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151</v>
      </c>
      <c r="E400" s="54" t="s">
        <v>3144</v>
      </c>
      <c r="F400" s="9" t="s">
        <v>153</v>
      </c>
      <c r="G400" s="54" t="s">
        <v>3149</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3243</v>
      </c>
      <c r="C401" s="345" t="s">
        <v>3246</v>
      </c>
      <c r="D401" s="9"/>
      <c r="E401" s="9"/>
      <c r="F401" s="9"/>
      <c r="G401" s="9"/>
      <c r="H401" s="57">
        <v>58</v>
      </c>
      <c r="I401" s="9" t="s">
        <v>49</v>
      </c>
      <c r="J401" s="345" t="s">
        <v>3250</v>
      </c>
      <c r="K401" s="345" t="s">
        <v>3251</v>
      </c>
      <c r="L401" s="63">
        <v>0</v>
      </c>
      <c r="M401" s="64">
        <v>1</v>
      </c>
      <c r="N401" s="64">
        <v>0.01</v>
      </c>
      <c r="O401" s="9" t="s">
        <v>38</v>
      </c>
      <c r="P401" s="9" t="s">
        <v>3535</v>
      </c>
      <c r="Q401" s="9" t="s">
        <v>2393</v>
      </c>
      <c r="R401" s="410" t="s">
        <v>2394</v>
      </c>
      <c r="S401" s="9" t="s">
        <v>176</v>
      </c>
      <c r="T401" s="9"/>
    </row>
    <row r="402" spans="1:20" s="2" customFormat="1" ht="45">
      <c r="A402" s="345" t="s">
        <v>9</v>
      </c>
      <c r="B402" s="345" t="s">
        <v>3244</v>
      </c>
      <c r="C402" s="345" t="s">
        <v>3247</v>
      </c>
      <c r="D402" s="9"/>
      <c r="E402" s="9"/>
      <c r="F402" s="9"/>
      <c r="G402" s="9"/>
      <c r="H402" s="57">
        <v>510</v>
      </c>
      <c r="I402" s="9" t="s">
        <v>49</v>
      </c>
      <c r="J402" s="345" t="s">
        <v>3250</v>
      </c>
      <c r="K402" s="345" t="s">
        <v>3252</v>
      </c>
      <c r="L402" s="63">
        <v>0</v>
      </c>
      <c r="M402" s="64">
        <v>1</v>
      </c>
      <c r="N402" s="64">
        <v>0.01</v>
      </c>
      <c r="O402" s="9" t="s">
        <v>38</v>
      </c>
      <c r="P402" s="9" t="s">
        <v>3292</v>
      </c>
      <c r="Q402" s="9" t="s">
        <v>2393</v>
      </c>
      <c r="R402" s="410" t="s">
        <v>2394</v>
      </c>
      <c r="S402" s="9"/>
      <c r="T402" s="9"/>
    </row>
    <row r="403" spans="1:20" s="2" customFormat="1" ht="45">
      <c r="A403" s="345" t="s">
        <v>9</v>
      </c>
      <c r="B403" s="345" t="s">
        <v>3245</v>
      </c>
      <c r="C403" s="345" t="s">
        <v>3248</v>
      </c>
      <c r="D403" s="9"/>
      <c r="E403" s="9"/>
      <c r="F403" s="9"/>
      <c r="G403" s="9"/>
      <c r="H403" s="57">
        <v>511</v>
      </c>
      <c r="I403" s="9" t="s">
        <v>49</v>
      </c>
      <c r="J403" s="345" t="s">
        <v>3250</v>
      </c>
      <c r="K403" s="345" t="s">
        <v>3253</v>
      </c>
      <c r="L403" s="63">
        <v>0</v>
      </c>
      <c r="M403" s="64">
        <v>1</v>
      </c>
      <c r="N403" s="64">
        <v>0.01</v>
      </c>
      <c r="O403" s="9" t="s">
        <v>38</v>
      </c>
      <c r="P403" s="9" t="s">
        <v>3293</v>
      </c>
      <c r="Q403" s="9" t="s">
        <v>2393</v>
      </c>
      <c r="R403" s="410" t="s">
        <v>2394</v>
      </c>
      <c r="S403" s="9"/>
      <c r="T403" s="9"/>
    </row>
    <row r="404" spans="1:20" s="2" customFormat="1" ht="45">
      <c r="A404" s="345" t="s">
        <v>9</v>
      </c>
      <c r="B404" s="345" t="s">
        <v>3255</v>
      </c>
      <c r="C404" s="345" t="s">
        <v>3249</v>
      </c>
      <c r="D404" s="9"/>
      <c r="E404" s="9"/>
      <c r="F404" s="9"/>
      <c r="G404" s="9"/>
      <c r="H404" s="57">
        <v>512</v>
      </c>
      <c r="I404" s="9" t="s">
        <v>49</v>
      </c>
      <c r="J404" s="345" t="s">
        <v>3250</v>
      </c>
      <c r="K404" s="345" t="s">
        <v>3254</v>
      </c>
      <c r="L404" s="63">
        <v>0</v>
      </c>
      <c r="M404" s="64">
        <v>1</v>
      </c>
      <c r="N404" s="64">
        <v>0.01</v>
      </c>
      <c r="O404" s="9" t="s">
        <v>38</v>
      </c>
      <c r="P404" s="9" t="s">
        <v>3294</v>
      </c>
      <c r="Q404" s="9" t="s">
        <v>2393</v>
      </c>
      <c r="R404" s="410" t="s">
        <v>2394</v>
      </c>
      <c r="S404" s="9"/>
      <c r="T404" s="9"/>
    </row>
    <row r="405" spans="1:20" s="5" customFormat="1" ht="105">
      <c r="A405" s="344" t="s">
        <v>9</v>
      </c>
      <c r="B405" s="344" t="s">
        <v>2767</v>
      </c>
      <c r="C405" s="344" t="s">
        <v>2766</v>
      </c>
      <c r="D405" s="54" t="s">
        <v>145</v>
      </c>
      <c r="E405" s="54"/>
      <c r="F405" s="9" t="s">
        <v>2694</v>
      </c>
      <c r="G405" s="54"/>
      <c r="H405" s="55">
        <v>429</v>
      </c>
      <c r="I405" s="54" t="s">
        <v>49</v>
      </c>
      <c r="J405" s="344" t="s">
        <v>2767</v>
      </c>
      <c r="K405" s="344" t="s">
        <v>2770</v>
      </c>
      <c r="L405" s="60">
        <v>0</v>
      </c>
      <c r="M405" s="61">
        <v>1</v>
      </c>
      <c r="N405" s="61">
        <v>0.01</v>
      </c>
      <c r="O405" s="54" t="s">
        <v>2771</v>
      </c>
      <c r="P405" s="54" t="s">
        <v>2775</v>
      </c>
      <c r="Q405" s="54"/>
      <c r="R405" s="410" t="s">
        <v>3128</v>
      </c>
      <c r="S405" s="54" t="s">
        <v>2772</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2696</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2774</v>
      </c>
      <c r="Q406" s="54"/>
      <c r="R406" s="398" t="str">
        <f t="shared" ref="R406" si="94">R$405</f>
        <v>material-efficiency-longevity-reuse.html</v>
      </c>
      <c r="S406" s="54" t="s">
        <v>2773</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2768</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2777</v>
      </c>
      <c r="Q407" s="54"/>
      <c r="R407" s="410" t="s">
        <v>3129</v>
      </c>
      <c r="S407" s="54" t="s">
        <v>2778</v>
      </c>
      <c r="T407" s="56"/>
    </row>
    <row r="408" spans="1:20" ht="60">
      <c r="A408" s="344" t="s">
        <v>9</v>
      </c>
      <c r="B408" s="344" t="s">
        <v>23</v>
      </c>
      <c r="C408" s="344" t="s">
        <v>322</v>
      </c>
      <c r="D408" s="54" t="s">
        <v>146</v>
      </c>
      <c r="E408" s="54"/>
      <c r="F408" s="9" t="s">
        <v>2695</v>
      </c>
      <c r="G408" s="54"/>
      <c r="H408" s="55">
        <v>56</v>
      </c>
      <c r="I408" s="54" t="s">
        <v>49</v>
      </c>
      <c r="J408" s="55" t="s">
        <v>403</v>
      </c>
      <c r="K408" s="77" t="s">
        <v>2423</v>
      </c>
      <c r="L408" s="60">
        <v>0</v>
      </c>
      <c r="M408" s="61">
        <v>1</v>
      </c>
      <c r="N408" s="61">
        <v>0.01</v>
      </c>
      <c r="O408" s="54" t="s">
        <v>38</v>
      </c>
      <c r="P408" s="54" t="s">
        <v>3268</v>
      </c>
      <c r="Q408" s="54" t="s">
        <v>257</v>
      </c>
      <c r="R408" s="410" t="s">
        <v>258</v>
      </c>
      <c r="S408" s="54" t="s">
        <v>176</v>
      </c>
      <c r="T408" s="54"/>
    </row>
    <row r="409" spans="1:20" ht="45">
      <c r="A409" s="75" t="str">
        <f>A$408</f>
        <v>Industry</v>
      </c>
      <c r="B409" s="75" t="str">
        <f t="shared" ref="B409:C410" si="96">B$408</f>
        <v>Methane Capture</v>
      </c>
      <c r="C409" s="75" t="str">
        <f t="shared" si="96"/>
        <v>Fraction of Methane Capture Opportunities Achieved</v>
      </c>
      <c r="D409" s="54" t="s">
        <v>2769</v>
      </c>
      <c r="E409" s="54"/>
      <c r="F409" s="54" t="s">
        <v>3231</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3269</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149</v>
      </c>
      <c r="E410" s="54"/>
      <c r="F410" s="9" t="s">
        <v>2768</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3270</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323</v>
      </c>
      <c r="D411" s="54" t="s">
        <v>146</v>
      </c>
      <c r="E411" s="54"/>
      <c r="F411" s="9" t="s">
        <v>2695</v>
      </c>
      <c r="G411" s="54"/>
      <c r="H411" s="55">
        <v>57</v>
      </c>
      <c r="I411" s="54" t="s">
        <v>49</v>
      </c>
      <c r="J411" s="55" t="s">
        <v>403</v>
      </c>
      <c r="K411" s="77" t="s">
        <v>2422</v>
      </c>
      <c r="L411" s="60">
        <v>0</v>
      </c>
      <c r="M411" s="61">
        <v>1</v>
      </c>
      <c r="N411" s="61">
        <v>0.01</v>
      </c>
      <c r="O411" s="54" t="s">
        <v>38</v>
      </c>
      <c r="P411" s="54" t="s">
        <v>3271</v>
      </c>
      <c r="Q411" s="54" t="s">
        <v>259</v>
      </c>
      <c r="R411" s="410" t="s">
        <v>260</v>
      </c>
      <c r="S411" s="54" t="s">
        <v>176</v>
      </c>
      <c r="T411" s="54"/>
    </row>
    <row r="412" spans="1:20" ht="45">
      <c r="A412" s="75" t="str">
        <f>A$411</f>
        <v>Industry</v>
      </c>
      <c r="B412" s="75" t="str">
        <f t="shared" ref="B412:C413" si="98">B$411</f>
        <v>Methane Destruction</v>
      </c>
      <c r="C412" s="75" t="str">
        <f t="shared" si="98"/>
        <v>Fraction of Methane Destruction Opportunities Achieved</v>
      </c>
      <c r="D412" s="54" t="s">
        <v>2769</v>
      </c>
      <c r="E412" s="54"/>
      <c r="F412" s="54" t="s">
        <v>3231</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3272</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149</v>
      </c>
      <c r="E413" s="54"/>
      <c r="F413" s="9" t="s">
        <v>2768</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3273</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2870</v>
      </c>
      <c r="C414" s="344" t="s">
        <v>2871</v>
      </c>
      <c r="D414" s="9" t="s">
        <v>513</v>
      </c>
      <c r="E414" s="54"/>
      <c r="F414" s="9" t="s">
        <v>510</v>
      </c>
      <c r="G414" s="54"/>
      <c r="H414" s="55">
        <v>451</v>
      </c>
      <c r="I414" s="54" t="s">
        <v>49</v>
      </c>
      <c r="J414" s="344" t="s">
        <v>2871</v>
      </c>
      <c r="K414" s="344" t="s">
        <v>2872</v>
      </c>
      <c r="L414" s="60">
        <v>0</v>
      </c>
      <c r="M414" s="61">
        <v>1</v>
      </c>
      <c r="N414" s="61">
        <v>0.01</v>
      </c>
      <c r="O414" s="54" t="s">
        <v>2873</v>
      </c>
      <c r="P414" s="54" t="s">
        <v>3131</v>
      </c>
      <c r="Q414" s="54"/>
      <c r="R414" s="410" t="s">
        <v>3130</v>
      </c>
      <c r="S414" s="54" t="s">
        <v>176</v>
      </c>
      <c r="T414" s="54"/>
    </row>
    <row r="415" spans="1:20" ht="60">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3132</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3536</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3537</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2852</v>
      </c>
      <c r="E418" s="54"/>
      <c r="F418" s="9" t="s">
        <v>2853</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3133</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2844</v>
      </c>
      <c r="E420" s="54"/>
      <c r="F420" s="9" t="s">
        <v>2848</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3134</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2854</v>
      </c>
      <c r="E421" s="54"/>
      <c r="F421" s="9" t="s">
        <v>2855</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3135</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2845</v>
      </c>
      <c r="E422" s="54"/>
      <c r="F422" s="9" t="s">
        <v>2849</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3136</v>
      </c>
      <c r="Q422" s="54"/>
      <c r="R422" s="398" t="str">
        <f t="shared" si="108"/>
        <v>reduce-fuel-exports.html</v>
      </c>
      <c r="S422" s="75" t="str">
        <f t="shared" si="105"/>
        <v>Calculated from model data; see the relevant variable(s) in the InputData folder for source information.</v>
      </c>
      <c r="T422" s="54"/>
    </row>
    <row r="423" spans="1:20" ht="75">
      <c r="A423" s="344" t="s">
        <v>154</v>
      </c>
      <c r="B423" s="344" t="s">
        <v>156</v>
      </c>
      <c r="C423" s="344" t="s">
        <v>489</v>
      </c>
      <c r="D423" s="54"/>
      <c r="E423" s="54"/>
      <c r="F423" s="54"/>
      <c r="G423" s="54"/>
      <c r="H423" s="55">
        <v>60</v>
      </c>
      <c r="I423" s="54" t="s">
        <v>49</v>
      </c>
      <c r="J423" s="77" t="s">
        <v>156</v>
      </c>
      <c r="K423" s="77" t="s">
        <v>2421</v>
      </c>
      <c r="L423" s="60">
        <v>0</v>
      </c>
      <c r="M423" s="61">
        <v>1</v>
      </c>
      <c r="N423" s="61">
        <v>0.01</v>
      </c>
      <c r="O423" s="54" t="s">
        <v>38</v>
      </c>
      <c r="P423" s="54" t="s">
        <v>2485</v>
      </c>
      <c r="Q423" s="54" t="s">
        <v>261</v>
      </c>
      <c r="R423" s="410" t="s">
        <v>262</v>
      </c>
      <c r="S423" s="54" t="s">
        <v>176</v>
      </c>
      <c r="T423" s="54" t="s">
        <v>211</v>
      </c>
    </row>
    <row r="424" spans="1:20" ht="30">
      <c r="A424" s="344" t="s">
        <v>154</v>
      </c>
      <c r="B424" s="344" t="s">
        <v>293</v>
      </c>
      <c r="C424" s="344" t="s">
        <v>498</v>
      </c>
      <c r="D424" s="54"/>
      <c r="E424" s="54"/>
      <c r="F424" s="54"/>
      <c r="G424" s="54"/>
      <c r="H424" s="55"/>
      <c r="I424" s="9" t="s">
        <v>50</v>
      </c>
      <c r="J424" s="77" t="s">
        <v>293</v>
      </c>
      <c r="K424" s="77" t="s">
        <v>2420</v>
      </c>
      <c r="L424" s="60"/>
      <c r="M424" s="61"/>
      <c r="N424" s="61"/>
      <c r="O424" s="54"/>
      <c r="P424" s="54"/>
      <c r="Q424" s="54" t="s">
        <v>359</v>
      </c>
      <c r="R424" s="410" t="s">
        <v>360</v>
      </c>
      <c r="S424" s="54"/>
      <c r="T424" s="54"/>
    </row>
    <row r="425" spans="1:20" ht="30">
      <c r="A425" s="344" t="s">
        <v>154</v>
      </c>
      <c r="B425" s="344" t="s">
        <v>494</v>
      </c>
      <c r="C425" s="344" t="s">
        <v>495</v>
      </c>
      <c r="D425" s="54"/>
      <c r="E425" s="54"/>
      <c r="F425" s="54"/>
      <c r="G425" s="54"/>
      <c r="H425" s="55">
        <v>177</v>
      </c>
      <c r="I425" s="9" t="s">
        <v>50</v>
      </c>
      <c r="J425" s="77" t="s">
        <v>494</v>
      </c>
      <c r="K425" s="77" t="s">
        <v>2419</v>
      </c>
      <c r="L425" s="60"/>
      <c r="M425" s="61"/>
      <c r="N425" s="61"/>
      <c r="O425" s="54"/>
      <c r="P425" s="54"/>
      <c r="Q425" s="54"/>
      <c r="R425" s="410" t="s">
        <v>3142</v>
      </c>
      <c r="S425" s="54"/>
      <c r="T425" s="54"/>
    </row>
    <row r="426" spans="1:20" ht="45">
      <c r="A426" s="344" t="s">
        <v>154</v>
      </c>
      <c r="B426" s="344" t="s">
        <v>212</v>
      </c>
      <c r="C426" s="344" t="s">
        <v>490</v>
      </c>
      <c r="D426" s="54"/>
      <c r="E426" s="54"/>
      <c r="F426" s="54"/>
      <c r="G426" s="54"/>
      <c r="H426" s="55">
        <v>61</v>
      </c>
      <c r="I426" s="54" t="s">
        <v>49</v>
      </c>
      <c r="J426" s="77" t="s">
        <v>212</v>
      </c>
      <c r="K426" s="77" t="s">
        <v>2418</v>
      </c>
      <c r="L426" s="60">
        <v>0</v>
      </c>
      <c r="M426" s="61">
        <v>1</v>
      </c>
      <c r="N426" s="61">
        <v>0.01</v>
      </c>
      <c r="O426" s="54" t="s">
        <v>38</v>
      </c>
      <c r="P426" s="54" t="s">
        <v>2486</v>
      </c>
      <c r="Q426" s="54" t="s">
        <v>263</v>
      </c>
      <c r="R426" s="410" t="s">
        <v>264</v>
      </c>
      <c r="S426" s="54" t="s">
        <v>176</v>
      </c>
      <c r="T426" s="54"/>
    </row>
    <row r="427" spans="1:20" ht="60">
      <c r="A427" s="344" t="s">
        <v>154</v>
      </c>
      <c r="B427" s="344" t="s">
        <v>3240</v>
      </c>
      <c r="C427" s="344" t="s">
        <v>3241</v>
      </c>
      <c r="D427" s="54"/>
      <c r="E427" s="54"/>
      <c r="F427" s="54"/>
      <c r="G427" s="54"/>
      <c r="H427" s="55">
        <v>62</v>
      </c>
      <c r="I427" s="54" t="s">
        <v>49</v>
      </c>
      <c r="J427" s="344" t="s">
        <v>3240</v>
      </c>
      <c r="K427" s="77" t="s">
        <v>3242</v>
      </c>
      <c r="L427" s="60">
        <v>0</v>
      </c>
      <c r="M427" s="61">
        <v>1</v>
      </c>
      <c r="N427" s="61">
        <v>0.01</v>
      </c>
      <c r="O427" s="54" t="s">
        <v>38</v>
      </c>
      <c r="P427" s="54" t="s">
        <v>3274</v>
      </c>
      <c r="Q427" s="54" t="s">
        <v>265</v>
      </c>
      <c r="R427" s="410" t="s">
        <v>266</v>
      </c>
      <c r="S427" s="54" t="s">
        <v>176</v>
      </c>
      <c r="T427" s="54"/>
    </row>
    <row r="428" spans="1:20" ht="45">
      <c r="A428" s="344" t="s">
        <v>154</v>
      </c>
      <c r="B428" s="344" t="s">
        <v>157</v>
      </c>
      <c r="C428" s="344" t="s">
        <v>491</v>
      </c>
      <c r="D428" s="54"/>
      <c r="E428" s="54"/>
      <c r="F428" s="54"/>
      <c r="G428" s="54"/>
      <c r="H428" s="55">
        <v>63</v>
      </c>
      <c r="I428" s="54" t="s">
        <v>49</v>
      </c>
      <c r="J428" s="77" t="s">
        <v>157</v>
      </c>
      <c r="K428" s="77" t="s">
        <v>2417</v>
      </c>
      <c r="L428" s="60">
        <v>0</v>
      </c>
      <c r="M428" s="61">
        <v>1</v>
      </c>
      <c r="N428" s="61">
        <v>0.01</v>
      </c>
      <c r="O428" s="54" t="s">
        <v>38</v>
      </c>
      <c r="P428" s="54" t="s">
        <v>2487</v>
      </c>
      <c r="Q428" s="54" t="s">
        <v>267</v>
      </c>
      <c r="R428" s="410" t="s">
        <v>268</v>
      </c>
      <c r="S428" s="54" t="s">
        <v>176</v>
      </c>
      <c r="T428" s="54"/>
    </row>
    <row r="429" spans="1:20" ht="45">
      <c r="A429" s="344" t="s">
        <v>154</v>
      </c>
      <c r="B429" s="344" t="s">
        <v>155</v>
      </c>
      <c r="C429" s="344" t="s">
        <v>3295</v>
      </c>
      <c r="D429" s="54"/>
      <c r="E429" s="54"/>
      <c r="F429" s="54"/>
      <c r="G429" s="54"/>
      <c r="H429" s="55">
        <v>64</v>
      </c>
      <c r="I429" s="54" t="s">
        <v>49</v>
      </c>
      <c r="J429" s="77" t="s">
        <v>155</v>
      </c>
      <c r="K429" s="77" t="s">
        <v>2416</v>
      </c>
      <c r="L429" s="60">
        <v>0</v>
      </c>
      <c r="M429" s="61">
        <v>1</v>
      </c>
      <c r="N429" s="61">
        <v>0.01</v>
      </c>
      <c r="O429" s="54" t="s">
        <v>38</v>
      </c>
      <c r="P429" s="54" t="s">
        <v>3275</v>
      </c>
      <c r="Q429" s="54" t="s">
        <v>269</v>
      </c>
      <c r="R429" s="410" t="s">
        <v>270</v>
      </c>
      <c r="S429" s="54" t="s">
        <v>176</v>
      </c>
      <c r="T429" s="54"/>
    </row>
    <row r="430" spans="1:20" ht="30">
      <c r="A430" s="344" t="s">
        <v>154</v>
      </c>
      <c r="B430" s="344" t="s">
        <v>492</v>
      </c>
      <c r="C430" s="344" t="s">
        <v>493</v>
      </c>
      <c r="D430" s="54"/>
      <c r="E430" s="54"/>
      <c r="F430" s="54"/>
      <c r="G430" s="54"/>
      <c r="H430" s="55">
        <v>178</v>
      </c>
      <c r="I430" s="54" t="s">
        <v>50</v>
      </c>
      <c r="J430" s="77" t="s">
        <v>492</v>
      </c>
      <c r="K430" s="77" t="s">
        <v>2415</v>
      </c>
      <c r="L430" s="60"/>
      <c r="M430" s="61"/>
      <c r="N430" s="61"/>
      <c r="O430" s="54"/>
      <c r="P430" s="54"/>
      <c r="Q430" s="54"/>
      <c r="R430" s="410" t="s">
        <v>3143</v>
      </c>
      <c r="S430" s="54"/>
      <c r="T430" s="54"/>
    </row>
    <row r="431" spans="1:20" ht="120">
      <c r="A431" s="344" t="s">
        <v>154</v>
      </c>
      <c r="B431" s="344" t="s">
        <v>2779</v>
      </c>
      <c r="C431" s="344" t="s">
        <v>2780</v>
      </c>
      <c r="D431" s="54"/>
      <c r="E431" s="54"/>
      <c r="F431" s="54"/>
      <c r="G431" s="54"/>
      <c r="H431" s="55">
        <v>434</v>
      </c>
      <c r="I431" s="54" t="s">
        <v>49</v>
      </c>
      <c r="J431" s="344" t="s">
        <v>2779</v>
      </c>
      <c r="K431" s="344" t="s">
        <v>2781</v>
      </c>
      <c r="L431" s="60">
        <v>0</v>
      </c>
      <c r="M431" s="61">
        <v>1</v>
      </c>
      <c r="N431" s="61">
        <v>0.01</v>
      </c>
      <c r="O431" s="54" t="s">
        <v>2782</v>
      </c>
      <c r="P431" s="54" t="s">
        <v>3138</v>
      </c>
      <c r="Q431" s="54"/>
      <c r="R431" s="410" t="s">
        <v>3137</v>
      </c>
      <c r="S431" s="7" t="s">
        <v>2783</v>
      </c>
      <c r="T431" s="54"/>
    </row>
    <row r="432" spans="1:20" s="2" customFormat="1" ht="75">
      <c r="A432" s="345" t="s">
        <v>2856</v>
      </c>
      <c r="B432" s="345" t="s">
        <v>2860</v>
      </c>
      <c r="C432" s="345" t="s">
        <v>324</v>
      </c>
      <c r="D432" s="9"/>
      <c r="E432" s="9"/>
      <c r="F432" s="9"/>
      <c r="G432" s="9"/>
      <c r="H432" s="55">
        <v>68</v>
      </c>
      <c r="I432" s="9" t="s">
        <v>49</v>
      </c>
      <c r="J432" s="76" t="s">
        <v>2859</v>
      </c>
      <c r="K432" s="77" t="s">
        <v>2414</v>
      </c>
      <c r="L432" s="64">
        <v>0</v>
      </c>
      <c r="M432" s="64">
        <v>1</v>
      </c>
      <c r="N432" s="64">
        <v>0.01</v>
      </c>
      <c r="O432" s="9" t="s">
        <v>64</v>
      </c>
      <c r="P432" s="9" t="s">
        <v>2488</v>
      </c>
      <c r="Q432" s="9" t="s">
        <v>275</v>
      </c>
      <c r="R432" s="410" t="s">
        <v>276</v>
      </c>
      <c r="S432" s="54" t="s">
        <v>176</v>
      </c>
      <c r="T432" s="9"/>
    </row>
    <row r="433" spans="1:20" s="2" customFormat="1" ht="75">
      <c r="A433" s="345" t="s">
        <v>2856</v>
      </c>
      <c r="B433" s="345" t="s">
        <v>3189</v>
      </c>
      <c r="C433" s="345" t="s">
        <v>3188</v>
      </c>
      <c r="D433" s="9"/>
      <c r="E433" s="9"/>
      <c r="F433" s="9"/>
      <c r="G433" s="9"/>
      <c r="H433" s="55">
        <v>176</v>
      </c>
      <c r="I433" s="9" t="s">
        <v>49</v>
      </c>
      <c r="J433" s="76" t="s">
        <v>404</v>
      </c>
      <c r="K433" s="77" t="s">
        <v>3186</v>
      </c>
      <c r="L433" s="64">
        <v>0</v>
      </c>
      <c r="M433" s="64">
        <v>1</v>
      </c>
      <c r="N433" s="64">
        <v>0.01</v>
      </c>
      <c r="O433" s="54" t="s">
        <v>3187</v>
      </c>
      <c r="P433" s="9" t="s">
        <v>3538</v>
      </c>
      <c r="Q433" s="9" t="s">
        <v>397</v>
      </c>
      <c r="R433" s="410" t="s">
        <v>3139</v>
      </c>
      <c r="S433" s="54" t="s">
        <v>176</v>
      </c>
      <c r="T433" s="9"/>
    </row>
    <row r="434" spans="1:20" s="2" customFormat="1" ht="60">
      <c r="A434" s="345" t="s">
        <v>2856</v>
      </c>
      <c r="B434" s="345" t="s">
        <v>2857</v>
      </c>
      <c r="C434" s="345" t="s">
        <v>2858</v>
      </c>
      <c r="D434" s="9"/>
      <c r="E434" s="9"/>
      <c r="F434" s="9"/>
      <c r="G434" s="9"/>
      <c r="H434" s="55">
        <v>450</v>
      </c>
      <c r="I434" s="9" t="s">
        <v>49</v>
      </c>
      <c r="J434" s="345" t="s">
        <v>2861</v>
      </c>
      <c r="K434" s="344" t="s">
        <v>2862</v>
      </c>
      <c r="L434" s="64">
        <v>0</v>
      </c>
      <c r="M434" s="64">
        <v>1</v>
      </c>
      <c r="N434" s="64">
        <v>0.01</v>
      </c>
      <c r="O434" s="54" t="s">
        <v>2863</v>
      </c>
      <c r="P434" s="9" t="s">
        <v>2864</v>
      </c>
      <c r="Q434" s="9"/>
      <c r="R434" s="410" t="s">
        <v>3140</v>
      </c>
      <c r="S434" s="54"/>
      <c r="T434" s="9"/>
    </row>
    <row r="435" spans="1:20" ht="105">
      <c r="A435" s="344" t="s">
        <v>10</v>
      </c>
      <c r="B435" s="344" t="s">
        <v>30</v>
      </c>
      <c r="C435" s="344" t="s">
        <v>63</v>
      </c>
      <c r="D435" s="54" t="s">
        <v>395</v>
      </c>
      <c r="E435" s="54"/>
      <c r="F435" s="54" t="s">
        <v>396</v>
      </c>
      <c r="G435" s="54"/>
      <c r="H435" s="55">
        <v>541</v>
      </c>
      <c r="I435" s="54" t="s">
        <v>49</v>
      </c>
      <c r="J435" s="77" t="s">
        <v>30</v>
      </c>
      <c r="K435" s="77" t="s">
        <v>2413</v>
      </c>
      <c r="L435" s="60">
        <v>0</v>
      </c>
      <c r="M435" s="60">
        <v>0.3</v>
      </c>
      <c r="N435" s="60">
        <v>0.01</v>
      </c>
      <c r="O435" s="54" t="s">
        <v>3308</v>
      </c>
      <c r="P435" s="54" t="s">
        <v>3309</v>
      </c>
      <c r="Q435" s="54" t="s">
        <v>271</v>
      </c>
      <c r="R435" s="410" t="s">
        <v>272</v>
      </c>
      <c r="S435" s="54"/>
      <c r="T435" s="54"/>
    </row>
    <row r="436" spans="1:20" ht="10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3310</v>
      </c>
      <c r="Q436" s="56" t="str">
        <f>Q$435</f>
        <v>ccs.html#ccs</v>
      </c>
      <c r="R436" s="411" t="str">
        <f>R$435</f>
        <v>carbon-capture-and-sequestration.html</v>
      </c>
      <c r="S436" s="54"/>
      <c r="T436" s="54"/>
    </row>
    <row r="437" spans="1:20" s="5" customFormat="1" ht="60">
      <c r="A437" s="344" t="s">
        <v>10</v>
      </c>
      <c r="B437" s="344" t="s">
        <v>28</v>
      </c>
      <c r="C437" s="344" t="s">
        <v>2701</v>
      </c>
      <c r="D437" s="54" t="s">
        <v>387</v>
      </c>
      <c r="E437" s="54"/>
      <c r="F437" s="54" t="s">
        <v>391</v>
      </c>
      <c r="G437" s="54"/>
      <c r="H437" s="55">
        <v>171</v>
      </c>
      <c r="I437" s="54" t="s">
        <v>49</v>
      </c>
      <c r="J437" s="77" t="s">
        <v>28</v>
      </c>
      <c r="K437" s="77" t="s">
        <v>2412</v>
      </c>
      <c r="L437" s="66">
        <v>0</v>
      </c>
      <c r="M437" s="66">
        <v>300</v>
      </c>
      <c r="N437" s="66">
        <v>5</v>
      </c>
      <c r="O437" s="336" t="str">
        <f>UnitControlCenter!B44</f>
        <v>$/metric ton CO2e</v>
      </c>
      <c r="P437" s="54" t="s">
        <v>2664</v>
      </c>
      <c r="Q437" s="54" t="s">
        <v>273</v>
      </c>
      <c r="R437" s="410" t="s">
        <v>274</v>
      </c>
      <c r="S437" s="9" t="s">
        <v>2662</v>
      </c>
      <c r="T437" s="9" t="s">
        <v>455</v>
      </c>
    </row>
    <row r="438" spans="1:20" s="5" customFormat="1" ht="60">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2665</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2666</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2667</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3223</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2879</v>
      </c>
      <c r="E442" s="54"/>
      <c r="F442" s="54" t="s">
        <v>3387</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3386</v>
      </c>
      <c r="Q442" s="56" t="str">
        <f t="shared" si="113"/>
        <v>fuels.html#carbon-tax</v>
      </c>
      <c r="R442" s="411" t="str">
        <f t="shared" si="113"/>
        <v>carbon-tax.html</v>
      </c>
      <c r="S442" s="9"/>
      <c r="T442" s="56"/>
    </row>
    <row r="443" spans="1:20" s="2" customFormat="1" ht="75">
      <c r="A443" s="345" t="s">
        <v>10</v>
      </c>
      <c r="B443" s="345" t="s">
        <v>3222</v>
      </c>
      <c r="C443" s="345" t="s">
        <v>2785</v>
      </c>
      <c r="D443" s="9"/>
      <c r="E443" s="9"/>
      <c r="F443" s="9"/>
      <c r="G443" s="9"/>
      <c r="H443" s="57">
        <v>509</v>
      </c>
      <c r="I443" s="9" t="s">
        <v>49</v>
      </c>
      <c r="J443" s="345" t="s">
        <v>2972</v>
      </c>
      <c r="K443" s="345" t="s">
        <v>2788</v>
      </c>
      <c r="L443" s="66">
        <v>0</v>
      </c>
      <c r="M443" s="66">
        <v>1</v>
      </c>
      <c r="N443" s="66">
        <v>1</v>
      </c>
      <c r="O443" s="54" t="s">
        <v>33</v>
      </c>
      <c r="P443" s="54" t="s">
        <v>3221</v>
      </c>
      <c r="Q443" s="54" t="s">
        <v>273</v>
      </c>
      <c r="R443" s="410" t="s">
        <v>274</v>
      </c>
      <c r="S443" s="9"/>
      <c r="T443" s="9"/>
    </row>
    <row r="444" spans="1:20" s="5" customFormat="1" ht="30">
      <c r="A444" s="344" t="s">
        <v>10</v>
      </c>
      <c r="B444" s="344" t="s">
        <v>29</v>
      </c>
      <c r="C444" s="344" t="s">
        <v>161</v>
      </c>
      <c r="D444" s="54" t="s">
        <v>58</v>
      </c>
      <c r="E444" s="54"/>
      <c r="F444" s="54" t="s">
        <v>103</v>
      </c>
      <c r="G444" s="54"/>
      <c r="H444" s="55" t="s">
        <v>215</v>
      </c>
      <c r="I444" s="9" t="s">
        <v>50</v>
      </c>
      <c r="J444" s="77" t="s">
        <v>29</v>
      </c>
      <c r="K444" s="77" t="s">
        <v>2411</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2807</v>
      </c>
      <c r="Q445" s="9" t="s">
        <v>277</v>
      </c>
      <c r="R445" s="410" t="s">
        <v>278</v>
      </c>
      <c r="S445" s="54" t="s">
        <v>176</v>
      </c>
      <c r="T445" s="56"/>
    </row>
    <row r="446" spans="1:20" s="5" customFormat="1" ht="4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2808</v>
      </c>
      <c r="Q446" s="9" t="s">
        <v>277</v>
      </c>
      <c r="R446" s="410" t="s">
        <v>278</v>
      </c>
      <c r="S446" s="54" t="s">
        <v>176</v>
      </c>
      <c r="T446" s="56"/>
    </row>
    <row r="447" spans="1:20" s="5" customFormat="1" ht="4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2809</v>
      </c>
      <c r="Q447" s="9" t="s">
        <v>277</v>
      </c>
      <c r="R447" s="410" t="s">
        <v>278</v>
      </c>
      <c r="S447" s="54" t="s">
        <v>176</v>
      </c>
      <c r="T447" s="56"/>
    </row>
    <row r="448" spans="1:20" s="5" customFormat="1" ht="30">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2677</v>
      </c>
      <c r="Q450" s="9" t="s">
        <v>277</v>
      </c>
      <c r="R450" s="410" t="s">
        <v>278</v>
      </c>
      <c r="S450" s="54" t="s">
        <v>176</v>
      </c>
      <c r="T450" s="56"/>
    </row>
    <row r="451" spans="1:20" s="5" customFormat="1" ht="30">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2678</v>
      </c>
      <c r="Q452" s="9" t="s">
        <v>277</v>
      </c>
      <c r="R452" s="410" t="s">
        <v>278</v>
      </c>
      <c r="S452" s="54" t="s">
        <v>176</v>
      </c>
      <c r="T452" s="56"/>
    </row>
    <row r="453" spans="1:20" s="5" customFormat="1" ht="4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2810</v>
      </c>
      <c r="Q453" s="9" t="s">
        <v>277</v>
      </c>
      <c r="R453" s="410" t="s">
        <v>278</v>
      </c>
      <c r="S453" s="54" t="s">
        <v>176</v>
      </c>
      <c r="T453" s="56"/>
    </row>
    <row r="454" spans="1:20" s="5" customFormat="1" ht="30">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2852</v>
      </c>
      <c r="E456" s="54"/>
      <c r="F456" s="9" t="s">
        <v>2853</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2844</v>
      </c>
      <c r="E460" s="54"/>
      <c r="F460" s="9" t="s">
        <v>2848</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2854</v>
      </c>
      <c r="E461" s="54"/>
      <c r="F461" s="9" t="s">
        <v>2855</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2845</v>
      </c>
      <c r="E462" s="54"/>
      <c r="F462" s="9" t="s">
        <v>2849</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2846</v>
      </c>
      <c r="E463" s="54"/>
      <c r="F463" s="9" t="s">
        <v>2850</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2847</v>
      </c>
      <c r="E464" s="54"/>
      <c r="F464" s="9" t="s">
        <v>2851</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2784</v>
      </c>
      <c r="C465" s="345" t="s">
        <v>2786</v>
      </c>
      <c r="D465" s="9"/>
      <c r="E465" s="9"/>
      <c r="F465" s="9"/>
      <c r="G465" s="9"/>
      <c r="H465" s="57"/>
      <c r="I465" s="9" t="s">
        <v>50</v>
      </c>
      <c r="J465" s="345" t="s">
        <v>2787</v>
      </c>
      <c r="K465" s="345" t="s">
        <v>2789</v>
      </c>
      <c r="L465" s="63"/>
      <c r="M465" s="63"/>
      <c r="N465" s="63"/>
      <c r="O465" s="9"/>
      <c r="P465" s="9"/>
      <c r="Q465" s="9"/>
      <c r="R465" s="410"/>
      <c r="S465" s="9"/>
      <c r="T465" s="9"/>
    </row>
    <row r="466" spans="1:20" s="2" customFormat="1" ht="60">
      <c r="A466" s="345" t="s">
        <v>10</v>
      </c>
      <c r="B466" s="345" t="s">
        <v>3162</v>
      </c>
      <c r="C466" s="345" t="s">
        <v>3161</v>
      </c>
      <c r="D466" s="9" t="s">
        <v>58</v>
      </c>
      <c r="E466" s="9"/>
      <c r="F466" s="9" t="s">
        <v>103</v>
      </c>
      <c r="G466" s="9"/>
      <c r="H466" s="55"/>
      <c r="I466" s="9" t="s">
        <v>50</v>
      </c>
      <c r="J466" s="76" t="s">
        <v>3162</v>
      </c>
      <c r="K466" s="344" t="s">
        <v>3163</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3162</v>
      </c>
      <c r="K467" s="344" t="s">
        <v>3163</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2847</v>
      </c>
      <c r="E468" s="9"/>
      <c r="F468" s="9" t="s">
        <v>2851</v>
      </c>
      <c r="G468" s="9"/>
      <c r="H468" s="55"/>
      <c r="I468" s="9" t="s">
        <v>50</v>
      </c>
      <c r="J468" s="345" t="s">
        <v>3162</v>
      </c>
      <c r="K468" s="344" t="s">
        <v>3163</v>
      </c>
      <c r="L468" s="66"/>
      <c r="M468" s="66"/>
      <c r="N468" s="66"/>
      <c r="O468" s="9"/>
      <c r="P468" s="9"/>
      <c r="Q468" s="9"/>
      <c r="R468" s="410"/>
      <c r="S468" s="54"/>
      <c r="T468" s="9"/>
    </row>
    <row r="469" spans="1:20" s="2" customFormat="1" ht="45">
      <c r="A469" s="345" t="s">
        <v>10</v>
      </c>
      <c r="B469" s="345" t="s">
        <v>3217</v>
      </c>
      <c r="C469" s="345" t="s">
        <v>3217</v>
      </c>
      <c r="D469" s="9" t="s">
        <v>513</v>
      </c>
      <c r="E469" s="54"/>
      <c r="F469" s="9" t="s">
        <v>510</v>
      </c>
      <c r="G469" s="9"/>
      <c r="H469" s="55"/>
      <c r="I469" s="9" t="s">
        <v>50</v>
      </c>
      <c r="J469" s="345" t="s">
        <v>3217</v>
      </c>
      <c r="K469" s="345" t="s">
        <v>3218</v>
      </c>
      <c r="L469" s="64">
        <v>0</v>
      </c>
      <c r="M469" s="64">
        <v>1</v>
      </c>
      <c r="N469" s="64">
        <v>0.01</v>
      </c>
      <c r="O469" s="54" t="s">
        <v>3219</v>
      </c>
      <c r="P469" s="9" t="s">
        <v>3220</v>
      </c>
      <c r="Q469" s="9" t="s">
        <v>3437</v>
      </c>
      <c r="R469" s="410"/>
      <c r="S469" s="54"/>
      <c r="T469" s="9"/>
    </row>
    <row r="470" spans="1:20" s="2" customFormat="1" ht="30">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2852</v>
      </c>
      <c r="E477" s="54"/>
      <c r="F477" s="9" t="s">
        <v>2853</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2844</v>
      </c>
      <c r="E479" s="54"/>
      <c r="F479" s="9" t="s">
        <v>2848</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2854</v>
      </c>
      <c r="E480" s="54"/>
      <c r="F480" s="9" t="s">
        <v>2855</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2845</v>
      </c>
      <c r="E481" s="54"/>
      <c r="F481" s="9" t="s">
        <v>2849</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2846</v>
      </c>
      <c r="E482" s="54"/>
      <c r="F482" s="9" t="s">
        <v>2850</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2847</v>
      </c>
      <c r="E483" s="54"/>
      <c r="F483" s="9" t="s">
        <v>2851</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325</v>
      </c>
      <c r="D484" s="54" t="s">
        <v>58</v>
      </c>
      <c r="E484" s="54"/>
      <c r="F484" s="54" t="s">
        <v>103</v>
      </c>
      <c r="G484" s="54"/>
      <c r="H484" s="55">
        <v>78</v>
      </c>
      <c r="I484" s="54" t="s">
        <v>49</v>
      </c>
      <c r="J484" s="77" t="s">
        <v>27</v>
      </c>
      <c r="K484" s="77" t="s">
        <v>2410</v>
      </c>
      <c r="L484" s="60">
        <v>0</v>
      </c>
      <c r="M484" s="60">
        <v>0.2</v>
      </c>
      <c r="N484" s="72">
        <v>5.0000000000000001E-3</v>
      </c>
      <c r="O484" s="54" t="s">
        <v>164</v>
      </c>
      <c r="P484" s="54" t="s">
        <v>2489</v>
      </c>
      <c r="Q484" s="9" t="s">
        <v>279</v>
      </c>
      <c r="R484" s="410" t="s">
        <v>280</v>
      </c>
      <c r="S484" s="9" t="s">
        <v>177</v>
      </c>
      <c r="T484" s="56"/>
    </row>
    <row r="485" spans="1:20" s="5" customFormat="1" ht="10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2490</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2491</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2492</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2493</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2852</v>
      </c>
      <c r="E493" s="9"/>
      <c r="F493" s="9" t="s">
        <v>2853</v>
      </c>
      <c r="G493" s="56"/>
      <c r="H493" s="55"/>
      <c r="I493" s="9" t="s">
        <v>50</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2844</v>
      </c>
      <c r="E496" s="9"/>
      <c r="F496" s="9" t="s">
        <v>2848</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2854</v>
      </c>
      <c r="E497" s="9"/>
      <c r="F497" s="9" t="s">
        <v>2855</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2845</v>
      </c>
      <c r="E498" s="9"/>
      <c r="F498" s="9" t="s">
        <v>2849</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2846</v>
      </c>
      <c r="E499" s="9"/>
      <c r="F499" s="9" t="s">
        <v>2850</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2847</v>
      </c>
      <c r="E500" s="9"/>
      <c r="F500" s="9" t="s">
        <v>2851</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105">
      <c r="A501" s="344" t="s">
        <v>3088</v>
      </c>
      <c r="B501" s="344" t="s">
        <v>361</v>
      </c>
      <c r="C501" s="344" t="s">
        <v>326</v>
      </c>
      <c r="D501" s="54" t="s">
        <v>125</v>
      </c>
      <c r="E501" s="54"/>
      <c r="F501" s="54" t="s">
        <v>362</v>
      </c>
      <c r="G501" s="54"/>
      <c r="H501" s="55">
        <v>85</v>
      </c>
      <c r="I501" s="54" t="s">
        <v>49</v>
      </c>
      <c r="J501" s="77" t="s">
        <v>405</v>
      </c>
      <c r="K501" s="77" t="s">
        <v>2409</v>
      </c>
      <c r="L501" s="61">
        <v>0</v>
      </c>
      <c r="M501" s="61">
        <v>0.4</v>
      </c>
      <c r="N501" s="60">
        <v>0.01</v>
      </c>
      <c r="O501" s="54" t="s">
        <v>36</v>
      </c>
      <c r="P501" s="54" t="s">
        <v>2506</v>
      </c>
      <c r="Q501" s="54" t="s">
        <v>281</v>
      </c>
      <c r="R501" s="410" t="s">
        <v>282</v>
      </c>
      <c r="S501" s="54" t="s">
        <v>81</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2507</v>
      </c>
      <c r="Q502" s="54" t="s">
        <v>281</v>
      </c>
      <c r="R502" s="410" t="s">
        <v>282</v>
      </c>
      <c r="S502" s="54" t="s">
        <v>81</v>
      </c>
      <c r="T502" s="54"/>
    </row>
    <row r="503" spans="1:20" ht="10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2508</v>
      </c>
      <c r="Q503" s="54" t="s">
        <v>281</v>
      </c>
      <c r="R503" s="410" t="s">
        <v>282</v>
      </c>
      <c r="S503" s="54" t="s">
        <v>81</v>
      </c>
      <c r="T503" s="54"/>
    </row>
    <row r="504" spans="1:20" ht="10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2509</v>
      </c>
      <c r="Q504" s="54" t="s">
        <v>281</v>
      </c>
      <c r="R504" s="410" t="s">
        <v>282</v>
      </c>
      <c r="S504" s="54" t="s">
        <v>81</v>
      </c>
      <c r="T504" s="54"/>
    </row>
    <row r="505" spans="1:20" ht="10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2510</v>
      </c>
      <c r="Q505" s="54" t="s">
        <v>281</v>
      </c>
      <c r="R505" s="410" t="s">
        <v>282</v>
      </c>
      <c r="S505" s="54" t="s">
        <v>81</v>
      </c>
      <c r="T505" s="54"/>
    </row>
    <row r="506" spans="1:20" ht="10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2511</v>
      </c>
      <c r="Q506" s="54" t="s">
        <v>281</v>
      </c>
      <c r="R506" s="410" t="s">
        <v>282</v>
      </c>
      <c r="S506" s="54" t="s">
        <v>81</v>
      </c>
      <c r="T506" s="54"/>
    </row>
    <row r="507" spans="1:20" ht="10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2408</v>
      </c>
      <c r="L507" s="61">
        <v>0</v>
      </c>
      <c r="M507" s="61">
        <v>0.4</v>
      </c>
      <c r="N507" s="60">
        <v>0.01</v>
      </c>
      <c r="O507" s="54" t="s">
        <v>36</v>
      </c>
      <c r="P507" s="9" t="s">
        <v>2512</v>
      </c>
      <c r="Q507" s="54" t="s">
        <v>281</v>
      </c>
      <c r="R507" s="410" t="s">
        <v>282</v>
      </c>
      <c r="S507" s="54" t="s">
        <v>81</v>
      </c>
      <c r="T507" s="54"/>
    </row>
    <row r="508" spans="1:20" ht="105">
      <c r="A508" s="344" t="s">
        <v>3088</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2407</v>
      </c>
      <c r="L508" s="61">
        <v>0</v>
      </c>
      <c r="M508" s="61">
        <v>0.4</v>
      </c>
      <c r="N508" s="60">
        <v>0.01</v>
      </c>
      <c r="O508" s="54" t="s">
        <v>36</v>
      </c>
      <c r="P508" s="9" t="s">
        <v>2513</v>
      </c>
      <c r="Q508" s="54" t="s">
        <v>281</v>
      </c>
      <c r="R508" s="410" t="s">
        <v>282</v>
      </c>
      <c r="S508" s="54" t="s">
        <v>81</v>
      </c>
      <c r="T508" s="54"/>
    </row>
    <row r="509" spans="1:20" ht="105">
      <c r="A509" s="75" t="str">
        <f>A$508</f>
        <v>Research and Development</v>
      </c>
      <c r="B509" s="75" t="str">
        <f t="shared" ref="B509:C519" si="136">B$508</f>
        <v>Capital Cost Reduction</v>
      </c>
      <c r="C509" s="75" t="str">
        <f t="shared" si="136"/>
        <v>RnD Electricity Capital Cost Perc Reduction</v>
      </c>
      <c r="D509" s="9" t="s">
        <v>348</v>
      </c>
      <c r="E509" s="56"/>
      <c r="F509" s="9" t="s">
        <v>2391</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2514</v>
      </c>
      <c r="Q509" s="54" t="s">
        <v>281</v>
      </c>
      <c r="R509" s="410" t="s">
        <v>282</v>
      </c>
      <c r="S509" s="54" t="s">
        <v>81</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2515</v>
      </c>
      <c r="Q510" s="54" t="s">
        <v>281</v>
      </c>
      <c r="R510" s="410" t="s">
        <v>282</v>
      </c>
      <c r="S510" s="54" t="s">
        <v>81</v>
      </c>
      <c r="T510" s="54"/>
    </row>
    <row r="511" spans="1:20" ht="10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2516</v>
      </c>
      <c r="Q511" s="54" t="s">
        <v>281</v>
      </c>
      <c r="R511" s="410" t="s">
        <v>282</v>
      </c>
      <c r="S511" s="54" t="s">
        <v>81</v>
      </c>
      <c r="T511" s="54"/>
    </row>
    <row r="512" spans="1:20" ht="10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2517</v>
      </c>
      <c r="Q512" s="54" t="s">
        <v>281</v>
      </c>
      <c r="R512" s="410" t="s">
        <v>282</v>
      </c>
      <c r="S512" s="54" t="s">
        <v>81</v>
      </c>
      <c r="T512" s="54"/>
    </row>
    <row r="513" spans="1:20" ht="10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2518</v>
      </c>
      <c r="Q513" s="54" t="s">
        <v>281</v>
      </c>
      <c r="R513" s="410" t="s">
        <v>282</v>
      </c>
      <c r="S513" s="54" t="s">
        <v>81</v>
      </c>
      <c r="T513" s="54"/>
    </row>
    <row r="514" spans="1:20" ht="10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2519</v>
      </c>
      <c r="Q514" s="54" t="s">
        <v>281</v>
      </c>
      <c r="R514" s="410" t="s">
        <v>282</v>
      </c>
      <c r="S514" s="54" t="s">
        <v>81</v>
      </c>
      <c r="T514" s="54"/>
    </row>
    <row r="515" spans="1:20" ht="10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2520</v>
      </c>
      <c r="Q515" s="54" t="s">
        <v>281</v>
      </c>
      <c r="R515" s="410" t="s">
        <v>282</v>
      </c>
      <c r="S515" s="54" t="s">
        <v>81</v>
      </c>
      <c r="T515" s="54"/>
    </row>
    <row r="516" spans="1:20" ht="105">
      <c r="A516" s="75" t="str">
        <f>A$508</f>
        <v>Research and Development</v>
      </c>
      <c r="B516" s="75" t="str">
        <f t="shared" si="136"/>
        <v>Capital Cost Reduction</v>
      </c>
      <c r="C516" s="75" t="str">
        <f t="shared" si="136"/>
        <v>RnD Electricity Capital Cost Perc Reduction</v>
      </c>
      <c r="D516" s="9" t="s">
        <v>351</v>
      </c>
      <c r="E516" s="56"/>
      <c r="F516" s="9" t="s">
        <v>2392</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2521</v>
      </c>
      <c r="Q516" s="54" t="s">
        <v>281</v>
      </c>
      <c r="R516" s="410" t="s">
        <v>282</v>
      </c>
      <c r="S516" s="54" t="s">
        <v>81</v>
      </c>
      <c r="T516" s="54"/>
    </row>
    <row r="517" spans="1:20" ht="10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2522</v>
      </c>
      <c r="Q517" s="54" t="s">
        <v>281</v>
      </c>
      <c r="R517" s="410" t="s">
        <v>282</v>
      </c>
      <c r="S517" s="54" t="s">
        <v>81</v>
      </c>
      <c r="T517" s="54"/>
    </row>
    <row r="518" spans="1:20" ht="10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2523</v>
      </c>
      <c r="Q518" s="54" t="s">
        <v>281</v>
      </c>
      <c r="R518" s="410" t="s">
        <v>282</v>
      </c>
      <c r="S518" s="54" t="s">
        <v>81</v>
      </c>
      <c r="T518" s="54"/>
    </row>
    <row r="519" spans="1:20" ht="105">
      <c r="A519" s="344" t="s">
        <v>3088</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2406</v>
      </c>
      <c r="L519" s="61">
        <v>0</v>
      </c>
      <c r="M519" s="61">
        <v>0.4</v>
      </c>
      <c r="N519" s="60">
        <v>0.01</v>
      </c>
      <c r="O519" s="54" t="s">
        <v>36</v>
      </c>
      <c r="P519" s="9" t="s">
        <v>2524</v>
      </c>
      <c r="Q519" s="54" t="s">
        <v>281</v>
      </c>
      <c r="R519" s="410" t="s">
        <v>282</v>
      </c>
      <c r="S519" s="54" t="s">
        <v>81</v>
      </c>
      <c r="T519" s="54"/>
    </row>
    <row r="520" spans="1:20" ht="10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2525</v>
      </c>
      <c r="Q520" s="54" t="s">
        <v>281</v>
      </c>
      <c r="R520" s="410" t="s">
        <v>282</v>
      </c>
      <c r="S520" s="54" t="s">
        <v>81</v>
      </c>
      <c r="T520" s="54"/>
    </row>
    <row r="521" spans="1:20" ht="10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2526</v>
      </c>
      <c r="Q521" s="54" t="s">
        <v>281</v>
      </c>
      <c r="R521" s="410" t="s">
        <v>282</v>
      </c>
      <c r="S521" s="54" t="s">
        <v>81</v>
      </c>
      <c r="T521" s="54"/>
    </row>
    <row r="522" spans="1:20" ht="10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2527</v>
      </c>
      <c r="Q522" s="54" t="s">
        <v>281</v>
      </c>
      <c r="R522" s="410" t="s">
        <v>282</v>
      </c>
      <c r="S522" s="54" t="s">
        <v>81</v>
      </c>
      <c r="T522" s="54"/>
    </row>
    <row r="523" spans="1:20" ht="105">
      <c r="A523" s="75" t="str">
        <f t="shared" si="141"/>
        <v>Research and Development</v>
      </c>
      <c r="B523" s="75" t="str">
        <f t="shared" si="139"/>
        <v>Capital Cost Reduction</v>
      </c>
      <c r="C523" s="75" t="str">
        <f t="shared" si="139"/>
        <v>RnD Industry Capital Cost Perc Reduction</v>
      </c>
      <c r="D523" s="9" t="s">
        <v>2769</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2528</v>
      </c>
      <c r="Q523" s="54" t="s">
        <v>281</v>
      </c>
      <c r="R523" s="410" t="s">
        <v>282</v>
      </c>
      <c r="S523" s="54" t="s">
        <v>81</v>
      </c>
      <c r="T523" s="54"/>
    </row>
    <row r="524" spans="1:20" ht="105">
      <c r="A524" s="75" t="str">
        <f t="shared" si="141"/>
        <v>Research and Development</v>
      </c>
      <c r="B524" s="75" t="str">
        <f t="shared" si="139"/>
        <v>Capital Cost Reduction</v>
      </c>
      <c r="C524" s="75" t="str">
        <f t="shared" si="139"/>
        <v>RnD Industry Capital Cost Perc Reduction</v>
      </c>
      <c r="D524" s="9" t="s">
        <v>149</v>
      </c>
      <c r="E524" s="54"/>
      <c r="F524" s="9" t="s">
        <v>2776</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2529</v>
      </c>
      <c r="Q524" s="54" t="s">
        <v>281</v>
      </c>
      <c r="R524" s="410" t="s">
        <v>282</v>
      </c>
      <c r="S524" s="54" t="s">
        <v>81</v>
      </c>
      <c r="T524" s="54"/>
    </row>
    <row r="525" spans="1:20" ht="10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2530</v>
      </c>
      <c r="Q525" s="54" t="s">
        <v>281</v>
      </c>
      <c r="R525" s="410" t="s">
        <v>282</v>
      </c>
      <c r="S525" s="54" t="s">
        <v>81</v>
      </c>
      <c r="T525" s="54"/>
    </row>
    <row r="526" spans="1:20" ht="10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2531</v>
      </c>
      <c r="Q526" s="54" t="s">
        <v>281</v>
      </c>
      <c r="R526" s="410" t="s">
        <v>282</v>
      </c>
      <c r="S526" s="54" t="s">
        <v>81</v>
      </c>
      <c r="T526" s="54"/>
    </row>
    <row r="527" spans="1:20" ht="105">
      <c r="A527" s="344" t="s">
        <v>3088</v>
      </c>
      <c r="B527" s="75" t="str">
        <f t="shared" si="139"/>
        <v>Capital Cost Reduction</v>
      </c>
      <c r="C527" s="345" t="s">
        <v>330</v>
      </c>
      <c r="D527" s="54" t="s">
        <v>2379</v>
      </c>
      <c r="E527" s="54"/>
      <c r="F527" s="54" t="s">
        <v>543</v>
      </c>
      <c r="G527" s="54"/>
      <c r="H527" s="55">
        <v>108</v>
      </c>
      <c r="I527" s="54" t="s">
        <v>49</v>
      </c>
      <c r="J527" s="75" t="str">
        <f t="shared" si="134"/>
        <v>R&amp;D Capital Cost Reductions</v>
      </c>
      <c r="K527" s="77" t="s">
        <v>2405</v>
      </c>
      <c r="L527" s="61">
        <v>0</v>
      </c>
      <c r="M527" s="61">
        <v>0.4</v>
      </c>
      <c r="N527" s="60">
        <v>0.01</v>
      </c>
      <c r="O527" s="54" t="s">
        <v>36</v>
      </c>
      <c r="P527" s="9" t="s">
        <v>2532</v>
      </c>
      <c r="Q527" s="54" t="s">
        <v>281</v>
      </c>
      <c r="R527" s="410" t="s">
        <v>282</v>
      </c>
      <c r="S527" s="54" t="s">
        <v>81</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2380</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2533</v>
      </c>
      <c r="Q528" s="54" t="s">
        <v>281</v>
      </c>
      <c r="R528" s="410" t="s">
        <v>282</v>
      </c>
      <c r="S528" s="54" t="s">
        <v>81</v>
      </c>
      <c r="T528" s="54"/>
    </row>
    <row r="529" spans="1:20" ht="120">
      <c r="A529" s="75" t="str">
        <f t="shared" si="142"/>
        <v>Research and Development</v>
      </c>
      <c r="B529" s="75" t="str">
        <f t="shared" si="143"/>
        <v>Capital Cost Reduction</v>
      </c>
      <c r="C529" s="75" t="str">
        <f t="shared" si="143"/>
        <v>RnD Transportation Capital Cost Perc Reduction</v>
      </c>
      <c r="D529" s="54" t="s">
        <v>2381</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2534</v>
      </c>
      <c r="Q529" s="54" t="s">
        <v>281</v>
      </c>
      <c r="R529" s="410" t="s">
        <v>282</v>
      </c>
      <c r="S529" s="54" t="s">
        <v>81</v>
      </c>
      <c r="T529" s="54"/>
    </row>
    <row r="530" spans="1:20" ht="120">
      <c r="A530" s="75" t="str">
        <f t="shared" si="142"/>
        <v>Research and Development</v>
      </c>
      <c r="B530" s="75" t="str">
        <f t="shared" si="143"/>
        <v>Capital Cost Reduction</v>
      </c>
      <c r="C530" s="75" t="str">
        <f t="shared" si="143"/>
        <v>RnD Transportation Capital Cost Perc Reduction</v>
      </c>
      <c r="D530" s="54" t="s">
        <v>2382</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2535</v>
      </c>
      <c r="Q530" s="54" t="s">
        <v>281</v>
      </c>
      <c r="R530" s="410" t="s">
        <v>282</v>
      </c>
      <c r="S530" s="54" t="s">
        <v>81</v>
      </c>
      <c r="T530" s="54"/>
    </row>
    <row r="531" spans="1:20" ht="105">
      <c r="A531" s="75" t="str">
        <f t="shared" si="142"/>
        <v>Research and Development</v>
      </c>
      <c r="B531" s="75" t="str">
        <f t="shared" si="143"/>
        <v>Capital Cost Reduction</v>
      </c>
      <c r="C531" s="75" t="str">
        <f t="shared" si="143"/>
        <v>RnD Transportation Capital Cost Perc Reduction</v>
      </c>
      <c r="D531" s="54" t="s">
        <v>2383</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2536</v>
      </c>
      <c r="Q531" s="54" t="s">
        <v>281</v>
      </c>
      <c r="R531" s="410" t="s">
        <v>282</v>
      </c>
      <c r="S531" s="54" t="s">
        <v>81</v>
      </c>
      <c r="T531" s="54"/>
    </row>
    <row r="532" spans="1:20" ht="105">
      <c r="A532" s="75" t="str">
        <f t="shared" si="142"/>
        <v>Research and Development</v>
      </c>
      <c r="B532" s="75" t="str">
        <f t="shared" si="143"/>
        <v>Capital Cost Reduction</v>
      </c>
      <c r="C532" s="75" t="str">
        <f t="shared" si="143"/>
        <v>RnD Transportation Capital Cost Perc Reduction</v>
      </c>
      <c r="D532" s="54" t="s">
        <v>2915</v>
      </c>
      <c r="E532" s="54"/>
      <c r="F532" s="54" t="s">
        <v>3276</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3278</v>
      </c>
      <c r="Q532" s="54" t="s">
        <v>281</v>
      </c>
      <c r="R532" s="410" t="s">
        <v>282</v>
      </c>
      <c r="S532" s="54" t="s">
        <v>81</v>
      </c>
      <c r="T532" s="54"/>
    </row>
    <row r="533" spans="1:20" ht="105">
      <c r="A533" s="75" t="str">
        <f t="shared" si="142"/>
        <v>Research and Development</v>
      </c>
      <c r="B533" s="75" t="str">
        <f t="shared" si="143"/>
        <v>Capital Cost Reduction</v>
      </c>
      <c r="C533" s="75" t="str">
        <f t="shared" si="143"/>
        <v>RnD Transportation Capital Cost Perc Reduction</v>
      </c>
      <c r="D533" s="54" t="s">
        <v>2914</v>
      </c>
      <c r="E533" s="54"/>
      <c r="F533" s="54" t="s">
        <v>3277</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3279</v>
      </c>
      <c r="Q533" s="54" t="s">
        <v>281</v>
      </c>
      <c r="R533" s="410" t="s">
        <v>282</v>
      </c>
      <c r="S533" s="54" t="s">
        <v>81</v>
      </c>
      <c r="T533" s="54"/>
    </row>
    <row r="534" spans="1:20" s="2" customFormat="1" ht="135">
      <c r="A534" s="345" t="s">
        <v>3088</v>
      </c>
      <c r="B534" s="345" t="s">
        <v>3290</v>
      </c>
      <c r="C534" s="345" t="s">
        <v>3291</v>
      </c>
      <c r="D534" s="9"/>
      <c r="E534" s="9"/>
      <c r="F534" s="9"/>
      <c r="G534" s="9"/>
      <c r="H534" s="57">
        <v>525</v>
      </c>
      <c r="I534" s="9" t="s">
        <v>49</v>
      </c>
      <c r="J534" s="345" t="s">
        <v>3290</v>
      </c>
      <c r="K534" s="63" t="s">
        <v>3296</v>
      </c>
      <c r="L534" s="61">
        <v>0</v>
      </c>
      <c r="M534" s="61">
        <v>1</v>
      </c>
      <c r="N534" s="60">
        <v>0.01</v>
      </c>
      <c r="O534" s="54" t="s">
        <v>38</v>
      </c>
      <c r="P534" s="54" t="s">
        <v>3298</v>
      </c>
      <c r="Q534" s="9" t="s">
        <v>3300</v>
      </c>
      <c r="R534" s="9" t="s">
        <v>3299</v>
      </c>
      <c r="S534" s="9" t="s">
        <v>3297</v>
      </c>
      <c r="T534" s="9"/>
    </row>
    <row r="535" spans="1:20" ht="105">
      <c r="A535" s="344" t="s">
        <v>3088</v>
      </c>
      <c r="B535" s="344" t="s">
        <v>380</v>
      </c>
      <c r="C535" s="344" t="s">
        <v>331</v>
      </c>
      <c r="D535" s="54" t="s">
        <v>125</v>
      </c>
      <c r="E535" s="54"/>
      <c r="F535" s="54" t="s">
        <v>362</v>
      </c>
      <c r="G535" s="54"/>
      <c r="H535" s="55">
        <v>114</v>
      </c>
      <c r="I535" s="54" t="s">
        <v>49</v>
      </c>
      <c r="J535" s="77" t="s">
        <v>406</v>
      </c>
      <c r="K535" s="77" t="s">
        <v>2404</v>
      </c>
      <c r="L535" s="61">
        <v>0</v>
      </c>
      <c r="M535" s="61">
        <v>0.4</v>
      </c>
      <c r="N535" s="60">
        <v>0.01</v>
      </c>
      <c r="O535" s="54" t="s">
        <v>37</v>
      </c>
      <c r="P535" s="54" t="s">
        <v>2537</v>
      </c>
      <c r="Q535" s="54" t="s">
        <v>281</v>
      </c>
      <c r="R535" s="410" t="s">
        <v>282</v>
      </c>
      <c r="S535" s="54" t="s">
        <v>81</v>
      </c>
      <c r="T535" s="54"/>
    </row>
    <row r="536" spans="1:20" ht="10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2538</v>
      </c>
      <c r="Q536" s="54" t="s">
        <v>281</v>
      </c>
      <c r="R536" s="410" t="s">
        <v>282</v>
      </c>
      <c r="S536" s="54" t="s">
        <v>81</v>
      </c>
      <c r="T536" s="54"/>
    </row>
    <row r="537" spans="1:20" ht="30">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2539</v>
      </c>
      <c r="Q538" s="54" t="s">
        <v>281</v>
      </c>
      <c r="R538" s="410" t="s">
        <v>282</v>
      </c>
      <c r="S538" s="54" t="s">
        <v>81</v>
      </c>
      <c r="T538" s="54"/>
    </row>
    <row r="539" spans="1:20" ht="10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2540</v>
      </c>
      <c r="Q539" s="54" t="s">
        <v>281</v>
      </c>
      <c r="R539" s="410" t="s">
        <v>282</v>
      </c>
      <c r="S539" s="54" t="s">
        <v>81</v>
      </c>
      <c r="T539" s="54"/>
    </row>
    <row r="540" spans="1:20" ht="10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2541</v>
      </c>
      <c r="Q540" s="54" t="s">
        <v>281</v>
      </c>
      <c r="R540" s="410" t="s">
        <v>282</v>
      </c>
      <c r="S540" s="54" t="s">
        <v>81</v>
      </c>
      <c r="T540" s="54"/>
    </row>
    <row r="541" spans="1:20" ht="105">
      <c r="A541" s="344" t="s">
        <v>3088</v>
      </c>
      <c r="B541" s="75" t="str">
        <f t="shared" si="145"/>
        <v>Fuel Use Reduction</v>
      </c>
      <c r="C541" s="344" t="s">
        <v>332</v>
      </c>
      <c r="D541" s="54"/>
      <c r="E541" s="54"/>
      <c r="F541" s="54" t="s">
        <v>30</v>
      </c>
      <c r="G541" s="54"/>
      <c r="H541" s="55">
        <v>120</v>
      </c>
      <c r="I541" s="54" t="s">
        <v>49</v>
      </c>
      <c r="J541" s="75" t="str">
        <f t="shared" si="146"/>
        <v>R&amp;D Fuel Use Reductions</v>
      </c>
      <c r="K541" s="77" t="s">
        <v>2403</v>
      </c>
      <c r="L541" s="61">
        <v>0</v>
      </c>
      <c r="M541" s="61">
        <v>0.4</v>
      </c>
      <c r="N541" s="60">
        <v>0.01</v>
      </c>
      <c r="O541" s="54" t="s">
        <v>37</v>
      </c>
      <c r="P541" s="54" t="s">
        <v>2542</v>
      </c>
      <c r="Q541" s="54" t="s">
        <v>281</v>
      </c>
      <c r="R541" s="410" t="s">
        <v>282</v>
      </c>
      <c r="S541" s="54" t="s">
        <v>81</v>
      </c>
      <c r="T541" s="54"/>
    </row>
    <row r="542" spans="1:20" ht="105">
      <c r="A542" s="344" t="s">
        <v>3088</v>
      </c>
      <c r="B542" s="75" t="str">
        <f t="shared" si="145"/>
        <v>Fuel Use Reduction</v>
      </c>
      <c r="C542" s="344" t="s">
        <v>333</v>
      </c>
      <c r="D542" s="54" t="s">
        <v>511</v>
      </c>
      <c r="E542" s="54"/>
      <c r="F542" s="9" t="s">
        <v>514</v>
      </c>
      <c r="G542" s="54"/>
      <c r="H542" s="55">
        <v>121</v>
      </c>
      <c r="I542" s="54" t="s">
        <v>49</v>
      </c>
      <c r="J542" s="75" t="str">
        <f t="shared" si="146"/>
        <v>R&amp;D Fuel Use Reductions</v>
      </c>
      <c r="K542" s="77" t="s">
        <v>2402</v>
      </c>
      <c r="L542" s="61">
        <v>0</v>
      </c>
      <c r="M542" s="61">
        <v>0.4</v>
      </c>
      <c r="N542" s="60">
        <v>0.01</v>
      </c>
      <c r="O542" s="54" t="s">
        <v>37</v>
      </c>
      <c r="P542" s="54" t="s">
        <v>2543</v>
      </c>
      <c r="Q542" s="54" t="s">
        <v>281</v>
      </c>
      <c r="R542" s="410" t="s">
        <v>282</v>
      </c>
      <c r="S542" s="54" t="s">
        <v>81</v>
      </c>
      <c r="T542" s="54"/>
    </row>
    <row r="543" spans="1:20" ht="105">
      <c r="A543" s="75" t="str">
        <f>A$542</f>
        <v>Research and Development</v>
      </c>
      <c r="B543" s="75" t="str">
        <f t="shared" ref="B543:C553" si="148">B$542</f>
        <v>Fuel Use Reduction</v>
      </c>
      <c r="C543" s="75" t="str">
        <f t="shared" si="148"/>
        <v>RnD Electricity Fuel Use Perc Reduction</v>
      </c>
      <c r="D543" s="9" t="s">
        <v>348</v>
      </c>
      <c r="E543" s="56"/>
      <c r="F543" s="9" t="s">
        <v>2391</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2544</v>
      </c>
      <c r="Q543" s="54" t="s">
        <v>281</v>
      </c>
      <c r="R543" s="410" t="s">
        <v>282</v>
      </c>
      <c r="S543" s="54" t="s">
        <v>81</v>
      </c>
      <c r="T543" s="54"/>
    </row>
    <row r="544" spans="1:20" ht="10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2545</v>
      </c>
      <c r="Q544" s="54" t="s">
        <v>281</v>
      </c>
      <c r="R544" s="410" t="s">
        <v>282</v>
      </c>
      <c r="S544" s="54" t="s">
        <v>81</v>
      </c>
      <c r="T544" s="54"/>
    </row>
    <row r="545" spans="1:20" ht="4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2546</v>
      </c>
      <c r="Q549" s="54" t="s">
        <v>281</v>
      </c>
      <c r="R549" s="410" t="s">
        <v>282</v>
      </c>
      <c r="S549" s="54" t="s">
        <v>81</v>
      </c>
      <c r="T549" s="54"/>
    </row>
    <row r="550" spans="1:20" ht="105">
      <c r="A550" s="75" t="str">
        <f>A$542</f>
        <v>Research and Development</v>
      </c>
      <c r="B550" s="75" t="str">
        <f t="shared" si="148"/>
        <v>Fuel Use Reduction</v>
      </c>
      <c r="C550" s="75" t="str">
        <f t="shared" si="148"/>
        <v>RnD Electricity Fuel Use Perc Reduction</v>
      </c>
      <c r="D550" s="9" t="s">
        <v>351</v>
      </c>
      <c r="E550" s="56"/>
      <c r="F550" s="9" t="s">
        <v>2392</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2547</v>
      </c>
      <c r="Q550" s="54" t="s">
        <v>281</v>
      </c>
      <c r="R550" s="410" t="s">
        <v>282</v>
      </c>
      <c r="S550" s="54" t="s">
        <v>81</v>
      </c>
      <c r="T550" s="54"/>
    </row>
    <row r="551" spans="1:20" ht="10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2548</v>
      </c>
      <c r="Q551" s="54" t="s">
        <v>281</v>
      </c>
      <c r="R551" s="410" t="s">
        <v>282</v>
      </c>
      <c r="S551" s="54" t="s">
        <v>81</v>
      </c>
      <c r="T551" s="54"/>
    </row>
    <row r="552" spans="1:20" ht="4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3088</v>
      </c>
      <c r="B553" s="75" t="str">
        <f t="shared" si="148"/>
        <v>Fuel Use Reduction</v>
      </c>
      <c r="C553" s="344" t="s">
        <v>334</v>
      </c>
      <c r="D553" s="54" t="s">
        <v>145</v>
      </c>
      <c r="E553" s="54"/>
      <c r="F553" s="9" t="s">
        <v>373</v>
      </c>
      <c r="G553" s="54"/>
      <c r="H553" s="55">
        <v>125</v>
      </c>
      <c r="I553" s="54" t="s">
        <v>49</v>
      </c>
      <c r="J553" s="75" t="str">
        <f t="shared" si="146"/>
        <v>R&amp;D Fuel Use Reductions</v>
      </c>
      <c r="K553" s="77" t="s">
        <v>2401</v>
      </c>
      <c r="L553" s="61">
        <v>0</v>
      </c>
      <c r="M553" s="61">
        <v>0.4</v>
      </c>
      <c r="N553" s="60">
        <v>0.01</v>
      </c>
      <c r="O553" s="54" t="s">
        <v>37</v>
      </c>
      <c r="P553" s="54" t="s">
        <v>2549</v>
      </c>
      <c r="Q553" s="54" t="s">
        <v>281</v>
      </c>
      <c r="R553" s="410" t="s">
        <v>282</v>
      </c>
      <c r="S553" s="54" t="s">
        <v>81</v>
      </c>
      <c r="T553" s="54"/>
    </row>
    <row r="554" spans="1:20" ht="120">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2550</v>
      </c>
      <c r="Q554" s="54" t="s">
        <v>281</v>
      </c>
      <c r="R554" s="410" t="s">
        <v>282</v>
      </c>
      <c r="S554" s="54" t="s">
        <v>81</v>
      </c>
      <c r="T554" s="54"/>
    </row>
    <row r="555" spans="1:20" ht="10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2551</v>
      </c>
      <c r="Q555" s="54" t="s">
        <v>281</v>
      </c>
      <c r="R555" s="410" t="s">
        <v>282</v>
      </c>
      <c r="S555" s="54" t="s">
        <v>81</v>
      </c>
      <c r="T555" s="54"/>
    </row>
    <row r="556" spans="1:20" ht="10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2552</v>
      </c>
      <c r="Q556" s="54" t="s">
        <v>281</v>
      </c>
      <c r="R556" s="410" t="s">
        <v>282</v>
      </c>
      <c r="S556" s="54" t="s">
        <v>81</v>
      </c>
      <c r="T556" s="54"/>
    </row>
    <row r="557" spans="1:20" ht="105">
      <c r="A557" s="75" t="str">
        <f t="shared" si="155"/>
        <v>Research and Development</v>
      </c>
      <c r="B557" s="75" t="str">
        <f t="shared" si="153"/>
        <v>Fuel Use Reduction</v>
      </c>
      <c r="C557" s="75" t="str">
        <f t="shared" si="153"/>
        <v>RnD Industry Fuel Use Perc Reduction</v>
      </c>
      <c r="D557" s="9" t="s">
        <v>2769</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2553</v>
      </c>
      <c r="Q557" s="54" t="s">
        <v>281</v>
      </c>
      <c r="R557" s="410" t="s">
        <v>282</v>
      </c>
      <c r="S557" s="54" t="s">
        <v>81</v>
      </c>
      <c r="T557" s="54"/>
    </row>
    <row r="558" spans="1:20" ht="105">
      <c r="A558" s="75" t="str">
        <f t="shared" si="155"/>
        <v>Research and Development</v>
      </c>
      <c r="B558" s="75" t="str">
        <f t="shared" si="153"/>
        <v>Fuel Use Reduction</v>
      </c>
      <c r="C558" s="75" t="str">
        <f t="shared" si="153"/>
        <v>RnD Industry Fuel Use Perc Reduction</v>
      </c>
      <c r="D558" s="9" t="s">
        <v>149</v>
      </c>
      <c r="E558" s="54"/>
      <c r="F558" s="9" t="s">
        <v>2776</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2554</v>
      </c>
      <c r="Q558" s="54" t="s">
        <v>281</v>
      </c>
      <c r="R558" s="410" t="s">
        <v>282</v>
      </c>
      <c r="S558" s="54" t="s">
        <v>81</v>
      </c>
      <c r="T558" s="54"/>
    </row>
    <row r="559" spans="1:20" ht="10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2555</v>
      </c>
      <c r="Q559" s="54" t="s">
        <v>281</v>
      </c>
      <c r="R559" s="410" t="s">
        <v>282</v>
      </c>
      <c r="S559" s="54" t="s">
        <v>81</v>
      </c>
      <c r="T559" s="54"/>
    </row>
    <row r="560" spans="1:20" ht="10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2556</v>
      </c>
      <c r="Q560" s="54" t="s">
        <v>281</v>
      </c>
      <c r="R560" s="410" t="s">
        <v>282</v>
      </c>
      <c r="S560" s="54" t="s">
        <v>81</v>
      </c>
      <c r="T560" s="54"/>
    </row>
    <row r="561" spans="1:20" ht="105">
      <c r="A561" s="344" t="s">
        <v>3088</v>
      </c>
      <c r="B561" s="75" t="str">
        <f t="shared" si="153"/>
        <v>Fuel Use Reduction</v>
      </c>
      <c r="C561" s="344" t="s">
        <v>335</v>
      </c>
      <c r="D561" s="54" t="s">
        <v>2379</v>
      </c>
      <c r="E561" s="54"/>
      <c r="F561" s="54" t="s">
        <v>543</v>
      </c>
      <c r="G561" s="54"/>
      <c r="H561" s="55">
        <v>133</v>
      </c>
      <c r="I561" s="54" t="s">
        <v>49</v>
      </c>
      <c r="J561" s="75" t="str">
        <f t="shared" si="146"/>
        <v>R&amp;D Fuel Use Reductions</v>
      </c>
      <c r="K561" s="77" t="s">
        <v>2400</v>
      </c>
      <c r="L561" s="61">
        <v>0</v>
      </c>
      <c r="M561" s="61">
        <v>0.4</v>
      </c>
      <c r="N561" s="60">
        <v>0.01</v>
      </c>
      <c r="O561" s="54" t="s">
        <v>37</v>
      </c>
      <c r="P561" s="54" t="s">
        <v>2557</v>
      </c>
      <c r="Q561" s="54" t="s">
        <v>281</v>
      </c>
      <c r="R561" s="410" t="s">
        <v>282</v>
      </c>
      <c r="S561" s="54" t="s">
        <v>81</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2380</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2558</v>
      </c>
      <c r="Q562" s="54" t="s">
        <v>281</v>
      </c>
      <c r="R562" s="410" t="s">
        <v>282</v>
      </c>
      <c r="S562" s="54" t="s">
        <v>81</v>
      </c>
      <c r="T562" s="54"/>
    </row>
    <row r="563" spans="1:20" ht="120">
      <c r="A563" s="75" t="str">
        <f t="shared" si="156"/>
        <v>Research and Development</v>
      </c>
      <c r="B563" s="75" t="str">
        <f t="shared" si="157"/>
        <v>Fuel Use Reduction</v>
      </c>
      <c r="C563" s="75" t="str">
        <f t="shared" si="157"/>
        <v>RnD Transportation Fuel Use Perc Reduction</v>
      </c>
      <c r="D563" s="54" t="s">
        <v>2381</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2559</v>
      </c>
      <c r="Q563" s="54" t="s">
        <v>281</v>
      </c>
      <c r="R563" s="410" t="s">
        <v>282</v>
      </c>
      <c r="S563" s="54" t="s">
        <v>81</v>
      </c>
      <c r="T563" s="54"/>
    </row>
    <row r="564" spans="1:20" ht="120">
      <c r="A564" s="75" t="str">
        <f t="shared" si="156"/>
        <v>Research and Development</v>
      </c>
      <c r="B564" s="75" t="str">
        <f t="shared" si="157"/>
        <v>Fuel Use Reduction</v>
      </c>
      <c r="C564" s="75" t="str">
        <f t="shared" si="157"/>
        <v>RnD Transportation Fuel Use Perc Reduction</v>
      </c>
      <c r="D564" s="54" t="s">
        <v>2382</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2560</v>
      </c>
      <c r="Q564" s="54" t="s">
        <v>281</v>
      </c>
      <c r="R564" s="410" t="s">
        <v>282</v>
      </c>
      <c r="S564" s="54" t="s">
        <v>81</v>
      </c>
      <c r="T564" s="54"/>
    </row>
    <row r="565" spans="1:20" ht="105">
      <c r="A565" s="75" t="str">
        <f t="shared" si="156"/>
        <v>Research and Development</v>
      </c>
      <c r="B565" s="75" t="str">
        <f t="shared" si="157"/>
        <v>Fuel Use Reduction</v>
      </c>
      <c r="C565" s="75" t="str">
        <f t="shared" si="157"/>
        <v>RnD Transportation Fuel Use Perc Reduction</v>
      </c>
      <c r="D565" s="54" t="s">
        <v>2383</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2561</v>
      </c>
      <c r="Q565" s="54" t="s">
        <v>281</v>
      </c>
      <c r="R565" s="410" t="s">
        <v>282</v>
      </c>
      <c r="S565" s="54" t="s">
        <v>81</v>
      </c>
      <c r="T565" s="54"/>
    </row>
    <row r="566" spans="1:20" ht="105">
      <c r="A566" s="75" t="str">
        <f t="shared" si="156"/>
        <v>Research and Development</v>
      </c>
      <c r="B566" s="75" t="str">
        <f t="shared" si="157"/>
        <v>Fuel Use Reduction</v>
      </c>
      <c r="C566" s="75" t="str">
        <f t="shared" si="157"/>
        <v>RnD Transportation Fuel Use Perc Reduction</v>
      </c>
      <c r="D566" s="54" t="s">
        <v>2915</v>
      </c>
      <c r="E566" s="54"/>
      <c r="F566" s="54" t="s">
        <v>3276</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3280</v>
      </c>
      <c r="Q566" s="54" t="s">
        <v>281</v>
      </c>
      <c r="R566" s="410" t="s">
        <v>282</v>
      </c>
      <c r="S566" s="54" t="s">
        <v>81</v>
      </c>
      <c r="T566" s="54"/>
    </row>
    <row r="567" spans="1:20" ht="105">
      <c r="A567" s="75" t="str">
        <f t="shared" si="156"/>
        <v>Research and Development</v>
      </c>
      <c r="B567" s="75" t="str">
        <f t="shared" si="157"/>
        <v>Fuel Use Reduction</v>
      </c>
      <c r="C567" s="75" t="str">
        <f t="shared" si="157"/>
        <v>RnD Transportation Fuel Use Perc Reduction</v>
      </c>
      <c r="D567" s="54" t="s">
        <v>2914</v>
      </c>
      <c r="E567" s="54"/>
      <c r="F567" s="54" t="s">
        <v>3277</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3281</v>
      </c>
      <c r="Q567" s="54" t="s">
        <v>281</v>
      </c>
      <c r="R567" s="410" t="s">
        <v>282</v>
      </c>
      <c r="S567" s="54" t="s">
        <v>81</v>
      </c>
      <c r="T567" s="54"/>
    </row>
    <row r="568" spans="1:20" ht="75">
      <c r="A568" s="4" t="s">
        <v>3319</v>
      </c>
      <c r="B568" s="4" t="s">
        <v>3320</v>
      </c>
      <c r="C568" s="4" t="s">
        <v>3324</v>
      </c>
      <c r="H568" s="429">
        <v>543</v>
      </c>
      <c r="I568" s="4" t="s">
        <v>49</v>
      </c>
      <c r="J568" s="336"/>
      <c r="K568" s="4" t="s">
        <v>3321</v>
      </c>
      <c r="L568" s="427">
        <v>-0.1</v>
      </c>
      <c r="M568" s="427">
        <v>0.02</v>
      </c>
      <c r="N568" s="431">
        <v>1E-3</v>
      </c>
      <c r="O568" s="4" t="s">
        <v>3328</v>
      </c>
      <c r="P568" s="4" t="s">
        <v>3436</v>
      </c>
      <c r="R568" s="414"/>
      <c r="S568" s="428" t="s">
        <v>3322</v>
      </c>
      <c r="T568" s="4"/>
    </row>
    <row r="569" spans="1:20" ht="105">
      <c r="A569" s="4" t="s">
        <v>3540</v>
      </c>
      <c r="B569" s="4" t="s">
        <v>3541</v>
      </c>
      <c r="C569" s="4" t="s">
        <v>3548</v>
      </c>
      <c r="D569" s="4" t="s">
        <v>3557</v>
      </c>
      <c r="F569" s="4" t="s">
        <v>3562</v>
      </c>
      <c r="H569" s="438">
        <v>545</v>
      </c>
      <c r="I569" s="4" t="s">
        <v>49</v>
      </c>
      <c r="J569" s="336"/>
      <c r="K569" s="336"/>
      <c r="L569" s="79">
        <v>0</v>
      </c>
      <c r="M569" s="4">
        <v>10</v>
      </c>
      <c r="N569" s="4">
        <v>1</v>
      </c>
      <c r="O569" s="4" t="s">
        <v>3450</v>
      </c>
      <c r="P569" s="4" t="s">
        <v>3567</v>
      </c>
      <c r="Q569" s="4" t="s">
        <v>3451</v>
      </c>
      <c r="R569" s="414"/>
      <c r="T569" s="4"/>
    </row>
    <row r="570" spans="1:20" ht="105">
      <c r="A570" s="5" t="str">
        <f>A$569</f>
        <v>Government Revenue Accounting</v>
      </c>
      <c r="B570" s="5" t="str">
        <f t="shared" ref="B570:C570" si="159">B$569</f>
        <v>Carbon Tax Revenue</v>
      </c>
      <c r="C570" s="5" t="str">
        <f t="shared" si="159"/>
        <v>GRA for Carbon Tax Revenue</v>
      </c>
      <c r="D570" s="4" t="s">
        <v>3558</v>
      </c>
      <c r="F570" s="4" t="s">
        <v>3563</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3452</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3559</v>
      </c>
      <c r="F571" s="4" t="s">
        <v>3564</v>
      </c>
      <c r="H571" s="441">
        <v>547</v>
      </c>
      <c r="I571" s="5" t="str">
        <f t="shared" si="160"/>
        <v>Yes</v>
      </c>
      <c r="J571" s="336"/>
      <c r="K571" s="336"/>
      <c r="L571" s="5">
        <f t="shared" si="161"/>
        <v>0</v>
      </c>
      <c r="M571" s="5">
        <f t="shared" si="161"/>
        <v>10</v>
      </c>
      <c r="N571" s="5">
        <f t="shared" si="161"/>
        <v>1</v>
      </c>
      <c r="O571" s="5" t="str">
        <f t="shared" si="161"/>
        <v>weight</v>
      </c>
      <c r="P571" s="4" t="s">
        <v>3453</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3560</v>
      </c>
      <c r="F572" s="4" t="s">
        <v>3565</v>
      </c>
      <c r="H572" s="441">
        <v>548</v>
      </c>
      <c r="I572" s="5" t="str">
        <f t="shared" si="160"/>
        <v>Yes</v>
      </c>
      <c r="J572" s="336"/>
      <c r="K572" s="336"/>
      <c r="L572" s="5">
        <f t="shared" si="161"/>
        <v>0</v>
      </c>
      <c r="M572" s="5">
        <f t="shared" si="161"/>
        <v>10</v>
      </c>
      <c r="N572" s="5">
        <f t="shared" si="161"/>
        <v>1</v>
      </c>
      <c r="O572" s="5" t="str">
        <f t="shared" si="161"/>
        <v>weight</v>
      </c>
      <c r="P572" s="4" t="s">
        <v>3454</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3561</v>
      </c>
      <c r="F573" s="4" t="s">
        <v>3566</v>
      </c>
      <c r="H573" s="441">
        <v>549</v>
      </c>
      <c r="I573" s="5" t="str">
        <f t="shared" si="160"/>
        <v>Yes</v>
      </c>
      <c r="J573" s="336"/>
      <c r="K573" s="336"/>
      <c r="L573" s="5">
        <f t="shared" si="161"/>
        <v>0</v>
      </c>
      <c r="M573" s="5">
        <f t="shared" si="161"/>
        <v>10</v>
      </c>
      <c r="N573" s="5">
        <f t="shared" si="161"/>
        <v>1</v>
      </c>
      <c r="O573" s="5" t="str">
        <f t="shared" si="161"/>
        <v>weight</v>
      </c>
      <c r="P573" s="4" t="s">
        <v>3455</v>
      </c>
      <c r="Q573" s="5" t="str">
        <f t="shared" si="161"/>
        <v>io-model.html</v>
      </c>
      <c r="R573" s="414"/>
      <c r="T573" s="4"/>
    </row>
    <row r="574" spans="1:20" ht="105">
      <c r="A574" s="4" t="s">
        <v>3540</v>
      </c>
      <c r="B574" s="4" t="s">
        <v>3542</v>
      </c>
      <c r="C574" s="4" t="s">
        <v>3549</v>
      </c>
      <c r="D574" s="4" t="s">
        <v>3557</v>
      </c>
      <c r="F574" s="4" t="s">
        <v>3562</v>
      </c>
      <c r="H574" s="441">
        <v>550</v>
      </c>
      <c r="I574" s="4" t="s">
        <v>49</v>
      </c>
      <c r="J574" s="336"/>
      <c r="K574" s="336"/>
      <c r="L574" s="79">
        <v>0</v>
      </c>
      <c r="M574" s="4">
        <v>10</v>
      </c>
      <c r="N574" s="4">
        <v>1</v>
      </c>
      <c r="O574" s="4" t="s">
        <v>3450</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3451</v>
      </c>
      <c r="R574" s="414"/>
      <c r="T574" s="4"/>
    </row>
    <row r="575" spans="1:20" ht="105">
      <c r="A575" s="5" t="str">
        <f>A$574</f>
        <v>Government Revenue Accounting</v>
      </c>
      <c r="B575" s="5" t="str">
        <f t="shared" ref="B575:C578" si="163">B$574</f>
        <v>Fuel Tax Revenue</v>
      </c>
      <c r="C575" s="5" t="str">
        <f t="shared" si="163"/>
        <v>GRA for Fuel Tax Revenue</v>
      </c>
      <c r="D575" s="4" t="s">
        <v>3558</v>
      </c>
      <c r="F575" s="4" t="s">
        <v>3563</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3559</v>
      </c>
      <c r="F576" s="4" t="s">
        <v>3564</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3560</v>
      </c>
      <c r="F577" s="4" t="s">
        <v>3565</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3561</v>
      </c>
      <c r="F578" s="4" t="s">
        <v>3566</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3540</v>
      </c>
      <c r="B579" s="4" t="s">
        <v>522</v>
      </c>
      <c r="C579" s="4" t="s">
        <v>3550</v>
      </c>
      <c r="D579" s="4" t="s">
        <v>3557</v>
      </c>
      <c r="F579" s="4" t="s">
        <v>3562</v>
      </c>
      <c r="H579" s="441">
        <v>555</v>
      </c>
      <c r="I579" s="4" t="s">
        <v>49</v>
      </c>
      <c r="J579" s="336"/>
      <c r="K579" s="336"/>
      <c r="L579" s="79">
        <v>0</v>
      </c>
      <c r="M579" s="4">
        <v>10</v>
      </c>
      <c r="N579" s="4">
        <v>1</v>
      </c>
      <c r="O579" s="4" t="s">
        <v>3450</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3451</v>
      </c>
      <c r="R579" s="414"/>
      <c r="T579" s="4"/>
    </row>
    <row r="580" spans="1:20" ht="105">
      <c r="A580" s="5" t="str">
        <f>A$579</f>
        <v>Government Revenue Accounting</v>
      </c>
      <c r="B580" s="5" t="str">
        <f t="shared" ref="B580:C583" si="168">B$579</f>
        <v>EV Subsidy</v>
      </c>
      <c r="C580" s="5" t="str">
        <f t="shared" si="168"/>
        <v>GRA for EV Subsidy</v>
      </c>
      <c r="D580" s="4" t="s">
        <v>3558</v>
      </c>
      <c r="F580" s="4" t="s">
        <v>3563</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3559</v>
      </c>
      <c r="F581" s="4" t="s">
        <v>3564</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3560</v>
      </c>
      <c r="F582" s="4" t="s">
        <v>3565</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3561</v>
      </c>
      <c r="F583" s="4" t="s">
        <v>3566</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3540</v>
      </c>
      <c r="B584" s="4" t="s">
        <v>3543</v>
      </c>
      <c r="C584" s="4" t="s">
        <v>3551</v>
      </c>
      <c r="D584" s="4" t="s">
        <v>3557</v>
      </c>
      <c r="F584" s="4" t="s">
        <v>3562</v>
      </c>
      <c r="H584" s="441">
        <v>560</v>
      </c>
      <c r="I584" s="4" t="s">
        <v>49</v>
      </c>
      <c r="J584" s="336"/>
      <c r="K584" s="336"/>
      <c r="L584" s="79">
        <v>0</v>
      </c>
      <c r="M584" s="4">
        <v>10</v>
      </c>
      <c r="N584" s="4">
        <v>1</v>
      </c>
      <c r="O584" s="4" t="s">
        <v>3450</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3451</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3558</v>
      </c>
      <c r="F585" s="4" t="s">
        <v>3563</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3559</v>
      </c>
      <c r="F586" s="4" t="s">
        <v>3564</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3560</v>
      </c>
      <c r="F587" s="4" t="s">
        <v>3565</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3561</v>
      </c>
      <c r="F588" s="4" t="s">
        <v>3566</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3540</v>
      </c>
      <c r="B589" s="4" t="s">
        <v>3544</v>
      </c>
      <c r="C589" s="4" t="s">
        <v>3552</v>
      </c>
      <c r="D589" s="4" t="s">
        <v>3557</v>
      </c>
      <c r="F589" s="4" t="s">
        <v>3562</v>
      </c>
      <c r="H589" s="441">
        <v>565</v>
      </c>
      <c r="I589" s="4" t="s">
        <v>49</v>
      </c>
      <c r="J589" s="336"/>
      <c r="K589" s="336"/>
      <c r="L589" s="79">
        <v>0</v>
      </c>
      <c r="M589" s="4">
        <v>10</v>
      </c>
      <c r="N589" s="4">
        <v>1</v>
      </c>
      <c r="O589" s="4" t="s">
        <v>3450</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3451</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3558</v>
      </c>
      <c r="F590" s="4" t="s">
        <v>3563</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3559</v>
      </c>
      <c r="F591" s="4" t="s">
        <v>3564</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3560</v>
      </c>
      <c r="F592" s="4" t="s">
        <v>3565</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3561</v>
      </c>
      <c r="F593" s="4" t="s">
        <v>3566</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3540</v>
      </c>
      <c r="B594" s="4" t="s">
        <v>298</v>
      </c>
      <c r="C594" s="4" t="s">
        <v>3553</v>
      </c>
      <c r="D594" s="4" t="s">
        <v>3557</v>
      </c>
      <c r="F594" s="4" t="s">
        <v>3562</v>
      </c>
      <c r="H594" s="441">
        <v>570</v>
      </c>
      <c r="I594" s="4" t="s">
        <v>49</v>
      </c>
      <c r="J594" s="336"/>
      <c r="K594" s="336"/>
      <c r="L594" s="79">
        <v>0</v>
      </c>
      <c r="M594" s="4">
        <v>10</v>
      </c>
      <c r="N594" s="4">
        <v>1</v>
      </c>
      <c r="O594" s="4" t="s">
        <v>3450</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3451</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3558</v>
      </c>
      <c r="F595" s="4" t="s">
        <v>3563</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3559</v>
      </c>
      <c r="F596" s="4" t="s">
        <v>3564</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3560</v>
      </c>
      <c r="F597" s="4" t="s">
        <v>3565</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3561</v>
      </c>
      <c r="F598" s="4" t="s">
        <v>3566</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3540</v>
      </c>
      <c r="B599" s="4" t="s">
        <v>3545</v>
      </c>
      <c r="C599" s="4" t="s">
        <v>3554</v>
      </c>
      <c r="D599" s="4" t="s">
        <v>3557</v>
      </c>
      <c r="F599" s="4" t="s">
        <v>3562</v>
      </c>
      <c r="H599" s="441">
        <v>575</v>
      </c>
      <c r="I599" s="4" t="s">
        <v>49</v>
      </c>
      <c r="J599" s="336"/>
      <c r="K599" s="336"/>
      <c r="L599" s="79">
        <v>0</v>
      </c>
      <c r="M599" s="4">
        <v>10</v>
      </c>
      <c r="N599" s="4">
        <v>1</v>
      </c>
      <c r="O599" s="4" t="s">
        <v>3450</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3451</v>
      </c>
      <c r="R599" s="414"/>
      <c r="T599" s="4"/>
    </row>
    <row r="600" spans="1:20" ht="105">
      <c r="A600" s="5" t="str">
        <f>A$599</f>
        <v>Government Revenue Accounting</v>
      </c>
      <c r="B600" s="5" t="str">
        <f t="shared" ref="B600:C603" si="188">B$599</f>
        <v>Fuel Subsidy</v>
      </c>
      <c r="C600" s="5" t="str">
        <f t="shared" si="188"/>
        <v>GRA for Fuel Subsidies</v>
      </c>
      <c r="D600" s="4" t="s">
        <v>3558</v>
      </c>
      <c r="F600" s="4" t="s">
        <v>3563</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3559</v>
      </c>
      <c r="F601" s="4" t="s">
        <v>3564</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3560</v>
      </c>
      <c r="F602" s="4" t="s">
        <v>3565</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3561</v>
      </c>
      <c r="F603" s="4" t="s">
        <v>3566</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3540</v>
      </c>
      <c r="B604" s="4" t="s">
        <v>3546</v>
      </c>
      <c r="C604" s="4" t="s">
        <v>3555</v>
      </c>
      <c r="D604" s="4" t="s">
        <v>3557</v>
      </c>
      <c r="F604" s="4" t="s">
        <v>3562</v>
      </c>
      <c r="H604" s="441">
        <v>580</v>
      </c>
      <c r="I604" s="4" t="s">
        <v>49</v>
      </c>
      <c r="J604" s="336"/>
      <c r="K604" s="336"/>
      <c r="L604" s="79">
        <v>0</v>
      </c>
      <c r="M604" s="4">
        <v>10</v>
      </c>
      <c r="N604" s="4">
        <v>1</v>
      </c>
      <c r="O604" s="4" t="s">
        <v>3450</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3451</v>
      </c>
      <c r="R604" s="414"/>
      <c r="T604" s="4"/>
    </row>
    <row r="605" spans="1:20" ht="105">
      <c r="A605" s="5" t="str">
        <f>A$604</f>
        <v>Government Revenue Accounting</v>
      </c>
      <c r="B605" s="5" t="str">
        <f t="shared" ref="B605:C608" si="193">B$604</f>
        <v>National Debt Interest</v>
      </c>
      <c r="C605" s="5" t="str">
        <f t="shared" si="193"/>
        <v>GRA for National Debt Interest</v>
      </c>
      <c r="D605" s="4" t="s">
        <v>3558</v>
      </c>
      <c r="F605" s="4" t="s">
        <v>3563</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3559</v>
      </c>
      <c r="F606" s="4" t="s">
        <v>3564</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3560</v>
      </c>
      <c r="F607" s="4" t="s">
        <v>3565</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3561</v>
      </c>
      <c r="F608" s="4" t="s">
        <v>3566</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3540</v>
      </c>
      <c r="B609" s="4" t="s">
        <v>3547</v>
      </c>
      <c r="C609" s="4" t="s">
        <v>3556</v>
      </c>
      <c r="D609" s="4" t="s">
        <v>3557</v>
      </c>
      <c r="F609" s="4" t="s">
        <v>3562</v>
      </c>
      <c r="H609" s="441">
        <v>585</v>
      </c>
      <c r="I609" s="4" t="s">
        <v>49</v>
      </c>
      <c r="J609" s="336"/>
      <c r="K609" s="336"/>
      <c r="L609" s="79">
        <v>0</v>
      </c>
      <c r="M609" s="4">
        <v>10</v>
      </c>
      <c r="N609" s="4">
        <v>1</v>
      </c>
      <c r="O609" s="4" t="s">
        <v>3450</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3451</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3558</v>
      </c>
      <c r="F610" s="4" t="s">
        <v>3563</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3559</v>
      </c>
      <c r="F611" s="4" t="s">
        <v>3564</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3560</v>
      </c>
      <c r="F612" s="4" t="s">
        <v>3565</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3561</v>
      </c>
      <c r="F613" s="4" t="s">
        <v>3566</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6" t="s">
        <v>3311</v>
      </c>
      <c r="B1" s="446"/>
    </row>
    <row r="2" spans="1:2">
      <c r="A2" s="418" t="s">
        <v>3312</v>
      </c>
      <c r="B2" s="418" t="s">
        <v>3313</v>
      </c>
    </row>
    <row r="3" spans="1:2">
      <c r="A3" s="419" t="s">
        <v>407</v>
      </c>
      <c r="B3" s="343" t="str">
        <f>A3</f>
        <v>million metric tons / year</v>
      </c>
    </row>
    <row r="4" spans="1:2">
      <c r="A4" s="419" t="s">
        <v>3420</v>
      </c>
      <c r="B4" s="343" t="str">
        <f>A4</f>
        <v>g CO2e / 2019 dollar</v>
      </c>
    </row>
    <row r="5" spans="1:2">
      <c r="A5" s="420" t="s">
        <v>2573</v>
      </c>
      <c r="B5" s="343" t="str">
        <f t="shared" ref="B5:B40" si="0">A5</f>
        <v>thousand metric tons / year</v>
      </c>
    </row>
    <row r="6" spans="1:2">
      <c r="A6" s="420" t="s">
        <v>3421</v>
      </c>
      <c r="B6" s="343" t="str">
        <f>A6</f>
        <v>g CO2 / 2019 dollar</v>
      </c>
    </row>
    <row r="7" spans="1:2">
      <c r="A7" s="420" t="s">
        <v>3422</v>
      </c>
      <c r="B7" s="343" t="str">
        <f t="shared" si="0"/>
        <v>2019 dollars / ton CO2e abated, Annual average abatement potential (MtCO2e)</v>
      </c>
    </row>
    <row r="8" spans="1:2">
      <c r="A8" s="420" t="s">
        <v>3423</v>
      </c>
      <c r="B8" s="343" t="str">
        <f t="shared" si="0"/>
        <v>billion 2019 dollars / year</v>
      </c>
    </row>
    <row r="9" spans="1:2">
      <c r="A9" s="420" t="s">
        <v>3469</v>
      </c>
      <c r="B9" s="343" t="str">
        <f t="shared" si="0"/>
        <v>billion 2019 dollars</v>
      </c>
    </row>
    <row r="10" spans="1:2">
      <c r="A10" s="420" t="s">
        <v>3362</v>
      </c>
      <c r="B10" s="343" t="str">
        <f t="shared" si="0"/>
        <v>jobs</v>
      </c>
    </row>
    <row r="11" spans="1:2">
      <c r="A11" s="420" t="s">
        <v>3410</v>
      </c>
      <c r="B11" s="343" t="str">
        <f t="shared" si="0"/>
        <v>incidents / year</v>
      </c>
    </row>
    <row r="12" spans="1:2">
      <c r="A12" s="420" t="s">
        <v>3384</v>
      </c>
      <c r="B12" s="343" t="str">
        <f t="shared" si="0"/>
        <v>% change</v>
      </c>
    </row>
    <row r="13" spans="1:2">
      <c r="A13" s="420" t="s">
        <v>3424</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3425</v>
      </c>
      <c r="B17" s="343" t="str">
        <f t="shared" si="0"/>
        <v>2019 dollars / megawatt-hour (MWh)</v>
      </c>
    </row>
    <row r="18" spans="1:2">
      <c r="A18" s="420" t="s">
        <v>2830</v>
      </c>
      <c r="B18" s="343" t="str">
        <f t="shared" si="0"/>
        <v>cubic km / yr</v>
      </c>
    </row>
    <row r="19" spans="1:2">
      <c r="A19" s="420" t="s">
        <v>2653</v>
      </c>
      <c r="B19" s="343" t="str">
        <f t="shared" si="0"/>
        <v>trillion passenger-miles / year</v>
      </c>
    </row>
    <row r="20" spans="1:2">
      <c r="A20" s="420" t="s">
        <v>2654</v>
      </c>
      <c r="B20" s="343" t="str">
        <f t="shared" si="0"/>
        <v>trillion freight ton-miles / year</v>
      </c>
    </row>
    <row r="21" spans="1:2">
      <c r="A21" s="420" t="s">
        <v>548</v>
      </c>
      <c r="B21" s="343" t="str">
        <f t="shared" si="0"/>
        <v>million vehicles / year</v>
      </c>
    </row>
    <row r="22" spans="1:2">
      <c r="A22" s="420" t="s">
        <v>2631</v>
      </c>
      <c r="B22" s="343" t="str">
        <f t="shared" si="0"/>
        <v>thousand vehicles / year</v>
      </c>
    </row>
    <row r="23" spans="1:2">
      <c r="A23" s="420" t="s">
        <v>2630</v>
      </c>
      <c r="B23" s="343" t="str">
        <f t="shared" si="0"/>
        <v>million vehicles</v>
      </c>
    </row>
    <row r="24" spans="1:2">
      <c r="A24" s="420" t="s">
        <v>2663</v>
      </c>
      <c r="B24" s="343" t="str">
        <f t="shared" si="0"/>
        <v>thousand vehicles</v>
      </c>
    </row>
    <row r="25" spans="1:2">
      <c r="A25" s="420" t="s">
        <v>521</v>
      </c>
      <c r="B25" s="343" t="str">
        <f t="shared" si="0"/>
        <v>quads / year</v>
      </c>
    </row>
    <row r="26" spans="1:2">
      <c r="A26" s="420" t="s">
        <v>3426</v>
      </c>
      <c r="B26" s="343" t="str">
        <f>A26</f>
        <v>thousand BTU / 2019 dollar</v>
      </c>
    </row>
    <row r="27" spans="1:2">
      <c r="A27" s="420" t="s">
        <v>2636</v>
      </c>
      <c r="B27" s="343" t="str">
        <f t="shared" si="0"/>
        <v>millions of short tons / year</v>
      </c>
    </row>
    <row r="28" spans="1:2">
      <c r="A28" s="420" t="s">
        <v>2637</v>
      </c>
      <c r="B28" s="343" t="str">
        <f t="shared" si="0"/>
        <v>trillion cubic feet / year</v>
      </c>
    </row>
    <row r="29" spans="1:2">
      <c r="A29" s="420" t="s">
        <v>2565</v>
      </c>
      <c r="B29" s="343" t="str">
        <f t="shared" si="0"/>
        <v>million barrels / year</v>
      </c>
    </row>
    <row r="30" spans="1:2">
      <c r="A30" s="420" t="s">
        <v>3051</v>
      </c>
      <c r="B30" s="343" t="str">
        <f t="shared" si="0"/>
        <v>million gallons / year</v>
      </c>
    </row>
    <row r="31" spans="1:2">
      <c r="A31" s="420" t="s">
        <v>2715</v>
      </c>
      <c r="B31" s="343" t="str">
        <f t="shared" si="0"/>
        <v>trillion BTU / year</v>
      </c>
    </row>
    <row r="32" spans="1:2">
      <c r="A32" s="420" t="s">
        <v>3427</v>
      </c>
      <c r="B32" s="343" t="str">
        <f t="shared" si="0"/>
        <v>2019 dollars / short ton</v>
      </c>
    </row>
    <row r="33" spans="1:2">
      <c r="A33" s="420" t="s">
        <v>3428</v>
      </c>
      <c r="B33" s="343" t="str">
        <f t="shared" si="0"/>
        <v>2019 dollars / thousand cubic feet</v>
      </c>
    </row>
    <row r="34" spans="1:2">
      <c r="A34" s="420" t="s">
        <v>3429</v>
      </c>
      <c r="B34" s="343" t="str">
        <f t="shared" si="0"/>
        <v>2019 dollars / gallon</v>
      </c>
    </row>
    <row r="35" spans="1:2">
      <c r="A35" s="420" t="s">
        <v>3430</v>
      </c>
      <c r="B35" s="343" t="str">
        <f t="shared" si="0"/>
        <v>2019 dollars / barrel</v>
      </c>
    </row>
    <row r="36" spans="1:2">
      <c r="A36" s="420" t="s">
        <v>3431</v>
      </c>
      <c r="B36" s="343" t="str">
        <f t="shared" si="0"/>
        <v>2019 dollars / kg</v>
      </c>
    </row>
    <row r="37" spans="1:2">
      <c r="A37" s="420" t="s">
        <v>3432</v>
      </c>
      <c r="B37" s="343" t="str">
        <f t="shared" si="0"/>
        <v>2019 dollars / kilowatt-hour (kWh)</v>
      </c>
    </row>
    <row r="38" spans="1:2">
      <c r="A38" s="420" t="s">
        <v>3433</v>
      </c>
      <c r="B38" s="343" t="str">
        <f t="shared" si="0"/>
        <v>cost of eqpt. to capture 1 metric ton CO2e/yr (2019 dollars)</v>
      </c>
    </row>
    <row r="39" spans="1:2">
      <c r="A39" s="420" t="s">
        <v>3434</v>
      </c>
      <c r="B39" s="343" t="str">
        <f t="shared" si="0"/>
        <v>million 2019 dollars / megawatt (MW)</v>
      </c>
    </row>
    <row r="40" spans="1:2">
      <c r="A40" s="420" t="s">
        <v>3435</v>
      </c>
      <c r="B40" s="343" t="str">
        <f t="shared" si="0"/>
        <v>cost of eqpt. to produce 1 kg H2/yr (2019 dollars)</v>
      </c>
    </row>
    <row r="42" spans="1:2">
      <c r="A42" s="446" t="s">
        <v>3315</v>
      </c>
      <c r="B42" s="446"/>
    </row>
    <row r="43" spans="1:2">
      <c r="A43" s="418" t="s">
        <v>3312</v>
      </c>
      <c r="B43" s="418" t="s">
        <v>3313</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 activePane="bottomLeft" state="frozen"/>
      <selection pane="bottomLeft"/>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6.425781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2563</v>
      </c>
      <c r="B1" s="339" t="s">
        <v>2564</v>
      </c>
      <c r="C1" s="422" t="s">
        <v>3314</v>
      </c>
      <c r="D1" s="339" t="s">
        <v>67</v>
      </c>
      <c r="E1" s="339" t="s">
        <v>69</v>
      </c>
      <c r="F1" s="421" t="s">
        <v>503</v>
      </c>
      <c r="G1" s="339" t="s">
        <v>68</v>
      </c>
      <c r="H1" s="339" t="s">
        <v>2586</v>
      </c>
      <c r="I1" s="340" t="s">
        <v>342</v>
      </c>
      <c r="J1" s="442" t="s">
        <v>3568</v>
      </c>
      <c r="K1" s="442" t="s">
        <v>3569</v>
      </c>
      <c r="L1" s="442" t="s">
        <v>3570</v>
      </c>
      <c r="M1" s="442" t="s">
        <v>3571</v>
      </c>
      <c r="N1" s="442" t="s">
        <v>3572</v>
      </c>
      <c r="O1" s="442" t="s">
        <v>3573</v>
      </c>
      <c r="P1" s="442" t="s">
        <v>3574</v>
      </c>
      <c r="Q1" s="442" t="s">
        <v>3575</v>
      </c>
      <c r="R1" s="442" t="s">
        <v>3576</v>
      </c>
      <c r="S1" s="442" t="s">
        <v>3577</v>
      </c>
    </row>
    <row r="2" spans="1:19" ht="90">
      <c r="A2" s="346" t="s">
        <v>2594</v>
      </c>
      <c r="B2" s="344" t="s">
        <v>2595</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2594</v>
      </c>
      <c r="B3" s="344" t="s">
        <v>2596</v>
      </c>
      <c r="C3" s="348">
        <v>1</v>
      </c>
      <c r="D3" s="345" t="s">
        <v>70</v>
      </c>
      <c r="E3" s="345" t="s">
        <v>71</v>
      </c>
      <c r="F3" s="4" t="str">
        <f>UnitControlCenter!$B$3</f>
        <v>million metric tons / year</v>
      </c>
      <c r="G3" s="344" t="s">
        <v>2562</v>
      </c>
      <c r="I3" s="344"/>
    </row>
    <row r="4" spans="1:19" ht="90">
      <c r="A4" s="346" t="s">
        <v>2594</v>
      </c>
      <c r="B4" s="345" t="s">
        <v>2597</v>
      </c>
      <c r="C4" s="416">
        <v>1</v>
      </c>
      <c r="D4" s="344" t="s">
        <v>72</v>
      </c>
      <c r="E4" s="344" t="s">
        <v>73</v>
      </c>
      <c r="F4" s="4" t="str">
        <f>UnitControlCenter!$B$3</f>
        <v>million metric tons / year</v>
      </c>
      <c r="G4" s="344" t="s">
        <v>3284</v>
      </c>
      <c r="H4" s="344" t="s">
        <v>3285</v>
      </c>
      <c r="I4" s="344" t="s">
        <v>3286</v>
      </c>
    </row>
    <row r="5" spans="1:19" ht="30">
      <c r="A5" s="346" t="s">
        <v>2594</v>
      </c>
      <c r="B5" s="345" t="s">
        <v>2598</v>
      </c>
      <c r="C5" s="416">
        <v>1</v>
      </c>
      <c r="D5" s="344" t="s">
        <v>72</v>
      </c>
      <c r="E5" s="344" t="s">
        <v>73</v>
      </c>
      <c r="F5" s="4" t="str">
        <f>UnitControlCenter!$B$3</f>
        <v>million metric tons / year</v>
      </c>
      <c r="G5" s="344" t="s">
        <v>3287</v>
      </c>
      <c r="H5" s="344" t="s">
        <v>3288</v>
      </c>
      <c r="I5" s="344" t="s">
        <v>3289</v>
      </c>
    </row>
    <row r="6" spans="1:19" ht="30">
      <c r="A6" s="346" t="s">
        <v>2594</v>
      </c>
      <c r="B6" s="345" t="s">
        <v>2599</v>
      </c>
      <c r="C6" s="416">
        <v>1</v>
      </c>
      <c r="D6" s="344" t="s">
        <v>72</v>
      </c>
      <c r="E6" s="344" t="s">
        <v>73</v>
      </c>
      <c r="F6" s="4" t="str">
        <f>UnitControlCenter!$B$3</f>
        <v>million metric tons / year</v>
      </c>
      <c r="G6" s="344" t="s">
        <v>3019</v>
      </c>
      <c r="H6" s="79" t="s">
        <v>3020</v>
      </c>
      <c r="I6" s="344" t="s">
        <v>3021</v>
      </c>
    </row>
    <row r="7" spans="1:19">
      <c r="A7" s="346" t="s">
        <v>2594</v>
      </c>
      <c r="B7" s="345" t="s">
        <v>3372</v>
      </c>
      <c r="C7" s="417">
        <v>0</v>
      </c>
      <c r="D7" s="344" t="s">
        <v>70</v>
      </c>
      <c r="E7" s="344" t="s">
        <v>71</v>
      </c>
      <c r="F7" s="1" t="str">
        <f>UnitControlCenter!$B$4</f>
        <v>g CO2e / 2019 dollar</v>
      </c>
      <c r="G7" s="344" t="s">
        <v>3317</v>
      </c>
      <c r="I7" s="344"/>
    </row>
    <row r="8" spans="1:19">
      <c r="A8" s="346" t="s">
        <v>2594</v>
      </c>
      <c r="B8" s="345" t="s">
        <v>152</v>
      </c>
      <c r="C8" s="416">
        <v>1</v>
      </c>
      <c r="D8" s="344" t="s">
        <v>70</v>
      </c>
      <c r="E8" s="344" t="s">
        <v>71</v>
      </c>
      <c r="F8" s="4" t="str">
        <f>UnitControlCenter!$B$3</f>
        <v>million metric tons / year</v>
      </c>
      <c r="G8" s="344" t="s">
        <v>2760</v>
      </c>
      <c r="I8" s="344"/>
    </row>
    <row r="9" spans="1:19">
      <c r="A9" s="346" t="s">
        <v>2594</v>
      </c>
      <c r="B9" s="345" t="s">
        <v>2758</v>
      </c>
      <c r="C9" s="416">
        <v>1</v>
      </c>
      <c r="D9" s="344" t="s">
        <v>70</v>
      </c>
      <c r="E9" s="344" t="s">
        <v>71</v>
      </c>
      <c r="F9" s="4" t="str">
        <f>UnitControlCenter!$B$3</f>
        <v>million metric tons / year</v>
      </c>
      <c r="G9" s="344" t="s">
        <v>2761</v>
      </c>
      <c r="I9" s="344"/>
    </row>
    <row r="10" spans="1:19">
      <c r="A10" s="346" t="s">
        <v>2594</v>
      </c>
      <c r="B10" s="345" t="s">
        <v>2867</v>
      </c>
      <c r="C10" s="416">
        <v>1</v>
      </c>
      <c r="D10" s="344" t="s">
        <v>70</v>
      </c>
      <c r="E10" s="344" t="s">
        <v>71</v>
      </c>
      <c r="F10" s="4" t="str">
        <f>UnitControlCenter!$B$3</f>
        <v>million metric tons / year</v>
      </c>
      <c r="G10" s="344" t="s">
        <v>2880</v>
      </c>
      <c r="I10" s="344"/>
    </row>
    <row r="11" spans="1:19">
      <c r="A11" s="346" t="s">
        <v>2594</v>
      </c>
      <c r="B11" s="345" t="s">
        <v>103</v>
      </c>
      <c r="C11" s="416">
        <v>1</v>
      </c>
      <c r="D11" s="344" t="s">
        <v>70</v>
      </c>
      <c r="E11" s="344" t="s">
        <v>71</v>
      </c>
      <c r="F11" s="4" t="str">
        <f>UnitControlCenter!$B$3</f>
        <v>million metric tons / year</v>
      </c>
      <c r="G11" s="344" t="s">
        <v>2762</v>
      </c>
      <c r="I11" s="344"/>
    </row>
    <row r="12" spans="1:19">
      <c r="A12" s="346" t="s">
        <v>2594</v>
      </c>
      <c r="B12" s="345" t="s">
        <v>9</v>
      </c>
      <c r="C12" s="416">
        <v>1</v>
      </c>
      <c r="D12" s="344" t="s">
        <v>70</v>
      </c>
      <c r="E12" s="344" t="s">
        <v>71</v>
      </c>
      <c r="F12" s="4" t="str">
        <f>UnitControlCenter!$B$3</f>
        <v>million metric tons / year</v>
      </c>
      <c r="G12" s="344" t="s">
        <v>2813</v>
      </c>
      <c r="I12" s="344"/>
    </row>
    <row r="13" spans="1:19">
      <c r="A13" s="346" t="s">
        <v>2594</v>
      </c>
      <c r="B13" s="345" t="s">
        <v>2759</v>
      </c>
      <c r="C13" s="416">
        <v>1</v>
      </c>
      <c r="D13" s="344" t="s">
        <v>70</v>
      </c>
      <c r="E13" s="344" t="s">
        <v>71</v>
      </c>
      <c r="F13" s="4" t="str">
        <f>UnitControlCenter!$B$3</f>
        <v>million metric tons / year</v>
      </c>
      <c r="G13" s="344" t="s">
        <v>2763</v>
      </c>
      <c r="I13" s="344"/>
    </row>
    <row r="14" spans="1:19">
      <c r="A14" s="346" t="s">
        <v>2594</v>
      </c>
      <c r="B14" s="345" t="s">
        <v>4</v>
      </c>
      <c r="C14" s="416">
        <v>1</v>
      </c>
      <c r="D14" s="344" t="s">
        <v>70</v>
      </c>
      <c r="E14" s="344" t="s">
        <v>71</v>
      </c>
      <c r="F14" s="4" t="str">
        <f>UnitControlCenter!$B$3</f>
        <v>million metric tons / year</v>
      </c>
      <c r="G14" s="344" t="s">
        <v>2764</v>
      </c>
      <c r="I14" s="344"/>
    </row>
    <row r="15" spans="1:19" ht="15.75" thickBot="1">
      <c r="A15" s="397" t="s">
        <v>2594</v>
      </c>
      <c r="B15" s="391" t="s">
        <v>2768</v>
      </c>
      <c r="C15" s="423">
        <v>1</v>
      </c>
      <c r="D15" s="392" t="s">
        <v>70</v>
      </c>
      <c r="E15" s="392" t="s">
        <v>71</v>
      </c>
      <c r="F15" s="395" t="str">
        <f>UnitControlCenter!$B$3</f>
        <v>million metric tons / year</v>
      </c>
      <c r="G15" s="392" t="s">
        <v>2765</v>
      </c>
      <c r="H15" s="393"/>
      <c r="I15" s="392"/>
      <c r="J15" s="393"/>
      <c r="K15" s="393"/>
      <c r="L15" s="393"/>
      <c r="M15" s="393"/>
      <c r="N15" s="393"/>
      <c r="O15" s="393"/>
      <c r="P15" s="393"/>
      <c r="Q15" s="393"/>
      <c r="R15" s="393"/>
      <c r="S15" s="393"/>
    </row>
    <row r="16" spans="1:19">
      <c r="A16" s="345" t="s">
        <v>2600</v>
      </c>
      <c r="B16" s="345" t="s">
        <v>2351</v>
      </c>
      <c r="C16" s="416">
        <v>1</v>
      </c>
      <c r="D16" s="344" t="s">
        <v>70</v>
      </c>
      <c r="E16" s="344" t="s">
        <v>71</v>
      </c>
      <c r="F16" s="4" t="str">
        <f>UnitControlCenter!$B$3</f>
        <v>million metric tons / year</v>
      </c>
      <c r="G16" s="344" t="s">
        <v>2585</v>
      </c>
      <c r="I16" s="344"/>
    </row>
    <row r="17" spans="1:19">
      <c r="A17" s="345" t="s">
        <v>2600</v>
      </c>
      <c r="B17" s="346" t="s">
        <v>2367</v>
      </c>
      <c r="C17" s="416">
        <v>1</v>
      </c>
      <c r="D17" s="344" t="s">
        <v>70</v>
      </c>
      <c r="E17" s="344" t="s">
        <v>71</v>
      </c>
      <c r="F17" s="4" t="str">
        <f>UnitControlCenter!$B$3</f>
        <v>million metric tons / year</v>
      </c>
      <c r="G17" s="344" t="s">
        <v>2576</v>
      </c>
      <c r="I17" s="344"/>
    </row>
    <row r="18" spans="1:19">
      <c r="A18" s="345" t="s">
        <v>2600</v>
      </c>
      <c r="B18" s="346" t="s">
        <v>2369</v>
      </c>
      <c r="C18" s="416">
        <v>1</v>
      </c>
      <c r="D18" s="344" t="s">
        <v>70</v>
      </c>
      <c r="E18" s="344" t="s">
        <v>71</v>
      </c>
      <c r="F18" s="4" t="str">
        <f>UnitControlCenter!$B$3</f>
        <v>million metric tons / year</v>
      </c>
      <c r="G18" s="344" t="s">
        <v>2575</v>
      </c>
      <c r="I18" s="344"/>
    </row>
    <row r="19" spans="1:19">
      <c r="A19" s="345" t="s">
        <v>2600</v>
      </c>
      <c r="B19" s="346" t="s">
        <v>2572</v>
      </c>
      <c r="C19" s="416">
        <v>1</v>
      </c>
      <c r="D19" s="344" t="s">
        <v>70</v>
      </c>
      <c r="E19" s="344" t="s">
        <v>71</v>
      </c>
      <c r="F19" s="4" t="str">
        <f>UnitControlCenter!$B$3</f>
        <v>million metric tons / year</v>
      </c>
      <c r="G19" s="344" t="s">
        <v>2574</v>
      </c>
      <c r="I19" s="344"/>
    </row>
    <row r="20" spans="1:19">
      <c r="A20" s="345" t="s">
        <v>2600</v>
      </c>
      <c r="B20" s="346" t="s">
        <v>2571</v>
      </c>
      <c r="C20" s="416">
        <v>1</v>
      </c>
      <c r="D20" s="344" t="s">
        <v>70</v>
      </c>
      <c r="E20" s="344" t="s">
        <v>71</v>
      </c>
      <c r="F20" s="4" t="str">
        <f>UnitControlCenter!$B$5</f>
        <v>thousand metric tons / year</v>
      </c>
      <c r="G20" s="344" t="s">
        <v>2580</v>
      </c>
      <c r="I20" s="344"/>
    </row>
    <row r="21" spans="1:19">
      <c r="A21" s="345" t="s">
        <v>2600</v>
      </c>
      <c r="B21" s="346" t="s">
        <v>2358</v>
      </c>
      <c r="C21" s="416">
        <v>1</v>
      </c>
      <c r="D21" s="344" t="s">
        <v>70</v>
      </c>
      <c r="E21" s="344" t="s">
        <v>71</v>
      </c>
      <c r="F21" s="4" t="str">
        <f>UnitControlCenter!$B$5</f>
        <v>thousand metric tons / year</v>
      </c>
      <c r="G21" s="344" t="s">
        <v>2581</v>
      </c>
      <c r="I21" s="344"/>
    </row>
    <row r="22" spans="1:19">
      <c r="A22" s="345" t="s">
        <v>2600</v>
      </c>
      <c r="B22" s="346" t="s">
        <v>2363</v>
      </c>
      <c r="C22" s="416">
        <v>1</v>
      </c>
      <c r="D22" s="344" t="s">
        <v>70</v>
      </c>
      <c r="E22" s="344" t="s">
        <v>71</v>
      </c>
      <c r="F22" s="4" t="str">
        <f>UnitControlCenter!$B$5</f>
        <v>thousand metric tons / year</v>
      </c>
      <c r="G22" s="344" t="s">
        <v>2578</v>
      </c>
      <c r="I22" s="344"/>
    </row>
    <row r="23" spans="1:19">
      <c r="A23" s="345" t="s">
        <v>2600</v>
      </c>
      <c r="B23" s="346" t="s">
        <v>2365</v>
      </c>
      <c r="C23" s="416">
        <v>1</v>
      </c>
      <c r="D23" s="344" t="s">
        <v>70</v>
      </c>
      <c r="E23" s="344" t="s">
        <v>71</v>
      </c>
      <c r="F23" s="4" t="str">
        <f>UnitControlCenter!$B$5</f>
        <v>thousand metric tons / year</v>
      </c>
      <c r="G23" s="344" t="s">
        <v>2577</v>
      </c>
      <c r="I23" s="344"/>
    </row>
    <row r="24" spans="1:19">
      <c r="A24" s="345" t="s">
        <v>2600</v>
      </c>
      <c r="B24" s="346" t="s">
        <v>2356</v>
      </c>
      <c r="C24" s="416">
        <v>1</v>
      </c>
      <c r="D24" s="344" t="s">
        <v>70</v>
      </c>
      <c r="E24" s="344" t="s">
        <v>71</v>
      </c>
      <c r="F24" s="4" t="str">
        <f>UnitControlCenter!$B$3</f>
        <v>million metric tons / year</v>
      </c>
      <c r="G24" s="344" t="s">
        <v>2582</v>
      </c>
      <c r="I24" s="344"/>
    </row>
    <row r="25" spans="1:19">
      <c r="A25" s="345" t="s">
        <v>2600</v>
      </c>
      <c r="B25" s="346" t="s">
        <v>2353</v>
      </c>
      <c r="C25" s="416">
        <v>1</v>
      </c>
      <c r="D25" s="344" t="s">
        <v>70</v>
      </c>
      <c r="E25" s="344" t="s">
        <v>71</v>
      </c>
      <c r="F25" s="4" t="str">
        <f>UnitControlCenter!$B$5</f>
        <v>thousand metric tons / year</v>
      </c>
      <c r="G25" s="344" t="s">
        <v>2584</v>
      </c>
      <c r="I25" s="344"/>
    </row>
    <row r="26" spans="1:19">
      <c r="A26" s="345" t="s">
        <v>2600</v>
      </c>
      <c r="B26" s="346" t="s">
        <v>2361</v>
      </c>
      <c r="C26" s="416">
        <v>1</v>
      </c>
      <c r="D26" s="344" t="s">
        <v>70</v>
      </c>
      <c r="E26" s="344" t="s">
        <v>71</v>
      </c>
      <c r="F26" s="4" t="str">
        <f>UnitControlCenter!$B$3</f>
        <v>million metric tons / year</v>
      </c>
      <c r="G26" s="344" t="s">
        <v>2579</v>
      </c>
      <c r="I26" s="344"/>
    </row>
    <row r="27" spans="1:19" ht="15.75" thickBot="1">
      <c r="A27" s="391" t="s">
        <v>2600</v>
      </c>
      <c r="B27" s="397" t="s">
        <v>558</v>
      </c>
      <c r="C27" s="423">
        <v>1</v>
      </c>
      <c r="D27" s="392" t="s">
        <v>70</v>
      </c>
      <c r="E27" s="392" t="s">
        <v>71</v>
      </c>
      <c r="F27" s="395" t="str">
        <f>UnitControlCenter!$B$3</f>
        <v>million metric tons / year</v>
      </c>
      <c r="G27" s="392" t="s">
        <v>2583</v>
      </c>
      <c r="H27" s="393"/>
      <c r="I27" s="392"/>
      <c r="J27" s="393"/>
      <c r="K27" s="393"/>
      <c r="L27" s="393"/>
      <c r="M27" s="393"/>
      <c r="N27" s="393"/>
      <c r="O27" s="393"/>
      <c r="P27" s="393"/>
      <c r="Q27" s="393"/>
      <c r="R27" s="393"/>
      <c r="S27" s="393"/>
    </row>
    <row r="28" spans="1:19" ht="75">
      <c r="A28" s="345" t="s">
        <v>2601</v>
      </c>
      <c r="B28" s="345" t="s">
        <v>2597</v>
      </c>
      <c r="C28" s="416">
        <v>1</v>
      </c>
      <c r="D28" s="344" t="s">
        <v>72</v>
      </c>
      <c r="E28" s="344" t="s">
        <v>73</v>
      </c>
      <c r="F28" s="4" t="str">
        <f>UnitControlCenter!$B$3</f>
        <v>million metric tons / year</v>
      </c>
      <c r="G28" s="344" t="s">
        <v>3388</v>
      </c>
      <c r="H28" s="79" t="s">
        <v>3389</v>
      </c>
      <c r="I28" s="344" t="s">
        <v>3390</v>
      </c>
    </row>
    <row r="29" spans="1:19" ht="105">
      <c r="A29" s="345" t="s">
        <v>2601</v>
      </c>
      <c r="B29" s="345" t="s">
        <v>2881</v>
      </c>
      <c r="C29" s="416">
        <v>1</v>
      </c>
      <c r="D29" s="344" t="s">
        <v>72</v>
      </c>
      <c r="E29" s="344" t="s">
        <v>73</v>
      </c>
      <c r="F29" s="4" t="str">
        <f>UnitControlCenter!$B$3</f>
        <v>million metric tons / year</v>
      </c>
      <c r="G29" s="344" t="s">
        <v>3391</v>
      </c>
      <c r="H29" s="79" t="s">
        <v>3392</v>
      </c>
      <c r="I29" s="344" t="s">
        <v>3393</v>
      </c>
    </row>
    <row r="30" spans="1:19" ht="60">
      <c r="A30" s="345" t="s">
        <v>2601</v>
      </c>
      <c r="B30" s="345" t="s">
        <v>2602</v>
      </c>
      <c r="C30" s="424">
        <v>1</v>
      </c>
      <c r="D30" s="344" t="s">
        <v>72</v>
      </c>
      <c r="E30" s="344" t="s">
        <v>73</v>
      </c>
      <c r="F30" s="7" t="str">
        <f>UnitControlCenter!$B$3</f>
        <v>million metric tons / year</v>
      </c>
      <c r="G30" s="415" t="s">
        <v>3394</v>
      </c>
      <c r="H30" s="415" t="s">
        <v>3395</v>
      </c>
      <c r="I30" s="344" t="s">
        <v>3396</v>
      </c>
    </row>
    <row r="31" spans="1:19" ht="15.75" thickBot="1">
      <c r="A31" s="391" t="s">
        <v>2601</v>
      </c>
      <c r="B31" s="391" t="s">
        <v>3372</v>
      </c>
      <c r="C31" s="423">
        <v>0</v>
      </c>
      <c r="D31" s="392" t="s">
        <v>70</v>
      </c>
      <c r="E31" s="392" t="s">
        <v>71</v>
      </c>
      <c r="F31" s="426" t="str">
        <f>UnitControlCenter!$B$6</f>
        <v>g CO2 / 2019 dollar</v>
      </c>
      <c r="G31" s="393" t="s">
        <v>3316</v>
      </c>
      <c r="H31" s="393"/>
      <c r="I31" s="392"/>
      <c r="J31" s="393"/>
      <c r="K31" s="393"/>
      <c r="L31" s="393"/>
      <c r="M31" s="393"/>
      <c r="N31" s="393"/>
      <c r="O31" s="393"/>
      <c r="P31" s="393"/>
      <c r="Q31" s="393"/>
      <c r="R31" s="393"/>
      <c r="S31" s="393"/>
    </row>
    <row r="32" spans="1:19">
      <c r="A32" s="345" t="s">
        <v>3176</v>
      </c>
      <c r="B32" s="345" t="s">
        <v>2974</v>
      </c>
      <c r="C32" s="416">
        <v>1</v>
      </c>
      <c r="D32" s="344" t="s">
        <v>70</v>
      </c>
      <c r="E32" s="344" t="s">
        <v>499</v>
      </c>
      <c r="F32" s="4" t="str">
        <f>UnitControlCenter!$B$3</f>
        <v>million metric tons / year</v>
      </c>
      <c r="G32" s="79" t="s">
        <v>201</v>
      </c>
      <c r="I32" s="344"/>
    </row>
    <row r="33" spans="1:19">
      <c r="A33" s="345" t="s">
        <v>3176</v>
      </c>
      <c r="B33" s="345" t="s">
        <v>152</v>
      </c>
      <c r="C33" s="416">
        <v>1</v>
      </c>
      <c r="D33" s="344" t="s">
        <v>70</v>
      </c>
      <c r="E33" s="344" t="s">
        <v>499</v>
      </c>
      <c r="F33" s="4" t="str">
        <f>UnitControlCenter!$B$3</f>
        <v>million metric tons / year</v>
      </c>
      <c r="G33" s="344" t="s">
        <v>2760</v>
      </c>
      <c r="I33" s="344"/>
    </row>
    <row r="34" spans="1:19" ht="30">
      <c r="A34" s="345" t="s">
        <v>3176</v>
      </c>
      <c r="B34" s="345" t="s">
        <v>2758</v>
      </c>
      <c r="C34" s="416">
        <v>1</v>
      </c>
      <c r="D34" s="344" t="s">
        <v>70</v>
      </c>
      <c r="E34" s="344" t="s">
        <v>499</v>
      </c>
      <c r="F34" s="4" t="str">
        <f>UnitControlCenter!$B$3</f>
        <v>million metric tons / year</v>
      </c>
      <c r="G34" s="344" t="s">
        <v>2761</v>
      </c>
      <c r="I34" s="344"/>
    </row>
    <row r="35" spans="1:19">
      <c r="A35" s="345" t="s">
        <v>3176</v>
      </c>
      <c r="B35" s="345" t="s">
        <v>2867</v>
      </c>
      <c r="C35" s="416">
        <v>1</v>
      </c>
      <c r="D35" s="344" t="s">
        <v>70</v>
      </c>
      <c r="E35" s="344" t="s">
        <v>499</v>
      </c>
      <c r="F35" s="4" t="str">
        <f>UnitControlCenter!$B$3</f>
        <v>million metric tons / year</v>
      </c>
      <c r="G35" s="344" t="s">
        <v>2880</v>
      </c>
      <c r="I35" s="344"/>
    </row>
    <row r="36" spans="1:19">
      <c r="A36" s="345" t="s">
        <v>3176</v>
      </c>
      <c r="B36" s="345" t="s">
        <v>103</v>
      </c>
      <c r="C36" s="416">
        <v>1</v>
      </c>
      <c r="D36" s="344" t="s">
        <v>70</v>
      </c>
      <c r="E36" s="344" t="s">
        <v>499</v>
      </c>
      <c r="F36" s="4" t="str">
        <f>UnitControlCenter!$B$3</f>
        <v>million metric tons / year</v>
      </c>
      <c r="G36" s="344" t="s">
        <v>2762</v>
      </c>
      <c r="I36" s="344"/>
    </row>
    <row r="37" spans="1:19">
      <c r="A37" s="345" t="s">
        <v>3176</v>
      </c>
      <c r="B37" s="345" t="s">
        <v>9</v>
      </c>
      <c r="C37" s="416">
        <v>1</v>
      </c>
      <c r="D37" s="344" t="s">
        <v>70</v>
      </c>
      <c r="E37" s="344" t="s">
        <v>499</v>
      </c>
      <c r="F37" s="4" t="str">
        <f>UnitControlCenter!$B$3</f>
        <v>million metric tons / year</v>
      </c>
      <c r="G37" s="344" t="s">
        <v>2813</v>
      </c>
      <c r="I37" s="344"/>
    </row>
    <row r="38" spans="1:19" ht="15.75" thickBot="1">
      <c r="A38" s="391" t="s">
        <v>3176</v>
      </c>
      <c r="B38" s="391" t="s">
        <v>4</v>
      </c>
      <c r="C38" s="423">
        <v>1</v>
      </c>
      <c r="D38" s="392" t="s">
        <v>70</v>
      </c>
      <c r="E38" s="392" t="s">
        <v>499</v>
      </c>
      <c r="F38" s="395" t="str">
        <f>UnitControlCenter!$B$3</f>
        <v>million metric tons / year</v>
      </c>
      <c r="G38" s="392" t="s">
        <v>2764</v>
      </c>
      <c r="H38" s="393"/>
      <c r="I38" s="392"/>
      <c r="J38" s="393"/>
      <c r="K38" s="393"/>
      <c r="L38" s="393"/>
      <c r="M38" s="393"/>
      <c r="N38" s="393"/>
      <c r="O38" s="393"/>
      <c r="P38" s="393"/>
      <c r="Q38" s="393"/>
      <c r="R38" s="393"/>
      <c r="S38" s="393"/>
    </row>
    <row r="39" spans="1:19" ht="45">
      <c r="A39" s="345" t="s">
        <v>411</v>
      </c>
      <c r="B39" s="345" t="s">
        <v>3474</v>
      </c>
      <c r="C39" s="416">
        <v>1</v>
      </c>
      <c r="D39" s="344" t="s">
        <v>72</v>
      </c>
      <c r="E39" s="344" t="s">
        <v>500</v>
      </c>
      <c r="F39" s="4" t="str">
        <f>UnitControlCenter!$B$7</f>
        <v>2019 dollars / ton CO2e abated, Annual average abatement potential (MtCO2e)</v>
      </c>
      <c r="G39" s="79" t="s">
        <v>2700</v>
      </c>
      <c r="I39" s="344"/>
    </row>
    <row r="40" spans="1:19" ht="45.75" thickBot="1">
      <c r="A40" s="391" t="s">
        <v>411</v>
      </c>
      <c r="B40" s="391" t="s">
        <v>3475</v>
      </c>
      <c r="C40" s="423">
        <v>1</v>
      </c>
      <c r="D40" s="392" t="s">
        <v>72</v>
      </c>
      <c r="E40" s="392" t="s">
        <v>500</v>
      </c>
      <c r="F40" s="395" t="str">
        <f>UnitControlCenter!$B$7</f>
        <v>2019 dollars / ton CO2e abated, Annual average abatement potential (MtCO2e)</v>
      </c>
      <c r="G40" s="393" t="s">
        <v>2700</v>
      </c>
      <c r="H40" s="393"/>
      <c r="I40" s="392"/>
      <c r="J40" s="393"/>
      <c r="K40" s="393"/>
      <c r="L40" s="393"/>
      <c r="M40" s="393"/>
      <c r="N40" s="393"/>
      <c r="O40" s="393"/>
      <c r="P40" s="393"/>
      <c r="Q40" s="393"/>
      <c r="R40" s="393"/>
      <c r="S40" s="393"/>
    </row>
    <row r="41" spans="1:19" ht="45">
      <c r="A41" s="345" t="s">
        <v>2603</v>
      </c>
      <c r="B41" s="345" t="s">
        <v>3539</v>
      </c>
      <c r="C41" s="416">
        <v>1</v>
      </c>
      <c r="D41" s="344" t="s">
        <v>72</v>
      </c>
      <c r="E41" s="344" t="s">
        <v>71</v>
      </c>
      <c r="F41" s="4" t="str">
        <f>UnitControlCenter!$B$8</f>
        <v>billion 2019 dollars / year</v>
      </c>
      <c r="G41" s="79" t="s">
        <v>3476</v>
      </c>
      <c r="H41" s="79" t="s">
        <v>2702</v>
      </c>
      <c r="I41" s="344" t="s">
        <v>2675</v>
      </c>
    </row>
    <row r="42" spans="1:19">
      <c r="A42" s="345" t="s">
        <v>2603</v>
      </c>
      <c r="B42" s="390" t="s">
        <v>3205</v>
      </c>
      <c r="C42" s="416">
        <v>1</v>
      </c>
      <c r="D42" s="344" t="s">
        <v>70</v>
      </c>
      <c r="E42" s="344" t="s">
        <v>71</v>
      </c>
      <c r="F42" s="4" t="str">
        <f>UnitControlCenter!$B$8</f>
        <v>billion 2019 dollars / year</v>
      </c>
      <c r="G42" s="79" t="s">
        <v>3193</v>
      </c>
      <c r="I42" s="344"/>
    </row>
    <row r="43" spans="1:19" ht="75">
      <c r="A43" s="345" t="s">
        <v>2603</v>
      </c>
      <c r="B43" s="345" t="s">
        <v>3463</v>
      </c>
      <c r="C43" s="439">
        <v>1</v>
      </c>
      <c r="D43" s="344" t="s">
        <v>72</v>
      </c>
      <c r="E43" s="344" t="s">
        <v>73</v>
      </c>
      <c r="F43" s="4" t="str">
        <f>UnitControlCenter!$B$8</f>
        <v>billion 2019 dollars / year</v>
      </c>
      <c r="G43" s="4" t="s">
        <v>3464</v>
      </c>
      <c r="H43" s="4" t="s">
        <v>3465</v>
      </c>
      <c r="I43" s="4" t="s">
        <v>3466</v>
      </c>
    </row>
    <row r="44" spans="1:19" ht="30">
      <c r="A44" s="345" t="s">
        <v>2603</v>
      </c>
      <c r="B44" s="390" t="s">
        <v>3468</v>
      </c>
      <c r="C44" s="424">
        <v>1</v>
      </c>
      <c r="D44" s="344" t="s">
        <v>70</v>
      </c>
      <c r="E44" s="344" t="s">
        <v>71</v>
      </c>
      <c r="F44" s="7" t="str">
        <f>UnitControlCenter!$B$9</f>
        <v>billion 2019 dollars</v>
      </c>
      <c r="G44" s="415" t="s">
        <v>3470</v>
      </c>
      <c r="H44" s="415"/>
      <c r="I44" s="344"/>
    </row>
    <row r="45" spans="1:19" ht="30.75" thickBot="1">
      <c r="A45" s="391" t="s">
        <v>2603</v>
      </c>
      <c r="B45" s="396" t="s">
        <v>3471</v>
      </c>
      <c r="C45" s="423">
        <v>1</v>
      </c>
      <c r="D45" s="392" t="s">
        <v>70</v>
      </c>
      <c r="E45" s="392" t="s">
        <v>71</v>
      </c>
      <c r="F45" s="395" t="str">
        <f>UnitControlCenter!$B$8</f>
        <v>billion 2019 dollars / year</v>
      </c>
      <c r="G45" s="393" t="s">
        <v>3472</v>
      </c>
      <c r="H45" s="393"/>
      <c r="I45" s="392"/>
      <c r="J45" s="393"/>
      <c r="K45" s="393"/>
      <c r="L45" s="393"/>
      <c r="M45" s="393"/>
      <c r="N45" s="393"/>
      <c r="O45" s="393"/>
      <c r="P45" s="393"/>
      <c r="Q45" s="393"/>
      <c r="R45" s="393"/>
      <c r="S45" s="393"/>
    </row>
    <row r="46" spans="1:19" ht="45">
      <c r="A46" s="345" t="s">
        <v>3359</v>
      </c>
      <c r="B46" s="390" t="s">
        <v>3376</v>
      </c>
      <c r="C46" s="432">
        <v>1</v>
      </c>
      <c r="D46" s="344" t="s">
        <v>72</v>
      </c>
      <c r="E46" s="344" t="s">
        <v>71</v>
      </c>
      <c r="F46" s="7" t="str">
        <f>UnitControlCenter!$B$10</f>
        <v>jobs</v>
      </c>
      <c r="G46" s="415" t="s">
        <v>3367</v>
      </c>
      <c r="H46" s="415" t="s">
        <v>3366</v>
      </c>
      <c r="I46" s="344" t="s">
        <v>2676</v>
      </c>
    </row>
    <row r="47" spans="1:19" ht="30">
      <c r="A47" s="345" t="s">
        <v>3359</v>
      </c>
      <c r="B47" s="390" t="s">
        <v>3377</v>
      </c>
      <c r="C47" s="435">
        <v>1</v>
      </c>
      <c r="D47" s="344" t="s">
        <v>72</v>
      </c>
      <c r="E47" s="344" t="s">
        <v>71</v>
      </c>
      <c r="F47" s="7" t="str">
        <f>UnitControlCenter!$B$10</f>
        <v>jobs</v>
      </c>
      <c r="G47" s="415" t="s">
        <v>3380</v>
      </c>
      <c r="H47" s="415" t="s">
        <v>3381</v>
      </c>
      <c r="I47" s="344" t="s">
        <v>3382</v>
      </c>
    </row>
    <row r="48" spans="1:19" ht="30">
      <c r="A48" s="345" t="s">
        <v>3359</v>
      </c>
      <c r="B48" s="390" t="s">
        <v>3443</v>
      </c>
      <c r="C48" s="437">
        <v>1</v>
      </c>
      <c r="D48" s="344" t="s">
        <v>72</v>
      </c>
      <c r="E48" s="344" t="s">
        <v>71</v>
      </c>
      <c r="F48" s="7" t="str">
        <f>UnitControlCenter!$B$10</f>
        <v>jobs</v>
      </c>
      <c r="G48" s="415" t="s">
        <v>3447</v>
      </c>
      <c r="H48" s="415" t="s">
        <v>3446</v>
      </c>
      <c r="I48" s="344" t="s">
        <v>3462</v>
      </c>
    </row>
    <row r="49" spans="1:19" ht="45">
      <c r="A49" s="345" t="s">
        <v>3359</v>
      </c>
      <c r="B49" s="390" t="s">
        <v>3579</v>
      </c>
      <c r="C49" s="443">
        <v>1</v>
      </c>
      <c r="D49" s="344" t="s">
        <v>72</v>
      </c>
      <c r="E49" s="344" t="s">
        <v>71</v>
      </c>
      <c r="F49" s="7" t="str">
        <f>UnitControlCenter!$B$10</f>
        <v>jobs</v>
      </c>
      <c r="G49" s="415" t="s">
        <v>3578</v>
      </c>
      <c r="H49" s="415" t="s">
        <v>3366</v>
      </c>
      <c r="I49" s="344" t="s">
        <v>2676</v>
      </c>
    </row>
    <row r="50" spans="1:19" ht="45">
      <c r="A50" s="345" t="s">
        <v>3359</v>
      </c>
      <c r="B50" s="390" t="s">
        <v>3361</v>
      </c>
      <c r="C50" s="432">
        <v>1</v>
      </c>
      <c r="D50" s="344" t="s">
        <v>72</v>
      </c>
      <c r="E50" s="344" t="s">
        <v>71</v>
      </c>
      <c r="F50" s="4" t="str">
        <f>UnitControlCenter!$B$8</f>
        <v>billion 2019 dollars / year</v>
      </c>
      <c r="G50" s="415" t="s">
        <v>3368</v>
      </c>
      <c r="H50" s="415" t="s">
        <v>3370</v>
      </c>
      <c r="I50" s="344" t="s">
        <v>2676</v>
      </c>
    </row>
    <row r="51" spans="1:19" ht="45">
      <c r="A51" s="345" t="s">
        <v>3359</v>
      </c>
      <c r="B51" s="390" t="s">
        <v>3383</v>
      </c>
      <c r="C51" s="436">
        <v>1</v>
      </c>
      <c r="D51" s="344" t="s">
        <v>72</v>
      </c>
      <c r="E51" s="344" t="s">
        <v>71</v>
      </c>
      <c r="F51" s="4" t="str">
        <f>UnitControlCenter!$B$12</f>
        <v>% change</v>
      </c>
      <c r="G51" s="415" t="s">
        <v>3385</v>
      </c>
      <c r="H51" s="415" t="s">
        <v>3370</v>
      </c>
      <c r="I51" s="344" t="s">
        <v>2676</v>
      </c>
    </row>
    <row r="52" spans="1:19" ht="30">
      <c r="A52" s="345" t="s">
        <v>3359</v>
      </c>
      <c r="B52" s="390" t="s">
        <v>3444</v>
      </c>
      <c r="C52" s="437">
        <v>1</v>
      </c>
      <c r="D52" s="344" t="s">
        <v>72</v>
      </c>
      <c r="E52" s="344" t="s">
        <v>71</v>
      </c>
      <c r="F52" s="4" t="str">
        <f>UnitControlCenter!$B$8</f>
        <v>billion 2019 dollars / year</v>
      </c>
      <c r="G52" s="415" t="s">
        <v>3448</v>
      </c>
      <c r="H52" s="415" t="s">
        <v>3446</v>
      </c>
      <c r="I52" s="344" t="s">
        <v>3462</v>
      </c>
    </row>
    <row r="53" spans="1:19" ht="45">
      <c r="A53" s="345" t="s">
        <v>3359</v>
      </c>
      <c r="B53" s="390" t="s">
        <v>3375</v>
      </c>
      <c r="C53" s="432">
        <v>1</v>
      </c>
      <c r="D53" s="344" t="s">
        <v>72</v>
      </c>
      <c r="E53" s="344" t="s">
        <v>71</v>
      </c>
      <c r="F53" s="4" t="str">
        <f>UnitControlCenter!$B$8</f>
        <v>billion 2019 dollars / year</v>
      </c>
      <c r="G53" s="415" t="s">
        <v>3371</v>
      </c>
      <c r="H53" s="415" t="s">
        <v>3369</v>
      </c>
      <c r="I53" s="344" t="s">
        <v>2676</v>
      </c>
    </row>
    <row r="54" spans="1:19" ht="30">
      <c r="A54" s="345" t="s">
        <v>3359</v>
      </c>
      <c r="B54" s="390" t="s">
        <v>3373</v>
      </c>
      <c r="C54" s="424">
        <v>1</v>
      </c>
      <c r="D54" s="344" t="s">
        <v>70</v>
      </c>
      <c r="E54" s="344" t="s">
        <v>71</v>
      </c>
      <c r="F54" s="7" t="str">
        <f>UnitControlCenter!$B$13</f>
        <v>2019 dollars / employee-year</v>
      </c>
      <c r="G54" s="415" t="s">
        <v>3374</v>
      </c>
      <c r="H54" s="415"/>
      <c r="I54" s="344"/>
    </row>
    <row r="55" spans="1:19" ht="30.75" thickBot="1">
      <c r="A55" s="391" t="s">
        <v>3359</v>
      </c>
      <c r="B55" s="396" t="s">
        <v>3445</v>
      </c>
      <c r="C55" s="423">
        <v>1</v>
      </c>
      <c r="D55" s="392" t="s">
        <v>72</v>
      </c>
      <c r="E55" s="392" t="s">
        <v>71</v>
      </c>
      <c r="F55" s="395" t="str">
        <f>UnitControlCenter!$B$8</f>
        <v>billion 2019 dollars / year</v>
      </c>
      <c r="G55" s="393" t="s">
        <v>3449</v>
      </c>
      <c r="H55" s="393" t="s">
        <v>3446</v>
      </c>
      <c r="I55" s="392" t="s">
        <v>3462</v>
      </c>
      <c r="J55" s="393"/>
      <c r="K55" s="393"/>
      <c r="L55" s="393"/>
      <c r="M55" s="393"/>
      <c r="N55" s="393"/>
      <c r="O55" s="393"/>
      <c r="P55" s="393"/>
      <c r="Q55" s="393"/>
      <c r="R55" s="393"/>
      <c r="S55" s="393"/>
    </row>
    <row r="56" spans="1:19" ht="90">
      <c r="A56" s="345" t="s">
        <v>3360</v>
      </c>
      <c r="B56" s="345" t="s">
        <v>3089</v>
      </c>
      <c r="C56" s="416">
        <v>1</v>
      </c>
      <c r="D56" s="344" t="s">
        <v>72</v>
      </c>
      <c r="E56" s="344" t="s">
        <v>71</v>
      </c>
      <c r="F56" s="4" t="str">
        <f>UnitControlCenter!$B$8</f>
        <v>billion 2019 dollars / year</v>
      </c>
      <c r="G56" s="4" t="s">
        <v>3090</v>
      </c>
      <c r="H56" s="4" t="s">
        <v>3091</v>
      </c>
      <c r="I56" s="4" t="s">
        <v>3064</v>
      </c>
    </row>
    <row r="57" spans="1:19" ht="45">
      <c r="A57" s="345" t="s">
        <v>3360</v>
      </c>
      <c r="B57" s="345" t="s">
        <v>3093</v>
      </c>
      <c r="C57" s="416">
        <v>1</v>
      </c>
      <c r="D57" s="344" t="s">
        <v>72</v>
      </c>
      <c r="E57" s="344" t="s">
        <v>71</v>
      </c>
      <c r="F57" s="4" t="str">
        <f>UnitControlCenter!$B$8</f>
        <v>billion 2019 dollars / year</v>
      </c>
      <c r="G57" s="4" t="s">
        <v>3103</v>
      </c>
      <c r="H57" s="4" t="s">
        <v>3104</v>
      </c>
      <c r="I57" s="4" t="s">
        <v>3105</v>
      </c>
    </row>
    <row r="58" spans="1:19" ht="60">
      <c r="A58" s="345" t="s">
        <v>3360</v>
      </c>
      <c r="B58" s="345" t="s">
        <v>3094</v>
      </c>
      <c r="C58" s="416">
        <v>1</v>
      </c>
      <c r="D58" s="344" t="s">
        <v>72</v>
      </c>
      <c r="E58" s="344" t="s">
        <v>71</v>
      </c>
      <c r="F58" s="4" t="str">
        <f>UnitControlCenter!$B$8</f>
        <v>billion 2019 dollars / year</v>
      </c>
      <c r="G58" s="4" t="s">
        <v>3114</v>
      </c>
      <c r="H58" s="4" t="s">
        <v>3112</v>
      </c>
      <c r="I58" s="4" t="s">
        <v>3113</v>
      </c>
    </row>
    <row r="59" spans="1:19" ht="45">
      <c r="A59" s="345" t="s">
        <v>3360</v>
      </c>
      <c r="B59" s="345" t="s">
        <v>3095</v>
      </c>
      <c r="C59" s="416">
        <v>1</v>
      </c>
      <c r="D59" s="344" t="s">
        <v>72</v>
      </c>
      <c r="E59" s="344" t="s">
        <v>71</v>
      </c>
      <c r="F59" s="4" t="str">
        <f>UnitControlCenter!$B$8</f>
        <v>billion 2019 dollars / year</v>
      </c>
      <c r="G59" s="4" t="s">
        <v>3108</v>
      </c>
      <c r="H59" s="4" t="s">
        <v>3104</v>
      </c>
      <c r="I59" s="4" t="s">
        <v>3106</v>
      </c>
    </row>
    <row r="60" spans="1:19" ht="45">
      <c r="A60" s="345" t="s">
        <v>3360</v>
      </c>
      <c r="B60" s="345" t="s">
        <v>3096</v>
      </c>
      <c r="C60" s="416">
        <v>1</v>
      </c>
      <c r="D60" s="344" t="s">
        <v>72</v>
      </c>
      <c r="E60" s="344" t="s">
        <v>71</v>
      </c>
      <c r="F60" s="4" t="str">
        <f>UnitControlCenter!$B$8</f>
        <v>billion 2019 dollars / year</v>
      </c>
      <c r="G60" s="4" t="s">
        <v>3109</v>
      </c>
      <c r="H60" s="4" t="s">
        <v>3104</v>
      </c>
      <c r="I60" s="4" t="s">
        <v>3107</v>
      </c>
    </row>
    <row r="61" spans="1:19" ht="60">
      <c r="A61" s="345" t="s">
        <v>3360</v>
      </c>
      <c r="B61" s="345" t="s">
        <v>3097</v>
      </c>
      <c r="C61" s="416">
        <v>1</v>
      </c>
      <c r="D61" s="344" t="s">
        <v>72</v>
      </c>
      <c r="E61" s="344" t="s">
        <v>71</v>
      </c>
      <c r="F61" s="4" t="str">
        <f>UnitControlCenter!$B$8</f>
        <v>billion 2019 dollars / year</v>
      </c>
      <c r="G61" s="4" t="s">
        <v>3115</v>
      </c>
      <c r="H61" s="4" t="s">
        <v>3112</v>
      </c>
      <c r="I61" s="4" t="s">
        <v>3113</v>
      </c>
    </row>
    <row r="62" spans="1:19" ht="60">
      <c r="A62" s="345" t="s">
        <v>3360</v>
      </c>
      <c r="B62" s="345" t="s">
        <v>3098</v>
      </c>
      <c r="C62" s="416">
        <v>1</v>
      </c>
      <c r="D62" s="344" t="s">
        <v>72</v>
      </c>
      <c r="E62" s="344" t="s">
        <v>71</v>
      </c>
      <c r="F62" s="4" t="str">
        <f>UnitControlCenter!$B$8</f>
        <v>billion 2019 dollars / year</v>
      </c>
      <c r="G62" s="4" t="s">
        <v>3116</v>
      </c>
      <c r="H62" s="4" t="s">
        <v>3112</v>
      </c>
      <c r="I62" s="4" t="s">
        <v>3113</v>
      </c>
    </row>
    <row r="63" spans="1:19" ht="75">
      <c r="A63" s="345" t="s">
        <v>3360</v>
      </c>
      <c r="B63" s="345" t="s">
        <v>3099</v>
      </c>
      <c r="C63" s="416">
        <v>1</v>
      </c>
      <c r="D63" s="344" t="s">
        <v>72</v>
      </c>
      <c r="E63" s="344" t="s">
        <v>71</v>
      </c>
      <c r="F63" s="4" t="str">
        <f>UnitControlCenter!$B$8</f>
        <v>billion 2019 dollars / year</v>
      </c>
      <c r="G63" s="4" t="s">
        <v>3117</v>
      </c>
      <c r="H63" s="4" t="s">
        <v>3112</v>
      </c>
      <c r="I63" s="4" t="s">
        <v>3113</v>
      </c>
    </row>
    <row r="64" spans="1:19" ht="75">
      <c r="A64" s="345" t="s">
        <v>3360</v>
      </c>
      <c r="B64" s="345" t="s">
        <v>3123</v>
      </c>
      <c r="C64" s="416">
        <v>1</v>
      </c>
      <c r="D64" s="344" t="s">
        <v>72</v>
      </c>
      <c r="E64" s="344" t="s">
        <v>71</v>
      </c>
      <c r="F64" s="4" t="str">
        <f>UnitControlCenter!$B$8</f>
        <v>billion 2019 dollars / year</v>
      </c>
      <c r="G64" s="4" t="s">
        <v>3121</v>
      </c>
      <c r="H64" s="4" t="s">
        <v>3112</v>
      </c>
      <c r="I64" s="4" t="s">
        <v>3119</v>
      </c>
    </row>
    <row r="65" spans="1:19" ht="60.75" thickBot="1">
      <c r="A65" s="391" t="s">
        <v>3360</v>
      </c>
      <c r="B65" s="391" t="s">
        <v>3124</v>
      </c>
      <c r="C65" s="423">
        <v>1</v>
      </c>
      <c r="D65" s="392" t="s">
        <v>72</v>
      </c>
      <c r="E65" s="392" t="s">
        <v>71</v>
      </c>
      <c r="F65" s="395" t="str">
        <f>UnitControlCenter!$B$8</f>
        <v>billion 2019 dollars / year</v>
      </c>
      <c r="G65" s="395" t="s">
        <v>3122</v>
      </c>
      <c r="H65" s="395" t="s">
        <v>3112</v>
      </c>
      <c r="I65" s="395" t="s">
        <v>3120</v>
      </c>
      <c r="J65" s="393"/>
      <c r="K65" s="393"/>
      <c r="L65" s="393"/>
      <c r="M65" s="393"/>
      <c r="N65" s="393"/>
      <c r="O65" s="393"/>
      <c r="P65" s="393"/>
      <c r="Q65" s="393"/>
      <c r="R65" s="393"/>
      <c r="S65" s="393"/>
    </row>
    <row r="66" spans="1:19">
      <c r="A66" s="345" t="s">
        <v>2604</v>
      </c>
      <c r="B66" s="345" t="s">
        <v>3403</v>
      </c>
      <c r="C66" s="416">
        <v>1</v>
      </c>
      <c r="D66" s="344" t="s">
        <v>70</v>
      </c>
      <c r="E66" s="344" t="s">
        <v>71</v>
      </c>
      <c r="F66" s="4" t="str">
        <f>UnitControlCenter!$B$11</f>
        <v>incidents / year</v>
      </c>
      <c r="G66" s="344" t="s">
        <v>3411</v>
      </c>
      <c r="I66" s="344"/>
    </row>
    <row r="67" spans="1:19" ht="30">
      <c r="A67" s="345" t="s">
        <v>2604</v>
      </c>
      <c r="B67" s="345" t="s">
        <v>3580</v>
      </c>
      <c r="C67" s="443">
        <v>1</v>
      </c>
      <c r="D67" s="344" t="s">
        <v>70</v>
      </c>
      <c r="E67" s="344" t="s">
        <v>499</v>
      </c>
      <c r="F67" s="4" t="str">
        <f>UnitControlCenter!$B$11</f>
        <v>incidents / year</v>
      </c>
      <c r="G67" s="344" t="s">
        <v>3411</v>
      </c>
      <c r="I67" s="344"/>
    </row>
    <row r="68" spans="1:19" ht="30">
      <c r="A68" s="345" t="s">
        <v>2604</v>
      </c>
      <c r="B68" s="345" t="s">
        <v>2605</v>
      </c>
      <c r="C68" s="424">
        <v>1</v>
      </c>
      <c r="D68" s="344" t="s">
        <v>70</v>
      </c>
      <c r="E68" s="344" t="s">
        <v>71</v>
      </c>
      <c r="F68" s="7" t="str">
        <f>UnitControlCenter!$B$8</f>
        <v>billion 2019 dollars / year</v>
      </c>
      <c r="G68" s="344" t="s">
        <v>74</v>
      </c>
      <c r="H68" s="415"/>
      <c r="I68" s="344"/>
    </row>
    <row r="69" spans="1:19">
      <c r="A69" s="345" t="s">
        <v>2604</v>
      </c>
      <c r="B69" s="345" t="s">
        <v>3404</v>
      </c>
      <c r="C69" s="424">
        <v>1</v>
      </c>
      <c r="D69" s="344" t="s">
        <v>70</v>
      </c>
      <c r="E69" s="344" t="s">
        <v>71</v>
      </c>
      <c r="F69" s="4" t="str">
        <f>UnitControlCenter!$B$11</f>
        <v>incidents / year</v>
      </c>
      <c r="G69" s="344" t="s">
        <v>3412</v>
      </c>
      <c r="H69" s="415"/>
      <c r="I69" s="344"/>
    </row>
    <row r="70" spans="1:19" ht="30">
      <c r="A70" s="345" t="s">
        <v>2604</v>
      </c>
      <c r="B70" s="345" t="s">
        <v>3405</v>
      </c>
      <c r="C70" s="424">
        <v>1</v>
      </c>
      <c r="D70" s="344" t="s">
        <v>70</v>
      </c>
      <c r="E70" s="344" t="s">
        <v>71</v>
      </c>
      <c r="F70" s="4" t="str">
        <f>UnitControlCenter!$B$11</f>
        <v>incidents / year</v>
      </c>
      <c r="G70" s="344" t="s">
        <v>3413</v>
      </c>
      <c r="H70" s="415"/>
      <c r="I70" s="344"/>
    </row>
    <row r="71" spans="1:19">
      <c r="A71" s="345" t="s">
        <v>2604</v>
      </c>
      <c r="B71" s="345" t="s">
        <v>3418</v>
      </c>
      <c r="C71" s="424">
        <v>1</v>
      </c>
      <c r="D71" s="344" t="s">
        <v>70</v>
      </c>
      <c r="E71" s="344" t="s">
        <v>71</v>
      </c>
      <c r="F71" s="4" t="str">
        <f>UnitControlCenter!$B$11</f>
        <v>incidents / year</v>
      </c>
      <c r="G71" s="344" t="s">
        <v>3419</v>
      </c>
      <c r="H71" s="415"/>
      <c r="I71" s="344"/>
    </row>
    <row r="72" spans="1:19" ht="30">
      <c r="A72" s="345" t="s">
        <v>2604</v>
      </c>
      <c r="B72" s="345" t="s">
        <v>3406</v>
      </c>
      <c r="C72" s="424">
        <v>1</v>
      </c>
      <c r="D72" s="344" t="s">
        <v>70</v>
      </c>
      <c r="E72" s="344" t="s">
        <v>71</v>
      </c>
      <c r="F72" s="4" t="str">
        <f>UnitControlCenter!$B$11</f>
        <v>incidents / year</v>
      </c>
      <c r="G72" s="344" t="s">
        <v>3414</v>
      </c>
      <c r="H72" s="415"/>
      <c r="I72" s="344"/>
    </row>
    <row r="73" spans="1:19">
      <c r="A73" s="345" t="s">
        <v>2604</v>
      </c>
      <c r="B73" s="345" t="s">
        <v>3407</v>
      </c>
      <c r="C73" s="424">
        <v>1</v>
      </c>
      <c r="D73" s="344" t="s">
        <v>70</v>
      </c>
      <c r="E73" s="344" t="s">
        <v>71</v>
      </c>
      <c r="F73" s="4" t="str">
        <f>UnitControlCenter!$B$11</f>
        <v>incidents / year</v>
      </c>
      <c r="G73" s="344" t="s">
        <v>3415</v>
      </c>
      <c r="H73" s="415"/>
      <c r="I73" s="344"/>
    </row>
    <row r="74" spans="1:19">
      <c r="A74" s="345" t="s">
        <v>2604</v>
      </c>
      <c r="B74" s="345" t="s">
        <v>3408</v>
      </c>
      <c r="C74" s="424">
        <v>1</v>
      </c>
      <c r="D74" s="344" t="s">
        <v>70</v>
      </c>
      <c r="E74" s="344" t="s">
        <v>71</v>
      </c>
      <c r="F74" s="4" t="str">
        <f>UnitControlCenter!$B$11</f>
        <v>incidents / year</v>
      </c>
      <c r="G74" s="344" t="s">
        <v>3416</v>
      </c>
      <c r="H74" s="415"/>
      <c r="I74" s="344"/>
    </row>
    <row r="75" spans="1:19" ht="30.75" thickBot="1">
      <c r="A75" s="391" t="s">
        <v>2604</v>
      </c>
      <c r="B75" s="391" t="s">
        <v>3409</v>
      </c>
      <c r="C75" s="423">
        <v>1</v>
      </c>
      <c r="D75" s="392" t="s">
        <v>70</v>
      </c>
      <c r="E75" s="392" t="s">
        <v>71</v>
      </c>
      <c r="F75" s="395" t="str">
        <f>UnitControlCenter!$B$11</f>
        <v>incidents / year</v>
      </c>
      <c r="G75" s="392" t="s">
        <v>3417</v>
      </c>
      <c r="H75" s="393"/>
      <c r="I75" s="392"/>
      <c r="J75" s="393"/>
      <c r="K75" s="393"/>
      <c r="L75" s="393"/>
      <c r="M75" s="393"/>
      <c r="N75" s="393"/>
      <c r="O75" s="393"/>
      <c r="P75" s="393"/>
      <c r="Q75" s="393"/>
      <c r="R75" s="393"/>
      <c r="S75" s="393"/>
    </row>
    <row r="76" spans="1:19" ht="135">
      <c r="A76" s="345" t="s">
        <v>2842</v>
      </c>
      <c r="B76" s="345" t="s">
        <v>2606</v>
      </c>
      <c r="C76" s="416">
        <v>1</v>
      </c>
      <c r="D76" s="344" t="s">
        <v>72</v>
      </c>
      <c r="E76" s="344" t="s">
        <v>73</v>
      </c>
      <c r="F76" s="4" t="str">
        <f>UnitControlCenter!$B$15</f>
        <v>terawatt-hours (TWh) / year</v>
      </c>
      <c r="G76" s="344" t="s">
        <v>2882</v>
      </c>
      <c r="H76" s="79" t="s">
        <v>2883</v>
      </c>
      <c r="I76" s="344" t="s">
        <v>2890</v>
      </c>
    </row>
    <row r="77" spans="1:19" ht="165">
      <c r="A77" s="345" t="s">
        <v>2842</v>
      </c>
      <c r="B77" s="345" t="s">
        <v>2607</v>
      </c>
      <c r="C77" s="416">
        <v>1</v>
      </c>
      <c r="D77" s="344" t="s">
        <v>72</v>
      </c>
      <c r="E77" s="344" t="s">
        <v>71</v>
      </c>
      <c r="F77" s="4" t="str">
        <f>UnitControlCenter!$B$15</f>
        <v>terawatt-hours (TWh) / year</v>
      </c>
      <c r="G77" s="344" t="s">
        <v>2884</v>
      </c>
      <c r="H77" s="79" t="s">
        <v>2885</v>
      </c>
      <c r="I77" s="344" t="s">
        <v>2891</v>
      </c>
    </row>
    <row r="78" spans="1:19" ht="135">
      <c r="A78" s="345" t="s">
        <v>2842</v>
      </c>
      <c r="B78" s="345" t="s">
        <v>2608</v>
      </c>
      <c r="C78" s="416">
        <v>1</v>
      </c>
      <c r="D78" s="344" t="s">
        <v>72</v>
      </c>
      <c r="E78" s="344" t="s">
        <v>73</v>
      </c>
      <c r="F78" s="4" t="str">
        <f>UnitControlCenter!$B$16</f>
        <v>gigawatts (GW) / year</v>
      </c>
      <c r="G78" s="344" t="s">
        <v>2886</v>
      </c>
      <c r="H78" s="79" t="s">
        <v>2887</v>
      </c>
      <c r="I78" s="344" t="s">
        <v>2892</v>
      </c>
    </row>
    <row r="79" spans="1:19" ht="150">
      <c r="A79" s="345" t="s">
        <v>2842</v>
      </c>
      <c r="B79" s="345" t="s">
        <v>2609</v>
      </c>
      <c r="C79" s="416">
        <v>1</v>
      </c>
      <c r="D79" s="344" t="s">
        <v>72</v>
      </c>
      <c r="E79" s="344" t="s">
        <v>71</v>
      </c>
      <c r="F79" s="4" t="str">
        <f>UnitControlCenter!$B$16</f>
        <v>gigawatts (GW) / year</v>
      </c>
      <c r="G79" s="344" t="s">
        <v>2888</v>
      </c>
      <c r="H79" s="79" t="s">
        <v>2889</v>
      </c>
      <c r="I79" s="344" t="s">
        <v>2893</v>
      </c>
    </row>
    <row r="80" spans="1:19" ht="45.75" thickBot="1">
      <c r="A80" s="391" t="s">
        <v>2842</v>
      </c>
      <c r="B80" s="391" t="s">
        <v>2843</v>
      </c>
      <c r="C80" s="423">
        <v>1</v>
      </c>
      <c r="D80" s="392" t="s">
        <v>72</v>
      </c>
      <c r="E80" s="392" t="s">
        <v>73</v>
      </c>
      <c r="F80" s="395" t="str">
        <f>UnitControlCenter!$B$15</f>
        <v>terawatt-hours (TWh) / year</v>
      </c>
      <c r="G80" s="392" t="s">
        <v>3325</v>
      </c>
      <c r="H80" s="392" t="s">
        <v>3326</v>
      </c>
      <c r="I80" s="392" t="s">
        <v>2894</v>
      </c>
      <c r="J80" s="393"/>
      <c r="K80" s="393"/>
      <c r="L80" s="393"/>
      <c r="M80" s="393"/>
      <c r="N80" s="393"/>
      <c r="O80" s="393"/>
      <c r="P80" s="393"/>
      <c r="Q80" s="393"/>
      <c r="R80" s="393"/>
      <c r="S80" s="393"/>
    </row>
    <row r="81" spans="1:19" ht="120">
      <c r="A81" s="345" t="s">
        <v>2827</v>
      </c>
      <c r="B81" s="345" t="s">
        <v>2610</v>
      </c>
      <c r="C81" s="416">
        <v>1</v>
      </c>
      <c r="D81" s="344" t="s">
        <v>72</v>
      </c>
      <c r="E81" s="344" t="s">
        <v>2628</v>
      </c>
      <c r="F81" s="4" t="str">
        <f>UnitControlCenter!$B$17</f>
        <v>2019 dollars / megawatt-hour (MWh)</v>
      </c>
      <c r="G81" s="344" t="s">
        <v>2895</v>
      </c>
      <c r="H81" s="79" t="s">
        <v>2896</v>
      </c>
      <c r="I81" s="344" t="s">
        <v>2897</v>
      </c>
    </row>
    <row r="82" spans="1:19" ht="30">
      <c r="A82" s="345" t="s">
        <v>2827</v>
      </c>
      <c r="B82" s="345" t="s">
        <v>2611</v>
      </c>
      <c r="C82" s="416">
        <v>1</v>
      </c>
      <c r="D82" s="344" t="s">
        <v>72</v>
      </c>
      <c r="E82" s="344" t="s">
        <v>73</v>
      </c>
      <c r="F82" s="4" t="str">
        <f>UnitControlCenter!$B$15</f>
        <v>terawatt-hours (TWh) / year</v>
      </c>
      <c r="G82" s="344" t="s">
        <v>3235</v>
      </c>
      <c r="H82" s="79" t="s">
        <v>3236</v>
      </c>
      <c r="I82" s="344" t="s">
        <v>3237</v>
      </c>
    </row>
    <row r="83" spans="1:19" ht="105">
      <c r="A83" s="345" t="s">
        <v>2827</v>
      </c>
      <c r="B83" s="345" t="s">
        <v>2828</v>
      </c>
      <c r="C83" s="416">
        <v>1</v>
      </c>
      <c r="D83" s="344" t="s">
        <v>72</v>
      </c>
      <c r="E83" s="344" t="s">
        <v>73</v>
      </c>
      <c r="F83" s="4" t="str">
        <f>UnitControlCenter!$B$18</f>
        <v>cubic km / yr</v>
      </c>
      <c r="G83" s="344" t="s">
        <v>2898</v>
      </c>
      <c r="H83" s="79" t="s">
        <v>2899</v>
      </c>
      <c r="I83" s="344" t="s">
        <v>2900</v>
      </c>
    </row>
    <row r="84" spans="1:19" ht="120.75" thickBot="1">
      <c r="A84" s="391" t="s">
        <v>2827</v>
      </c>
      <c r="B84" s="391" t="s">
        <v>2829</v>
      </c>
      <c r="C84" s="423">
        <v>1</v>
      </c>
      <c r="D84" s="392" t="s">
        <v>72</v>
      </c>
      <c r="E84" s="392" t="s">
        <v>73</v>
      </c>
      <c r="F84" s="395" t="str">
        <f>UnitControlCenter!$B$18</f>
        <v>cubic km / yr</v>
      </c>
      <c r="G84" s="392" t="s">
        <v>2901</v>
      </c>
      <c r="H84" s="393" t="s">
        <v>2902</v>
      </c>
      <c r="I84" s="392" t="s">
        <v>2903</v>
      </c>
    </row>
    <row r="85" spans="1:19" ht="90">
      <c r="A85" s="345" t="s">
        <v>3194</v>
      </c>
      <c r="B85" s="345" t="s">
        <v>3195</v>
      </c>
      <c r="C85" s="416">
        <v>1</v>
      </c>
      <c r="D85" s="344" t="s">
        <v>72</v>
      </c>
      <c r="E85" s="344" t="s">
        <v>73</v>
      </c>
      <c r="F85" s="4" t="str">
        <f>UnitControlCenter!$B$21</f>
        <v>million vehicles / year</v>
      </c>
      <c r="G85" s="344" t="s">
        <v>3024</v>
      </c>
      <c r="H85" s="344" t="s">
        <v>3025</v>
      </c>
      <c r="I85" s="344" t="s">
        <v>3026</v>
      </c>
    </row>
    <row r="86" spans="1:19" ht="90">
      <c r="A86" s="345" t="s">
        <v>3194</v>
      </c>
      <c r="B86" s="345" t="s">
        <v>3196</v>
      </c>
      <c r="C86" s="416">
        <v>1</v>
      </c>
      <c r="D86" s="344" t="s">
        <v>72</v>
      </c>
      <c r="E86" s="344" t="s">
        <v>73</v>
      </c>
      <c r="F86" s="4" t="str">
        <f>UnitControlCenter!$B$22</f>
        <v>thousand vehicles / year</v>
      </c>
      <c r="G86" s="344" t="s">
        <v>3027</v>
      </c>
      <c r="H86" s="344" t="s">
        <v>3028</v>
      </c>
      <c r="I86" s="344" t="s">
        <v>3029</v>
      </c>
    </row>
    <row r="87" spans="1:19" ht="90">
      <c r="A87" s="345" t="s">
        <v>3194</v>
      </c>
      <c r="B87" s="345" t="s">
        <v>3197</v>
      </c>
      <c r="C87" s="416">
        <v>1</v>
      </c>
      <c r="D87" s="344" t="s">
        <v>72</v>
      </c>
      <c r="E87" s="344" t="s">
        <v>73</v>
      </c>
      <c r="F87" s="4" t="str">
        <f>UnitControlCenter!$B$22</f>
        <v>thousand vehicles / year</v>
      </c>
      <c r="G87" s="344" t="s">
        <v>3030</v>
      </c>
      <c r="H87" s="344" t="s">
        <v>3025</v>
      </c>
      <c r="I87" s="344" t="s">
        <v>3026</v>
      </c>
    </row>
    <row r="88" spans="1:19" ht="90">
      <c r="A88" s="345" t="s">
        <v>3194</v>
      </c>
      <c r="B88" s="345" t="s">
        <v>3198</v>
      </c>
      <c r="C88" s="416">
        <v>1</v>
      </c>
      <c r="D88" s="344" t="s">
        <v>72</v>
      </c>
      <c r="E88" s="344" t="s">
        <v>73</v>
      </c>
      <c r="F88" s="4" t="str">
        <f>UnitControlCenter!$B$22</f>
        <v>thousand vehicles / year</v>
      </c>
      <c r="G88" s="344" t="s">
        <v>3031</v>
      </c>
      <c r="H88" s="344" t="s">
        <v>3028</v>
      </c>
      <c r="I88" s="344" t="s">
        <v>3029</v>
      </c>
    </row>
    <row r="89" spans="1:19" ht="30">
      <c r="A89" s="345" t="s">
        <v>3194</v>
      </c>
      <c r="B89" s="345" t="s">
        <v>3199</v>
      </c>
      <c r="C89" s="416">
        <v>1</v>
      </c>
      <c r="D89" s="344" t="s">
        <v>72</v>
      </c>
      <c r="E89" s="344" t="s">
        <v>73</v>
      </c>
      <c r="F89" s="4" t="str">
        <f>UnitControlCenter!$B$22</f>
        <v>thousand vehicles / year</v>
      </c>
      <c r="G89" s="344" t="s">
        <v>2904</v>
      </c>
      <c r="H89" s="344" t="s">
        <v>2905</v>
      </c>
      <c r="I89" s="344" t="s">
        <v>3008</v>
      </c>
    </row>
    <row r="90" spans="1:19" ht="75">
      <c r="A90" s="345" t="s">
        <v>3194</v>
      </c>
      <c r="B90" s="345" t="s">
        <v>3200</v>
      </c>
      <c r="C90" s="416">
        <v>1</v>
      </c>
      <c r="D90" s="344" t="s">
        <v>72</v>
      </c>
      <c r="E90" s="344" t="s">
        <v>73</v>
      </c>
      <c r="F90" s="4" t="str">
        <f>UnitControlCenter!$B$23</f>
        <v>million vehicles</v>
      </c>
      <c r="G90" s="344" t="s">
        <v>3032</v>
      </c>
      <c r="H90" s="344" t="s">
        <v>3025</v>
      </c>
      <c r="I90" s="344" t="s">
        <v>3026</v>
      </c>
    </row>
    <row r="91" spans="1:19" ht="90">
      <c r="A91" s="345" t="s">
        <v>3194</v>
      </c>
      <c r="B91" s="345" t="s">
        <v>3201</v>
      </c>
      <c r="C91" s="416">
        <v>1</v>
      </c>
      <c r="D91" s="344" t="s">
        <v>72</v>
      </c>
      <c r="E91" s="344" t="s">
        <v>73</v>
      </c>
      <c r="F91" s="4" t="str">
        <f>UnitControlCenter!$B$24</f>
        <v>thousand vehicles</v>
      </c>
      <c r="G91" s="344" t="s">
        <v>3323</v>
      </c>
      <c r="H91" s="344" t="s">
        <v>3028</v>
      </c>
      <c r="I91" s="344" t="s">
        <v>3029</v>
      </c>
    </row>
    <row r="92" spans="1:19" ht="75">
      <c r="A92" s="345" t="s">
        <v>3194</v>
      </c>
      <c r="B92" s="345" t="s">
        <v>3202</v>
      </c>
      <c r="C92" s="416">
        <v>1</v>
      </c>
      <c r="D92" s="344" t="s">
        <v>72</v>
      </c>
      <c r="E92" s="344" t="s">
        <v>73</v>
      </c>
      <c r="F92" s="4" t="str">
        <f>UnitControlCenter!$B$23</f>
        <v>million vehicles</v>
      </c>
      <c r="G92" s="344" t="s">
        <v>3033</v>
      </c>
      <c r="H92" s="344" t="s">
        <v>3025</v>
      </c>
      <c r="I92" s="344" t="s">
        <v>3026</v>
      </c>
    </row>
    <row r="93" spans="1:19" ht="75">
      <c r="A93" s="345" t="s">
        <v>3194</v>
      </c>
      <c r="B93" s="345" t="s">
        <v>3203</v>
      </c>
      <c r="C93" s="416">
        <v>1</v>
      </c>
      <c r="D93" s="344" t="s">
        <v>72</v>
      </c>
      <c r="E93" s="344" t="s">
        <v>73</v>
      </c>
      <c r="F93" s="4" t="str">
        <f>UnitControlCenter!$B$23</f>
        <v>million vehicles</v>
      </c>
      <c r="G93" s="344" t="s">
        <v>3034</v>
      </c>
      <c r="H93" s="344" t="s">
        <v>3028</v>
      </c>
      <c r="I93" s="344" t="s">
        <v>3029</v>
      </c>
    </row>
    <row r="94" spans="1:19" ht="30.75" thickBot="1">
      <c r="A94" s="391" t="s">
        <v>3194</v>
      </c>
      <c r="B94" s="391" t="s">
        <v>3204</v>
      </c>
      <c r="C94" s="423">
        <v>1</v>
      </c>
      <c r="D94" s="392" t="s">
        <v>72</v>
      </c>
      <c r="E94" s="392" t="s">
        <v>73</v>
      </c>
      <c r="F94" s="395" t="str">
        <f>UnitControlCenter!$B$23</f>
        <v>million vehicles</v>
      </c>
      <c r="G94" s="392" t="s">
        <v>3009</v>
      </c>
      <c r="H94" s="392" t="s">
        <v>2905</v>
      </c>
      <c r="I94" s="392" t="s">
        <v>3008</v>
      </c>
      <c r="J94" s="393"/>
      <c r="K94" s="393"/>
      <c r="L94" s="393"/>
      <c r="M94" s="393"/>
      <c r="N94" s="393"/>
      <c r="O94" s="393"/>
      <c r="P94" s="393"/>
      <c r="Q94" s="393"/>
      <c r="R94" s="393"/>
      <c r="S94" s="393"/>
    </row>
    <row r="95" spans="1:19" ht="150">
      <c r="A95" s="345" t="s">
        <v>3356</v>
      </c>
      <c r="B95" s="345" t="s">
        <v>2614</v>
      </c>
      <c r="C95" s="416">
        <v>1</v>
      </c>
      <c r="D95" s="344" t="s">
        <v>72</v>
      </c>
      <c r="E95" s="344" t="s">
        <v>73</v>
      </c>
      <c r="F95" s="4" t="str">
        <f>UnitControlCenter!$B$3</f>
        <v>million metric tons / year</v>
      </c>
      <c r="G95" s="344" t="s">
        <v>3010</v>
      </c>
      <c r="H95" s="344" t="s">
        <v>3234</v>
      </c>
      <c r="I95" s="344" t="s">
        <v>3011</v>
      </c>
    </row>
    <row r="96" spans="1:19" ht="105">
      <c r="A96" s="345" t="s">
        <v>3356</v>
      </c>
      <c r="B96" s="345" t="s">
        <v>2615</v>
      </c>
      <c r="C96" s="416">
        <v>1</v>
      </c>
      <c r="D96" s="344" t="s">
        <v>72</v>
      </c>
      <c r="E96" s="344" t="s">
        <v>73</v>
      </c>
      <c r="F96" s="4" t="str">
        <f>UnitControlCenter!$B$25</f>
        <v>quads / year</v>
      </c>
      <c r="G96" s="344" t="s">
        <v>3233</v>
      </c>
      <c r="H96" s="344" t="s">
        <v>3035</v>
      </c>
      <c r="I96" s="344" t="s">
        <v>3036</v>
      </c>
    </row>
    <row r="97" spans="1:19" ht="135">
      <c r="A97" s="345" t="s">
        <v>3356</v>
      </c>
      <c r="B97" s="345" t="s">
        <v>2674</v>
      </c>
      <c r="C97" s="424">
        <v>1</v>
      </c>
      <c r="D97" s="344" t="s">
        <v>72</v>
      </c>
      <c r="E97" s="344" t="s">
        <v>73</v>
      </c>
      <c r="F97" s="7" t="str">
        <f>UnitControlCenter!$B$25</f>
        <v>quads / year</v>
      </c>
      <c r="G97" s="344" t="s">
        <v>3012</v>
      </c>
      <c r="H97" s="344" t="s">
        <v>3234</v>
      </c>
      <c r="I97" s="344" t="s">
        <v>3011</v>
      </c>
    </row>
    <row r="98" spans="1:19" ht="45">
      <c r="A98" s="345" t="s">
        <v>3356</v>
      </c>
      <c r="B98" s="345" t="s">
        <v>3357</v>
      </c>
      <c r="C98" s="424">
        <v>1</v>
      </c>
      <c r="D98" s="344" t="s">
        <v>72</v>
      </c>
      <c r="E98" s="344" t="s">
        <v>73</v>
      </c>
      <c r="F98" s="7" t="str">
        <f>UnitControlCenter!$B$19</f>
        <v>trillion passenger-miles / year</v>
      </c>
      <c r="G98" s="344" t="s">
        <v>2629</v>
      </c>
      <c r="H98" s="415" t="s">
        <v>2966</v>
      </c>
      <c r="I98" s="344" t="s">
        <v>2967</v>
      </c>
    </row>
    <row r="99" spans="1:19" ht="45.75" thickBot="1">
      <c r="A99" s="391" t="s">
        <v>3356</v>
      </c>
      <c r="B99" s="391" t="s">
        <v>3358</v>
      </c>
      <c r="C99" s="423">
        <v>1</v>
      </c>
      <c r="D99" s="392" t="s">
        <v>72</v>
      </c>
      <c r="E99" s="392" t="s">
        <v>73</v>
      </c>
      <c r="F99" s="395" t="str">
        <f>UnitControlCenter!$B$20</f>
        <v>trillion freight ton-miles / year</v>
      </c>
      <c r="G99" s="392" t="s">
        <v>3005</v>
      </c>
      <c r="H99" s="393" t="s">
        <v>3006</v>
      </c>
      <c r="I99" s="392" t="s">
        <v>3007</v>
      </c>
      <c r="J99" s="393"/>
      <c r="K99" s="393"/>
      <c r="L99" s="393"/>
      <c r="M99" s="393"/>
      <c r="N99" s="393"/>
      <c r="O99" s="393"/>
      <c r="P99" s="393"/>
      <c r="Q99" s="393"/>
      <c r="R99" s="393"/>
      <c r="S99" s="393"/>
    </row>
    <row r="100" spans="1:19" ht="60">
      <c r="A100" s="347" t="s">
        <v>2616</v>
      </c>
      <c r="B100" s="345" t="s">
        <v>3180</v>
      </c>
      <c r="C100" s="416">
        <v>1</v>
      </c>
      <c r="D100" s="344" t="s">
        <v>72</v>
      </c>
      <c r="E100" s="344" t="s">
        <v>73</v>
      </c>
      <c r="F100" s="4" t="str">
        <f>UnitControlCenter!$B$25</f>
        <v>quads / year</v>
      </c>
      <c r="G100" s="344" t="s">
        <v>3017</v>
      </c>
      <c r="H100" s="79" t="s">
        <v>3014</v>
      </c>
      <c r="I100" s="344" t="s">
        <v>3015</v>
      </c>
    </row>
    <row r="101" spans="1:19" ht="90">
      <c r="A101" s="347" t="s">
        <v>2616</v>
      </c>
      <c r="B101" s="345" t="s">
        <v>3181</v>
      </c>
      <c r="C101" s="416">
        <v>1</v>
      </c>
      <c r="D101" s="344" t="s">
        <v>72</v>
      </c>
      <c r="E101" s="344" t="s">
        <v>73</v>
      </c>
      <c r="F101" s="4" t="str">
        <f>UnitControlCenter!$B$25</f>
        <v>quads / year</v>
      </c>
      <c r="G101" s="344" t="s">
        <v>3177</v>
      </c>
      <c r="H101" s="79" t="s">
        <v>3178</v>
      </c>
      <c r="I101" s="344" t="s">
        <v>3179</v>
      </c>
    </row>
    <row r="102" spans="1:19" ht="75">
      <c r="A102" s="347" t="s">
        <v>2616</v>
      </c>
      <c r="B102" s="345" t="s">
        <v>3182</v>
      </c>
      <c r="C102" s="416">
        <v>1</v>
      </c>
      <c r="D102" s="344" t="s">
        <v>72</v>
      </c>
      <c r="E102" s="344" t="s">
        <v>73</v>
      </c>
      <c r="F102" s="4" t="str">
        <f>UnitControlCenter!$B$25</f>
        <v>quads / year</v>
      </c>
      <c r="G102" s="344" t="s">
        <v>3184</v>
      </c>
      <c r="H102" s="79" t="s">
        <v>3014</v>
      </c>
      <c r="I102" s="344" t="s">
        <v>3015</v>
      </c>
    </row>
    <row r="103" spans="1:19" ht="120.75" thickBot="1">
      <c r="A103" s="394" t="s">
        <v>2616</v>
      </c>
      <c r="B103" s="391" t="s">
        <v>3183</v>
      </c>
      <c r="C103" s="423">
        <v>1</v>
      </c>
      <c r="D103" s="392" t="s">
        <v>72</v>
      </c>
      <c r="E103" s="392" t="s">
        <v>73</v>
      </c>
      <c r="F103" s="395" t="str">
        <f>UnitControlCenter!$B$25</f>
        <v>quads / year</v>
      </c>
      <c r="G103" s="392" t="s">
        <v>3185</v>
      </c>
      <c r="H103" s="393" t="s">
        <v>3178</v>
      </c>
      <c r="I103" s="392" t="s">
        <v>3179</v>
      </c>
      <c r="J103" s="393"/>
      <c r="K103" s="393"/>
      <c r="L103" s="393"/>
      <c r="M103" s="393"/>
      <c r="N103" s="393"/>
      <c r="O103" s="393"/>
      <c r="P103" s="393"/>
      <c r="Q103" s="393"/>
      <c r="R103" s="393"/>
      <c r="S103" s="393"/>
    </row>
    <row r="104" spans="1:19" ht="75">
      <c r="A104" s="347" t="s">
        <v>3304</v>
      </c>
      <c r="B104" s="345" t="s">
        <v>2670</v>
      </c>
      <c r="C104" s="416">
        <v>1</v>
      </c>
      <c r="D104" s="344" t="s">
        <v>72</v>
      </c>
      <c r="E104" s="344" t="s">
        <v>73</v>
      </c>
      <c r="F104" s="4" t="str">
        <f>UnitControlCenter!$B$3</f>
        <v>million metric tons / year</v>
      </c>
      <c r="G104" s="344" t="s">
        <v>3013</v>
      </c>
      <c r="H104" s="79" t="s">
        <v>3014</v>
      </c>
      <c r="I104" s="344" t="s">
        <v>3015</v>
      </c>
    </row>
    <row r="105" spans="1:19" ht="45">
      <c r="A105" s="347" t="s">
        <v>3304</v>
      </c>
      <c r="B105" s="345" t="s">
        <v>2671</v>
      </c>
      <c r="C105" s="416">
        <v>1</v>
      </c>
      <c r="D105" s="344" t="s">
        <v>72</v>
      </c>
      <c r="E105" s="344" t="s">
        <v>73</v>
      </c>
      <c r="F105" s="4" t="str">
        <f>UnitControlCenter!$B$3</f>
        <v>million metric tons / year</v>
      </c>
      <c r="G105" s="344" t="s">
        <v>3022</v>
      </c>
      <c r="H105" s="79" t="s">
        <v>3020</v>
      </c>
      <c r="I105" s="344" t="s">
        <v>3021</v>
      </c>
    </row>
    <row r="106" spans="1:19" ht="75">
      <c r="A106" s="347" t="s">
        <v>3304</v>
      </c>
      <c r="B106" s="345" t="s">
        <v>2672</v>
      </c>
      <c r="C106" s="416">
        <v>1</v>
      </c>
      <c r="D106" s="344" t="s">
        <v>72</v>
      </c>
      <c r="E106" s="344" t="s">
        <v>73</v>
      </c>
      <c r="F106" s="4" t="str">
        <f>UnitControlCenter!$B$3</f>
        <v>million metric tons / year</v>
      </c>
      <c r="G106" s="344" t="s">
        <v>3016</v>
      </c>
      <c r="H106" s="79" t="s">
        <v>3014</v>
      </c>
      <c r="I106" s="344" t="s">
        <v>3015</v>
      </c>
    </row>
    <row r="107" spans="1:19" ht="45">
      <c r="A107" s="347" t="s">
        <v>3304</v>
      </c>
      <c r="B107" s="345" t="s">
        <v>2673</v>
      </c>
      <c r="C107" s="424">
        <v>1</v>
      </c>
      <c r="D107" s="344" t="s">
        <v>72</v>
      </c>
      <c r="E107" s="344" t="s">
        <v>73</v>
      </c>
      <c r="F107" s="7" t="str">
        <f>UnitControlCenter!$B$3</f>
        <v>million metric tons / year</v>
      </c>
      <c r="G107" s="344" t="s">
        <v>3023</v>
      </c>
      <c r="H107" s="415" t="s">
        <v>3020</v>
      </c>
      <c r="I107" s="344" t="s">
        <v>3021</v>
      </c>
    </row>
    <row r="108" spans="1:19" s="415" customFormat="1" ht="90">
      <c r="A108" s="347" t="s">
        <v>3304</v>
      </c>
      <c r="B108" s="345" t="s">
        <v>3302</v>
      </c>
      <c r="C108" s="424">
        <v>1</v>
      </c>
      <c r="D108" s="344" t="s">
        <v>72</v>
      </c>
      <c r="E108" s="344" t="s">
        <v>73</v>
      </c>
      <c r="F108" s="7" t="str">
        <f>UnitControlCenter!$B$3</f>
        <v>million metric tons / year</v>
      </c>
      <c r="G108" s="344" t="s">
        <v>3307</v>
      </c>
      <c r="H108" s="79" t="s">
        <v>3014</v>
      </c>
      <c r="I108" s="344" t="s">
        <v>3015</v>
      </c>
    </row>
    <row r="109" spans="1:19" ht="45.75" thickBot="1">
      <c r="A109" s="394" t="s">
        <v>3304</v>
      </c>
      <c r="B109" s="391" t="s">
        <v>3303</v>
      </c>
      <c r="C109" s="423">
        <v>1</v>
      </c>
      <c r="D109" s="392" t="s">
        <v>72</v>
      </c>
      <c r="E109" s="392" t="s">
        <v>73</v>
      </c>
      <c r="F109" s="395" t="str">
        <f>UnitControlCenter!$B$3</f>
        <v>million metric tons / year</v>
      </c>
      <c r="G109" s="392" t="s">
        <v>3352</v>
      </c>
      <c r="H109" s="393" t="s">
        <v>3305</v>
      </c>
      <c r="I109" s="392" t="s">
        <v>3306</v>
      </c>
      <c r="J109" s="393"/>
      <c r="K109" s="393"/>
      <c r="L109" s="393"/>
      <c r="M109" s="393"/>
      <c r="N109" s="393"/>
      <c r="O109" s="393"/>
      <c r="P109" s="393"/>
      <c r="Q109" s="393"/>
      <c r="R109" s="393"/>
      <c r="S109" s="393"/>
    </row>
    <row r="110" spans="1:19" ht="60">
      <c r="A110" s="347" t="s">
        <v>2617</v>
      </c>
      <c r="B110" s="345" t="s">
        <v>2618</v>
      </c>
      <c r="C110" s="424">
        <v>1</v>
      </c>
      <c r="D110" s="344" t="s">
        <v>72</v>
      </c>
      <c r="E110" s="344" t="s">
        <v>73</v>
      </c>
      <c r="F110" s="4" t="str">
        <f>UnitControlCenter!$B$25</f>
        <v>quads / year</v>
      </c>
      <c r="G110" s="344" t="s">
        <v>2632</v>
      </c>
      <c r="H110" s="79" t="s">
        <v>2633</v>
      </c>
      <c r="I110" s="344" t="s">
        <v>2998</v>
      </c>
    </row>
    <row r="111" spans="1:19" ht="30">
      <c r="A111" s="347" t="s">
        <v>2617</v>
      </c>
      <c r="B111" s="345" t="s">
        <v>2619</v>
      </c>
      <c r="C111" s="424">
        <v>1</v>
      </c>
      <c r="D111" s="344" t="s">
        <v>72</v>
      </c>
      <c r="E111" s="344" t="s">
        <v>73</v>
      </c>
      <c r="F111" s="4" t="str">
        <f>UnitControlCenter!$B$25</f>
        <v>quads / year</v>
      </c>
      <c r="G111" s="344" t="s">
        <v>2650</v>
      </c>
      <c r="H111" s="79" t="s">
        <v>2634</v>
      </c>
      <c r="I111" s="344" t="s">
        <v>2635</v>
      </c>
    </row>
    <row r="112" spans="1:19" ht="90.75" thickBot="1">
      <c r="A112" s="394" t="s">
        <v>2617</v>
      </c>
      <c r="B112" s="391" t="s">
        <v>2620</v>
      </c>
      <c r="C112" s="423">
        <v>1</v>
      </c>
      <c r="D112" s="392" t="s">
        <v>72</v>
      </c>
      <c r="E112" s="392" t="s">
        <v>73</v>
      </c>
      <c r="F112" s="395" t="str">
        <f>UnitControlCenter!$B$25</f>
        <v>quads / year</v>
      </c>
      <c r="G112" s="392" t="s">
        <v>3045</v>
      </c>
      <c r="H112" s="393" t="s">
        <v>3047</v>
      </c>
      <c r="I112" s="392" t="s">
        <v>3046</v>
      </c>
      <c r="J112" s="393"/>
      <c r="K112" s="393"/>
      <c r="L112" s="393"/>
      <c r="M112" s="393"/>
      <c r="N112" s="393"/>
      <c r="O112" s="393"/>
      <c r="P112" s="393"/>
      <c r="Q112" s="393"/>
      <c r="R112" s="393"/>
      <c r="S112" s="393"/>
    </row>
    <row r="113" spans="1:19" ht="105">
      <c r="A113" s="345" t="s">
        <v>2703</v>
      </c>
      <c r="B113" s="345" t="s">
        <v>2704</v>
      </c>
      <c r="C113" s="424">
        <v>1</v>
      </c>
      <c r="D113" s="344" t="s">
        <v>72</v>
      </c>
      <c r="E113" s="344" t="s">
        <v>73</v>
      </c>
      <c r="F113" s="4" t="str">
        <f>UnitControlCenter!$B$25</f>
        <v>quads / year</v>
      </c>
      <c r="G113" s="344" t="s">
        <v>3065</v>
      </c>
      <c r="H113" s="344" t="s">
        <v>3066</v>
      </c>
      <c r="I113" s="344" t="s">
        <v>3067</v>
      </c>
    </row>
    <row r="114" spans="1:19" ht="60">
      <c r="A114" s="345" t="s">
        <v>2703</v>
      </c>
      <c r="B114" s="345" t="s">
        <v>2705</v>
      </c>
      <c r="C114" s="424">
        <v>1</v>
      </c>
      <c r="D114" s="344" t="s">
        <v>72</v>
      </c>
      <c r="E114" s="344" t="s">
        <v>73</v>
      </c>
      <c r="F114" s="4" t="str">
        <f>UnitControlCenter!$B$25</f>
        <v>quads / year</v>
      </c>
      <c r="G114" s="344" t="s">
        <v>3228</v>
      </c>
      <c r="H114" s="344" t="s">
        <v>3229</v>
      </c>
      <c r="I114" s="344" t="s">
        <v>3230</v>
      </c>
    </row>
    <row r="115" spans="1:19">
      <c r="A115" s="345" t="s">
        <v>2703</v>
      </c>
      <c r="B115" s="345" t="s">
        <v>3372</v>
      </c>
      <c r="C115" s="424">
        <v>0</v>
      </c>
      <c r="D115" s="344" t="s">
        <v>70</v>
      </c>
      <c r="E115" s="344" t="s">
        <v>71</v>
      </c>
      <c r="F115" s="1" t="str">
        <f>UnitControlCenter!$B$26</f>
        <v>thousand BTU / 2019 dollar</v>
      </c>
      <c r="G115" s="344" t="s">
        <v>3318</v>
      </c>
      <c r="H115" s="344"/>
      <c r="I115" s="344"/>
    </row>
    <row r="116" spans="1:19">
      <c r="A116" s="345" t="s">
        <v>2703</v>
      </c>
      <c r="B116" s="345" t="s">
        <v>2706</v>
      </c>
      <c r="C116" s="424">
        <v>1</v>
      </c>
      <c r="D116" s="344" t="s">
        <v>70</v>
      </c>
      <c r="E116" s="344" t="s">
        <v>71</v>
      </c>
      <c r="F116" s="4" t="str">
        <f>UnitControlCenter!$B$15</f>
        <v>terawatt-hours (TWh) / year</v>
      </c>
      <c r="G116" s="344" t="s">
        <v>2570</v>
      </c>
      <c r="I116" s="344"/>
    </row>
    <row r="117" spans="1:19">
      <c r="A117" s="345" t="s">
        <v>2703</v>
      </c>
      <c r="B117" s="345" t="s">
        <v>2707</v>
      </c>
      <c r="C117" s="424">
        <v>1</v>
      </c>
      <c r="D117" s="344" t="s">
        <v>70</v>
      </c>
      <c r="E117" s="344" t="s">
        <v>71</v>
      </c>
      <c r="F117" s="4" t="str">
        <f>UnitControlCenter!$B$27</f>
        <v>millions of short tons / year</v>
      </c>
      <c r="G117" s="344" t="s">
        <v>2569</v>
      </c>
      <c r="I117" s="344"/>
    </row>
    <row r="118" spans="1:19">
      <c r="A118" s="345" t="s">
        <v>2703</v>
      </c>
      <c r="B118" s="345" t="s">
        <v>2708</v>
      </c>
      <c r="C118" s="424">
        <v>1</v>
      </c>
      <c r="D118" s="344" t="s">
        <v>70</v>
      </c>
      <c r="E118" s="344" t="s">
        <v>71</v>
      </c>
      <c r="F118" s="4" t="str">
        <f>UnitControlCenter!$B$27</f>
        <v>millions of short tons / year</v>
      </c>
      <c r="G118" s="344" t="s">
        <v>2568</v>
      </c>
      <c r="I118" s="344"/>
    </row>
    <row r="119" spans="1:19">
      <c r="A119" s="345" t="s">
        <v>2703</v>
      </c>
      <c r="B119" s="345" t="s">
        <v>2709</v>
      </c>
      <c r="C119" s="424">
        <v>1</v>
      </c>
      <c r="D119" s="344" t="s">
        <v>70</v>
      </c>
      <c r="E119" s="344" t="s">
        <v>71</v>
      </c>
      <c r="F119" s="4" t="str">
        <f>UnitControlCenter!$B$28</f>
        <v>trillion cubic feet / year</v>
      </c>
      <c r="G119" s="344" t="s">
        <v>2567</v>
      </c>
      <c r="I119" s="344"/>
    </row>
    <row r="120" spans="1:19" ht="30">
      <c r="A120" s="345" t="s">
        <v>2703</v>
      </c>
      <c r="B120" s="345" t="s">
        <v>2710</v>
      </c>
      <c r="C120" s="424">
        <v>1</v>
      </c>
      <c r="D120" s="344" t="s">
        <v>70</v>
      </c>
      <c r="E120" s="344" t="s">
        <v>71</v>
      </c>
      <c r="F120" s="4" t="str">
        <f>UnitControlCenter!$B$29</f>
        <v>million barrels / year</v>
      </c>
      <c r="G120" s="344" t="s">
        <v>2566</v>
      </c>
      <c r="I120" s="344"/>
    </row>
    <row r="121" spans="1:19">
      <c r="A121" s="345" t="s">
        <v>2703</v>
      </c>
      <c r="B121" s="345" t="s">
        <v>2711</v>
      </c>
      <c r="C121" s="424">
        <v>1</v>
      </c>
      <c r="D121" s="344" t="s">
        <v>70</v>
      </c>
      <c r="E121" s="344" t="s">
        <v>71</v>
      </c>
      <c r="F121" s="4" t="str">
        <f>UnitControlCenter!$B$29</f>
        <v>million barrels / year</v>
      </c>
      <c r="G121" s="344" t="s">
        <v>2638</v>
      </c>
      <c r="I121" s="344"/>
    </row>
    <row r="122" spans="1:19">
      <c r="A122" s="345" t="s">
        <v>2703</v>
      </c>
      <c r="B122" s="345" t="s">
        <v>2712</v>
      </c>
      <c r="C122" s="424">
        <v>1</v>
      </c>
      <c r="D122" s="344" t="s">
        <v>70</v>
      </c>
      <c r="E122" s="344" t="s">
        <v>71</v>
      </c>
      <c r="F122" s="4" t="str">
        <f>UnitControlCenter!$B$27</f>
        <v>millions of short tons / year</v>
      </c>
      <c r="G122" s="344" t="s">
        <v>2639</v>
      </c>
      <c r="I122" s="344"/>
    </row>
    <row r="123" spans="1:19" ht="30">
      <c r="A123" s="345" t="s">
        <v>2703</v>
      </c>
      <c r="B123" s="345" t="s">
        <v>3048</v>
      </c>
      <c r="C123" s="424">
        <v>1</v>
      </c>
      <c r="D123" s="344" t="s">
        <v>70</v>
      </c>
      <c r="E123" s="344" t="s">
        <v>71</v>
      </c>
      <c r="F123" s="4" t="str">
        <f>UnitControlCenter!$B$30</f>
        <v>million gallons / year</v>
      </c>
      <c r="G123" s="344" t="s">
        <v>3052</v>
      </c>
      <c r="I123" s="344"/>
    </row>
    <row r="124" spans="1:19" ht="30">
      <c r="A124" s="345" t="s">
        <v>2703</v>
      </c>
      <c r="B124" s="345" t="s">
        <v>3049</v>
      </c>
      <c r="C124" s="424">
        <v>1</v>
      </c>
      <c r="D124" s="344" t="s">
        <v>70</v>
      </c>
      <c r="E124" s="344" t="s">
        <v>71</v>
      </c>
      <c r="F124" s="4" t="str">
        <f>UnitControlCenter!$B$27</f>
        <v>millions of short tons / year</v>
      </c>
      <c r="G124" s="344" t="s">
        <v>3053</v>
      </c>
      <c r="I124" s="344"/>
    </row>
    <row r="125" spans="1:19" ht="15.75" thickBot="1">
      <c r="A125" s="391" t="s">
        <v>2703</v>
      </c>
      <c r="B125" s="391" t="s">
        <v>3050</v>
      </c>
      <c r="C125" s="423">
        <v>1</v>
      </c>
      <c r="D125" s="392" t="s">
        <v>70</v>
      </c>
      <c r="E125" s="392" t="s">
        <v>71</v>
      </c>
      <c r="F125" s="395" t="str">
        <f>UnitControlCenter!$B$5</f>
        <v>thousand metric tons / year</v>
      </c>
      <c r="G125" s="392" t="s">
        <v>3054</v>
      </c>
      <c r="H125" s="393"/>
      <c r="I125" s="392"/>
      <c r="J125" s="393"/>
      <c r="K125" s="393"/>
      <c r="L125" s="393"/>
      <c r="M125" s="393"/>
      <c r="N125" s="393"/>
      <c r="O125" s="393"/>
      <c r="P125" s="393"/>
      <c r="Q125" s="393"/>
      <c r="R125" s="393"/>
      <c r="S125" s="393"/>
    </row>
    <row r="126" spans="1:19" ht="60">
      <c r="A126" s="345" t="s">
        <v>3210</v>
      </c>
      <c r="B126" s="345" t="s">
        <v>3060</v>
      </c>
      <c r="C126" s="424">
        <v>1</v>
      </c>
      <c r="D126" s="344" t="s">
        <v>72</v>
      </c>
      <c r="E126" s="344" t="s">
        <v>73</v>
      </c>
      <c r="F126" s="4" t="str">
        <f>UnitControlCenter!$B$31</f>
        <v>trillion BTU / year</v>
      </c>
      <c r="G126" s="344" t="s">
        <v>3068</v>
      </c>
      <c r="H126" s="79" t="s">
        <v>3069</v>
      </c>
      <c r="I126" s="344" t="s">
        <v>3070</v>
      </c>
    </row>
    <row r="127" spans="1:19" ht="60">
      <c r="A127" s="345" t="s">
        <v>3210</v>
      </c>
      <c r="B127" s="345" t="s">
        <v>2713</v>
      </c>
      <c r="C127" s="424">
        <v>1</v>
      </c>
      <c r="D127" s="344" t="s">
        <v>72</v>
      </c>
      <c r="E127" s="344" t="s">
        <v>71</v>
      </c>
      <c r="F127" s="4" t="str">
        <f>UnitControlCenter!$B$31</f>
        <v>trillion BTU / year</v>
      </c>
      <c r="G127" s="344" t="s">
        <v>3071</v>
      </c>
      <c r="H127" s="79" t="s">
        <v>3069</v>
      </c>
      <c r="I127" s="344" t="s">
        <v>3070</v>
      </c>
    </row>
    <row r="128" spans="1:19" ht="60">
      <c r="A128" s="345" t="s">
        <v>3210</v>
      </c>
      <c r="B128" s="345" t="s">
        <v>3061</v>
      </c>
      <c r="C128" s="424">
        <v>1</v>
      </c>
      <c r="D128" s="344" t="s">
        <v>72</v>
      </c>
      <c r="E128" s="344" t="s">
        <v>73</v>
      </c>
      <c r="F128" s="4" t="str">
        <f>UnitControlCenter!$B$8</f>
        <v>billion 2019 dollars / year</v>
      </c>
      <c r="G128" s="344" t="s">
        <v>3072</v>
      </c>
      <c r="H128" s="79" t="s">
        <v>3069</v>
      </c>
      <c r="I128" s="344" t="s">
        <v>3070</v>
      </c>
    </row>
    <row r="129" spans="1:19" ht="75">
      <c r="A129" s="345" t="s">
        <v>3210</v>
      </c>
      <c r="B129" s="345" t="s">
        <v>3058</v>
      </c>
      <c r="C129" s="424">
        <v>1</v>
      </c>
      <c r="D129" s="344" t="s">
        <v>72</v>
      </c>
      <c r="E129" s="344" t="s">
        <v>71</v>
      </c>
      <c r="F129" s="4" t="str">
        <f>UnitControlCenter!$B$8</f>
        <v>billion 2019 dollars / year</v>
      </c>
      <c r="G129" s="344" t="s">
        <v>3073</v>
      </c>
      <c r="H129" s="79" t="s">
        <v>3069</v>
      </c>
      <c r="I129" s="344" t="s">
        <v>3070</v>
      </c>
    </row>
    <row r="130" spans="1:19" ht="60">
      <c r="A130" s="345" t="s">
        <v>3210</v>
      </c>
      <c r="B130" s="345" t="s">
        <v>3397</v>
      </c>
      <c r="C130" s="424">
        <v>1</v>
      </c>
      <c r="D130" s="344" t="s">
        <v>72</v>
      </c>
      <c r="E130" s="344" t="s">
        <v>73</v>
      </c>
      <c r="F130" s="4" t="str">
        <f>UnitControlCenter!B3</f>
        <v>million metric tons / year</v>
      </c>
      <c r="G130" s="344" t="s">
        <v>3401</v>
      </c>
      <c r="H130" s="79" t="s">
        <v>3399</v>
      </c>
      <c r="I130" s="344" t="s">
        <v>3400</v>
      </c>
    </row>
    <row r="131" spans="1:19" ht="60">
      <c r="A131" s="345" t="s">
        <v>3210</v>
      </c>
      <c r="B131" s="345" t="s">
        <v>3398</v>
      </c>
      <c r="C131" s="424">
        <v>1</v>
      </c>
      <c r="D131" s="344" t="s">
        <v>72</v>
      </c>
      <c r="E131" s="344" t="s">
        <v>71</v>
      </c>
      <c r="F131" s="4" t="str">
        <f>UnitControlCenter!B3</f>
        <v>million metric tons / year</v>
      </c>
      <c r="G131" s="344" t="s">
        <v>3402</v>
      </c>
      <c r="H131" s="79" t="s">
        <v>3399</v>
      </c>
      <c r="I131" s="344" t="s">
        <v>3400</v>
      </c>
    </row>
    <row r="132" spans="1:19" ht="60">
      <c r="A132" s="345" t="s">
        <v>3210</v>
      </c>
      <c r="B132" s="345" t="s">
        <v>3062</v>
      </c>
      <c r="C132" s="424">
        <v>1</v>
      </c>
      <c r="D132" s="344" t="s">
        <v>72</v>
      </c>
      <c r="E132" s="344" t="s">
        <v>73</v>
      </c>
      <c r="F132" s="4" t="str">
        <f>UnitControlCenter!$B$31</f>
        <v>trillion BTU / year</v>
      </c>
      <c r="G132" s="344" t="s">
        <v>3172</v>
      </c>
      <c r="H132" s="79" t="s">
        <v>3167</v>
      </c>
      <c r="I132" s="344" t="s">
        <v>3168</v>
      </c>
    </row>
    <row r="133" spans="1:19" ht="75">
      <c r="A133" s="345" t="s">
        <v>3210</v>
      </c>
      <c r="B133" s="345" t="s">
        <v>2714</v>
      </c>
      <c r="C133" s="424">
        <v>1</v>
      </c>
      <c r="D133" s="344" t="s">
        <v>72</v>
      </c>
      <c r="E133" s="344" t="s">
        <v>71</v>
      </c>
      <c r="F133" s="4" t="str">
        <f>UnitControlCenter!$B$31</f>
        <v>trillion BTU / year</v>
      </c>
      <c r="G133" s="344" t="s">
        <v>3173</v>
      </c>
      <c r="H133" s="79" t="s">
        <v>3167</v>
      </c>
      <c r="I133" s="344" t="s">
        <v>3169</v>
      </c>
    </row>
    <row r="134" spans="1:19" ht="75">
      <c r="A134" s="345" t="s">
        <v>3210</v>
      </c>
      <c r="B134" s="345" t="s">
        <v>3063</v>
      </c>
      <c r="C134" s="424">
        <v>1</v>
      </c>
      <c r="D134" s="344" t="s">
        <v>72</v>
      </c>
      <c r="E134" s="344" t="s">
        <v>73</v>
      </c>
      <c r="F134" s="4" t="str">
        <f>UnitControlCenter!$B$8</f>
        <v>billion 2019 dollars / year</v>
      </c>
      <c r="G134" s="344" t="s">
        <v>3174</v>
      </c>
      <c r="H134" s="79" t="s">
        <v>3167</v>
      </c>
      <c r="I134" s="344" t="s">
        <v>3170</v>
      </c>
    </row>
    <row r="135" spans="1:19" ht="90">
      <c r="A135" s="345" t="s">
        <v>3210</v>
      </c>
      <c r="B135" s="345" t="s">
        <v>3059</v>
      </c>
      <c r="C135" s="424">
        <v>1</v>
      </c>
      <c r="D135" s="344" t="s">
        <v>72</v>
      </c>
      <c r="E135" s="344" t="s">
        <v>71</v>
      </c>
      <c r="F135" s="4" t="str">
        <f>UnitControlCenter!$B$8</f>
        <v>billion 2019 dollars / year</v>
      </c>
      <c r="G135" s="344" t="s">
        <v>3175</v>
      </c>
      <c r="H135" s="79" t="s">
        <v>3167</v>
      </c>
      <c r="I135" s="344" t="s">
        <v>3171</v>
      </c>
    </row>
    <row r="136" spans="1:19" ht="105">
      <c r="A136" s="345" t="s">
        <v>3210</v>
      </c>
      <c r="B136" s="345" t="s">
        <v>3211</v>
      </c>
      <c r="C136" s="424">
        <v>1</v>
      </c>
      <c r="D136" s="344" t="s">
        <v>72</v>
      </c>
      <c r="E136" s="344" t="s">
        <v>73</v>
      </c>
      <c r="F136" s="4" t="str">
        <f>UnitControlCenter!$B$25</f>
        <v>quads / year</v>
      </c>
      <c r="G136" s="344" t="s">
        <v>3213</v>
      </c>
      <c r="H136" s="79" t="s">
        <v>3215</v>
      </c>
      <c r="I136" s="344" t="s">
        <v>3216</v>
      </c>
    </row>
    <row r="137" spans="1:19" ht="120.75" thickBot="1">
      <c r="A137" s="391" t="s">
        <v>3210</v>
      </c>
      <c r="B137" s="391" t="s">
        <v>3212</v>
      </c>
      <c r="C137" s="423">
        <v>1</v>
      </c>
      <c r="D137" s="392" t="s">
        <v>72</v>
      </c>
      <c r="E137" s="392" t="s">
        <v>71</v>
      </c>
      <c r="F137" s="395" t="str">
        <f>UnitControlCenter!$B$25</f>
        <v>quads / year</v>
      </c>
      <c r="G137" s="392" t="s">
        <v>3214</v>
      </c>
      <c r="H137" s="393" t="s">
        <v>3215</v>
      </c>
      <c r="I137" s="392" t="s">
        <v>3216</v>
      </c>
      <c r="J137" s="393"/>
      <c r="K137" s="393"/>
      <c r="L137" s="393"/>
      <c r="M137" s="393"/>
      <c r="N137" s="393"/>
      <c r="O137" s="393"/>
      <c r="P137" s="393"/>
      <c r="Q137" s="393"/>
      <c r="R137" s="393"/>
      <c r="S137" s="393"/>
    </row>
    <row r="138" spans="1:19" ht="75">
      <c r="A138" s="347" t="s">
        <v>2621</v>
      </c>
      <c r="B138" s="345" t="s">
        <v>103</v>
      </c>
      <c r="C138" s="424">
        <v>1</v>
      </c>
      <c r="D138" s="344" t="s">
        <v>72</v>
      </c>
      <c r="E138" s="344" t="s">
        <v>2628</v>
      </c>
      <c r="F138" s="4" t="str">
        <f>UnitControlCenter!$B$17</f>
        <v>2019 dollars / megawatt-hour (MWh)</v>
      </c>
      <c r="G138" s="344" t="s">
        <v>3074</v>
      </c>
      <c r="H138" s="79" t="s">
        <v>3327</v>
      </c>
      <c r="I138" s="344" t="s">
        <v>3075</v>
      </c>
    </row>
    <row r="139" spans="1:19" ht="45">
      <c r="A139" s="347" t="s">
        <v>2621</v>
      </c>
      <c r="B139" s="345" t="s">
        <v>510</v>
      </c>
      <c r="C139" s="424">
        <v>1</v>
      </c>
      <c r="D139" s="344" t="s">
        <v>72</v>
      </c>
      <c r="E139" s="344" t="s">
        <v>2628</v>
      </c>
      <c r="F139" s="4" t="str">
        <f>UnitControlCenter!$B$32</f>
        <v>2019 dollars / short ton</v>
      </c>
      <c r="G139" s="344" t="s">
        <v>3084</v>
      </c>
      <c r="H139" s="79" t="s">
        <v>3085</v>
      </c>
      <c r="I139" s="344" t="s">
        <v>3086</v>
      </c>
    </row>
    <row r="140" spans="1:19">
      <c r="A140" s="347" t="s">
        <v>2621</v>
      </c>
      <c r="B140" s="345" t="s">
        <v>507</v>
      </c>
      <c r="C140" s="424">
        <v>1</v>
      </c>
      <c r="D140" s="344" t="s">
        <v>72</v>
      </c>
      <c r="E140" s="344" t="s">
        <v>2628</v>
      </c>
      <c r="F140" s="4" t="str">
        <f>UnitControlCenter!$B$32</f>
        <v>2019 dollars / short ton</v>
      </c>
      <c r="G140" s="344" t="s">
        <v>2641</v>
      </c>
      <c r="H140" s="79" t="s">
        <v>396</v>
      </c>
      <c r="I140" s="344" t="s">
        <v>2949</v>
      </c>
    </row>
    <row r="141" spans="1:19" ht="75">
      <c r="A141" s="347" t="s">
        <v>2621</v>
      </c>
      <c r="B141" s="345" t="s">
        <v>97</v>
      </c>
      <c r="C141" s="424">
        <v>1</v>
      </c>
      <c r="D141" s="344" t="s">
        <v>72</v>
      </c>
      <c r="E141" s="344" t="s">
        <v>2628</v>
      </c>
      <c r="F141" s="4" t="str">
        <f>UnitControlCenter!$B$33</f>
        <v>2019 dollars / thousand cubic feet</v>
      </c>
      <c r="G141" s="344" t="s">
        <v>3076</v>
      </c>
      <c r="H141" s="79" t="s">
        <v>3077</v>
      </c>
      <c r="I141" s="344" t="s">
        <v>3078</v>
      </c>
    </row>
    <row r="142" spans="1:19">
      <c r="A142" s="347" t="s">
        <v>2621</v>
      </c>
      <c r="B142" s="345" t="s">
        <v>105</v>
      </c>
      <c r="C142" s="424">
        <v>1</v>
      </c>
      <c r="D142" s="344" t="s">
        <v>72</v>
      </c>
      <c r="E142" s="344" t="s">
        <v>2628</v>
      </c>
      <c r="F142" s="4" t="str">
        <f>UnitControlCenter!$B$34</f>
        <v>2019 dollars / gallon</v>
      </c>
      <c r="G142" s="344" t="s">
        <v>2643</v>
      </c>
      <c r="H142" s="79" t="s">
        <v>391</v>
      </c>
      <c r="I142" s="55">
        <v>969696</v>
      </c>
    </row>
    <row r="143" spans="1:19" ht="90">
      <c r="A143" s="347" t="s">
        <v>2621</v>
      </c>
      <c r="B143" s="345" t="s">
        <v>106</v>
      </c>
      <c r="C143" s="424">
        <v>1</v>
      </c>
      <c r="D143" s="344" t="s">
        <v>72</v>
      </c>
      <c r="E143" s="344" t="s">
        <v>2628</v>
      </c>
      <c r="F143" s="4" t="str">
        <f>UnitControlCenter!$B$34</f>
        <v>2019 dollars / gallon</v>
      </c>
      <c r="G143" s="344" t="s">
        <v>3079</v>
      </c>
      <c r="H143" s="79" t="s">
        <v>3077</v>
      </c>
      <c r="I143" s="344" t="s">
        <v>3078</v>
      </c>
    </row>
    <row r="144" spans="1:19" ht="60">
      <c r="A144" s="347" t="s">
        <v>2621</v>
      </c>
      <c r="B144" s="345" t="s">
        <v>102</v>
      </c>
      <c r="C144" s="424">
        <v>1</v>
      </c>
      <c r="D144" s="344" t="s">
        <v>72</v>
      </c>
      <c r="E144" s="344" t="s">
        <v>2628</v>
      </c>
      <c r="F144" s="4" t="str">
        <f>UnitControlCenter!$B$32</f>
        <v>2019 dollars / short ton</v>
      </c>
      <c r="G144" s="344" t="s">
        <v>3080</v>
      </c>
      <c r="H144" s="79" t="s">
        <v>3081</v>
      </c>
      <c r="I144" s="344" t="s">
        <v>3082</v>
      </c>
    </row>
    <row r="145" spans="1:19" ht="60">
      <c r="A145" s="347" t="s">
        <v>2621</v>
      </c>
      <c r="B145" s="345" t="s">
        <v>3001</v>
      </c>
      <c r="C145" s="424">
        <v>1</v>
      </c>
      <c r="D145" s="344" t="s">
        <v>72</v>
      </c>
      <c r="E145" s="344" t="s">
        <v>2628</v>
      </c>
      <c r="F145" s="4" t="str">
        <f>UnitControlCenter!$B$35</f>
        <v>2019 dollars / barrel</v>
      </c>
      <c r="G145" s="344" t="s">
        <v>3164</v>
      </c>
      <c r="H145" s="79" t="s">
        <v>3165</v>
      </c>
      <c r="I145" s="344" t="s">
        <v>3166</v>
      </c>
    </row>
    <row r="146" spans="1:19" ht="60">
      <c r="A146" s="347" t="s">
        <v>2621</v>
      </c>
      <c r="B146" s="345" t="s">
        <v>3083</v>
      </c>
      <c r="C146" s="424">
        <v>1</v>
      </c>
      <c r="D146" s="344" t="s">
        <v>72</v>
      </c>
      <c r="E146" s="344" t="s">
        <v>2628</v>
      </c>
      <c r="F146" s="4" t="str">
        <f>UnitControlCenter!$B$34</f>
        <v>2019 dollars / gallon</v>
      </c>
      <c r="G146" s="344" t="s">
        <v>3087</v>
      </c>
      <c r="H146" s="79" t="s">
        <v>2640</v>
      </c>
      <c r="I146" s="344" t="s">
        <v>2997</v>
      </c>
    </row>
    <row r="147" spans="1:19" ht="30.75" thickBot="1">
      <c r="A147" s="394" t="s">
        <v>2621</v>
      </c>
      <c r="B147" s="391" t="s">
        <v>2851</v>
      </c>
      <c r="C147" s="423">
        <v>1</v>
      </c>
      <c r="D147" s="392" t="s">
        <v>72</v>
      </c>
      <c r="E147" s="392" t="s">
        <v>2628</v>
      </c>
      <c r="F147" s="395" t="str">
        <f>UnitControlCenter!$B$36</f>
        <v>2019 dollars / kg</v>
      </c>
      <c r="G147" s="392" t="s">
        <v>3225</v>
      </c>
      <c r="H147" s="393" t="s">
        <v>3226</v>
      </c>
      <c r="I147" s="392" t="s">
        <v>3227</v>
      </c>
      <c r="J147" s="393"/>
      <c r="K147" s="393"/>
      <c r="L147" s="393"/>
      <c r="M147" s="393"/>
      <c r="N147" s="393"/>
      <c r="O147" s="393"/>
      <c r="P147" s="393"/>
      <c r="Q147" s="393"/>
      <c r="R147" s="393"/>
      <c r="S147" s="393"/>
    </row>
    <row r="148" spans="1:19">
      <c r="A148" s="347" t="s">
        <v>2622</v>
      </c>
      <c r="B148" s="345" t="s">
        <v>2623</v>
      </c>
      <c r="C148" s="424">
        <v>1</v>
      </c>
      <c r="D148" s="344" t="s">
        <v>70</v>
      </c>
      <c r="E148" s="344" t="s">
        <v>71</v>
      </c>
      <c r="F148" s="4" t="str">
        <f>UnitControlCenter!$B$37</f>
        <v>2019 dollars / kilowatt-hour (kWh)</v>
      </c>
      <c r="G148" s="344" t="s">
        <v>2644</v>
      </c>
      <c r="I148" s="344"/>
    </row>
    <row r="149" spans="1:19" ht="30">
      <c r="A149" s="347" t="s">
        <v>2622</v>
      </c>
      <c r="B149" s="345" t="s">
        <v>2624</v>
      </c>
      <c r="C149" s="424">
        <v>1</v>
      </c>
      <c r="D149" s="344" t="s">
        <v>72</v>
      </c>
      <c r="E149" s="344" t="s">
        <v>71</v>
      </c>
      <c r="F149" s="4" t="str">
        <f>UnitControlCenter!$B$38</f>
        <v>cost of eqpt. to capture 1 metric ton CO2e/yr (2019 dollars)</v>
      </c>
      <c r="G149" s="344" t="s">
        <v>2648</v>
      </c>
      <c r="H149" s="79" t="s">
        <v>2649</v>
      </c>
      <c r="I149" s="344" t="s">
        <v>2956</v>
      </c>
    </row>
    <row r="150" spans="1:19" ht="30">
      <c r="A150" s="347" t="s">
        <v>2622</v>
      </c>
      <c r="B150" s="345" t="s">
        <v>2625</v>
      </c>
      <c r="C150" s="424">
        <v>1</v>
      </c>
      <c r="D150" s="344" t="s">
        <v>70</v>
      </c>
      <c r="E150" s="344" t="s">
        <v>71</v>
      </c>
      <c r="F150" s="4" t="str">
        <f>UnitControlCenter!$B$39</f>
        <v>million 2019 dollars / megawatt (MW)</v>
      </c>
      <c r="G150" s="344" t="s">
        <v>2645</v>
      </c>
      <c r="I150" s="344"/>
    </row>
    <row r="151" spans="1:19" ht="30">
      <c r="A151" s="347" t="s">
        <v>2622</v>
      </c>
      <c r="B151" s="345" t="s">
        <v>2626</v>
      </c>
      <c r="C151" s="424">
        <v>1</v>
      </c>
      <c r="D151" s="344" t="s">
        <v>70</v>
      </c>
      <c r="E151" s="344" t="s">
        <v>71</v>
      </c>
      <c r="F151" s="4" t="str">
        <f>UnitControlCenter!$B$39</f>
        <v>million 2019 dollars / megawatt (MW)</v>
      </c>
      <c r="G151" s="344" t="s">
        <v>2646</v>
      </c>
      <c r="I151" s="344"/>
    </row>
    <row r="152" spans="1:19" ht="30">
      <c r="A152" s="347" t="s">
        <v>2622</v>
      </c>
      <c r="B152" s="345" t="s">
        <v>2627</v>
      </c>
      <c r="C152" s="424">
        <v>1</v>
      </c>
      <c r="D152" s="344" t="s">
        <v>70</v>
      </c>
      <c r="E152" s="344" t="s">
        <v>71</v>
      </c>
      <c r="F152" s="4" t="str">
        <f>UnitControlCenter!$B$39</f>
        <v>million 2019 dollars / megawatt (MW)</v>
      </c>
      <c r="G152" s="344" t="s">
        <v>2647</v>
      </c>
      <c r="I152" s="344"/>
    </row>
    <row r="153" spans="1:19" ht="30.75" thickBot="1">
      <c r="A153" s="394" t="s">
        <v>2622</v>
      </c>
      <c r="B153" s="391" t="s">
        <v>2868</v>
      </c>
      <c r="C153" s="423">
        <v>1</v>
      </c>
      <c r="D153" s="392" t="s">
        <v>70</v>
      </c>
      <c r="E153" s="392" t="s">
        <v>71</v>
      </c>
      <c r="F153" s="395" t="str">
        <f>UnitControlCenter!$B$40</f>
        <v>cost of eqpt. to produce 1 kg H2/yr (2019 dollars)</v>
      </c>
      <c r="G153" s="392" t="s">
        <v>2869</v>
      </c>
      <c r="H153" s="393"/>
      <c r="I153" s="392"/>
      <c r="J153" s="393"/>
      <c r="K153" s="393"/>
      <c r="L153" s="393"/>
      <c r="M153" s="393"/>
      <c r="N153" s="393"/>
      <c r="O153" s="393"/>
      <c r="P153" s="393"/>
      <c r="Q153" s="393"/>
      <c r="R153" s="393"/>
      <c r="S153" s="393"/>
    </row>
  </sheetData>
  <conditionalFormatting sqref="C46:C50 C53:C153 C2:C4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2943</v>
      </c>
      <c r="B1" s="365"/>
      <c r="C1" s="331"/>
      <c r="D1" s="331"/>
    </row>
    <row r="2" spans="1:4">
      <c r="A2" s="364" t="s">
        <v>2907</v>
      </c>
      <c r="B2" s="366" t="s">
        <v>2908</v>
      </c>
      <c r="C2" s="364" t="s">
        <v>2909</v>
      </c>
      <c r="D2" s="364" t="s">
        <v>2910</v>
      </c>
    </row>
    <row r="3" spans="1:4">
      <c r="A3" s="343" t="s">
        <v>2917</v>
      </c>
      <c r="B3" s="367" t="s">
        <v>2928</v>
      </c>
      <c r="C3" s="373"/>
      <c r="D3" t="s">
        <v>497</v>
      </c>
    </row>
    <row r="4" spans="1:4">
      <c r="A4" s="343" t="s">
        <v>2925</v>
      </c>
      <c r="B4" s="368" t="s">
        <v>2926</v>
      </c>
      <c r="C4" s="372"/>
      <c r="D4" t="s">
        <v>102</v>
      </c>
    </row>
    <row r="5" spans="1:4">
      <c r="A5" t="s">
        <v>2954</v>
      </c>
      <c r="B5" s="367" t="s">
        <v>2948</v>
      </c>
      <c r="C5" s="383"/>
      <c r="D5" t="s">
        <v>101</v>
      </c>
    </row>
    <row r="6" spans="1:4">
      <c r="A6" s="343" t="s">
        <v>2932</v>
      </c>
      <c r="B6" s="367" t="s">
        <v>2949</v>
      </c>
      <c r="C6" s="377"/>
      <c r="D6" t="s">
        <v>2944</v>
      </c>
    </row>
    <row r="7" spans="1:4">
      <c r="A7" s="343" t="s">
        <v>2955</v>
      </c>
      <c r="B7" s="367" t="s">
        <v>2642</v>
      </c>
      <c r="C7" s="382"/>
      <c r="D7" t="s">
        <v>2945</v>
      </c>
    </row>
    <row r="8" spans="1:4">
      <c r="A8" t="s">
        <v>2953</v>
      </c>
      <c r="B8" s="367" t="s">
        <v>2950</v>
      </c>
      <c r="C8" s="385"/>
      <c r="D8" t="s">
        <v>515</v>
      </c>
    </row>
    <row r="9" spans="1:4">
      <c r="A9" s="343" t="s">
        <v>2933</v>
      </c>
      <c r="B9" s="367" t="s">
        <v>2929</v>
      </c>
      <c r="C9" s="376"/>
      <c r="D9" t="s">
        <v>518</v>
      </c>
    </row>
    <row r="10" spans="1:4">
      <c r="A10" s="343" t="s">
        <v>2906</v>
      </c>
      <c r="B10" s="369" t="s">
        <v>2913</v>
      </c>
      <c r="C10" s="363"/>
      <c r="D10" t="s">
        <v>99</v>
      </c>
    </row>
    <row r="11" spans="1:4">
      <c r="A11" s="343" t="s">
        <v>2934</v>
      </c>
      <c r="B11" s="367" t="s">
        <v>2930</v>
      </c>
      <c r="C11" s="378"/>
      <c r="D11" t="s">
        <v>98</v>
      </c>
    </row>
    <row r="12" spans="1:4">
      <c r="A12" s="343" t="s">
        <v>2916</v>
      </c>
      <c r="B12" s="368" t="s">
        <v>2921</v>
      </c>
      <c r="C12" s="374"/>
      <c r="D12" t="s">
        <v>2946</v>
      </c>
    </row>
    <row r="13" spans="1:4">
      <c r="A13" t="s">
        <v>2957</v>
      </c>
      <c r="B13" s="367" t="s">
        <v>2951</v>
      </c>
      <c r="C13" s="384"/>
      <c r="D13" t="s">
        <v>2850</v>
      </c>
    </row>
    <row r="14" spans="1:4">
      <c r="A14" s="343" t="s">
        <v>2919</v>
      </c>
      <c r="B14" s="368" t="s">
        <v>2920</v>
      </c>
      <c r="C14" s="362"/>
      <c r="D14" t="s">
        <v>352</v>
      </c>
    </row>
    <row r="15" spans="1:4" s="343" customFormat="1">
      <c r="A15" s="343" t="s">
        <v>3002</v>
      </c>
      <c r="B15" s="368" t="s">
        <v>3004</v>
      </c>
      <c r="C15" s="388"/>
      <c r="D15" s="343" t="s">
        <v>3001</v>
      </c>
    </row>
    <row r="16" spans="1:4" s="343" customFormat="1">
      <c r="A16" s="343" t="s">
        <v>3003</v>
      </c>
      <c r="B16" s="368">
        <v>740000</v>
      </c>
      <c r="C16" s="389"/>
      <c r="D16" s="343" t="s">
        <v>2848</v>
      </c>
    </row>
    <row r="17" spans="1:4">
      <c r="A17" s="343" t="s">
        <v>2935</v>
      </c>
      <c r="B17" s="367" t="s">
        <v>2931</v>
      </c>
      <c r="C17" s="379"/>
      <c r="D17" t="s">
        <v>353</v>
      </c>
    </row>
    <row r="18" spans="1:4">
      <c r="A18" s="343" t="s">
        <v>2918</v>
      </c>
      <c r="B18" s="368" t="s">
        <v>2923</v>
      </c>
      <c r="C18" s="371"/>
      <c r="D18" t="s">
        <v>349</v>
      </c>
    </row>
    <row r="19" spans="1:4">
      <c r="A19" s="359" t="s">
        <v>2942</v>
      </c>
      <c r="B19" s="380" t="s">
        <v>2941</v>
      </c>
      <c r="C19" s="381"/>
      <c r="D19" t="s">
        <v>507</v>
      </c>
    </row>
    <row r="20" spans="1:4">
      <c r="A20" s="343" t="s">
        <v>2912</v>
      </c>
      <c r="B20" s="368" t="s">
        <v>2922</v>
      </c>
      <c r="C20" s="370"/>
      <c r="D20" t="s">
        <v>510</v>
      </c>
    </row>
    <row r="21" spans="1:4">
      <c r="A21" t="s">
        <v>2958</v>
      </c>
      <c r="B21" s="367" t="s">
        <v>2952</v>
      </c>
      <c r="C21" s="386"/>
      <c r="D21" t="s">
        <v>2947</v>
      </c>
    </row>
    <row r="23" spans="1:4" s="343" customFormat="1">
      <c r="A23" s="333" t="s">
        <v>2927</v>
      </c>
      <c r="B23" s="365"/>
      <c r="C23" s="331"/>
      <c r="D23" s="331"/>
    </row>
    <row r="24" spans="1:4" s="364" customFormat="1">
      <c r="A24" s="364" t="s">
        <v>2907</v>
      </c>
      <c r="B24" s="366" t="s">
        <v>2908</v>
      </c>
      <c r="C24" s="364" t="s">
        <v>2909</v>
      </c>
      <c r="D24" s="364" t="s">
        <v>2994</v>
      </c>
    </row>
    <row r="25" spans="1:4">
      <c r="A25" t="s">
        <v>2933</v>
      </c>
      <c r="B25" s="367" t="s">
        <v>2929</v>
      </c>
      <c r="C25" s="376"/>
      <c r="D25" t="s">
        <v>2996</v>
      </c>
    </row>
    <row r="26" spans="1:4" s="343" customFormat="1">
      <c r="A26" s="343" t="s">
        <v>2906</v>
      </c>
      <c r="B26" s="369" t="s">
        <v>2913</v>
      </c>
      <c r="C26" s="363"/>
      <c r="D26" s="343" t="s">
        <v>2995</v>
      </c>
    </row>
    <row r="27" spans="1:4">
      <c r="A27" t="s">
        <v>2918</v>
      </c>
      <c r="B27" s="367" t="s">
        <v>2923</v>
      </c>
      <c r="C27" s="371"/>
      <c r="D27" t="s">
        <v>4</v>
      </c>
    </row>
    <row r="28" spans="1:4">
      <c r="A28" t="s">
        <v>2932</v>
      </c>
      <c r="B28" s="367" t="s">
        <v>2949</v>
      </c>
      <c r="C28" s="377"/>
      <c r="D28" t="s">
        <v>103</v>
      </c>
    </row>
    <row r="29" spans="1:4">
      <c r="A29" t="s">
        <v>2912</v>
      </c>
      <c r="B29" s="367">
        <v>969696</v>
      </c>
      <c r="C29" s="370"/>
      <c r="D29" t="s">
        <v>9</v>
      </c>
    </row>
    <row r="30" spans="1:4">
      <c r="A30" t="s">
        <v>2925</v>
      </c>
      <c r="B30" s="367" t="s">
        <v>2926</v>
      </c>
      <c r="C30" s="372"/>
      <c r="D30" t="s">
        <v>2759</v>
      </c>
    </row>
    <row r="31" spans="1:4">
      <c r="A31" t="s">
        <v>2934</v>
      </c>
      <c r="B31" s="367" t="s">
        <v>2930</v>
      </c>
      <c r="C31" s="378"/>
      <c r="D31" t="s">
        <v>152</v>
      </c>
    </row>
    <row r="32" spans="1:4" s="343" customFormat="1">
      <c r="A32" s="343" t="s">
        <v>2935</v>
      </c>
      <c r="B32" s="367" t="s">
        <v>2931</v>
      </c>
      <c r="C32" s="379"/>
      <c r="D32" s="343" t="s">
        <v>2768</v>
      </c>
    </row>
    <row r="33" spans="1:4">
      <c r="A33" t="s">
        <v>2917</v>
      </c>
      <c r="B33" s="367" t="s">
        <v>2928</v>
      </c>
      <c r="C33" s="375"/>
      <c r="D33" t="s">
        <v>2867</v>
      </c>
    </row>
    <row r="34" spans="1:4" s="343" customFormat="1">
      <c r="A34" s="343" t="s">
        <v>3002</v>
      </c>
      <c r="B34" s="368" t="s">
        <v>3004</v>
      </c>
      <c r="C34" s="388"/>
      <c r="D34" s="343" t="s">
        <v>3282</v>
      </c>
    </row>
    <row r="36" spans="1:4" s="343" customFormat="1">
      <c r="A36" s="333" t="s">
        <v>2936</v>
      </c>
      <c r="B36" s="365"/>
      <c r="C36" s="331"/>
      <c r="D36" s="331"/>
    </row>
    <row r="37" spans="1:4" s="343" customFormat="1">
      <c r="A37" s="364" t="s">
        <v>2907</v>
      </c>
      <c r="B37" s="366" t="s">
        <v>2908</v>
      </c>
      <c r="C37" s="364" t="s">
        <v>2909</v>
      </c>
      <c r="D37" s="364" t="s">
        <v>2910</v>
      </c>
    </row>
    <row r="38" spans="1:4" s="343" customFormat="1">
      <c r="A38" s="343" t="s">
        <v>2918</v>
      </c>
      <c r="B38" s="368" t="s">
        <v>2923</v>
      </c>
      <c r="C38" s="371"/>
      <c r="D38" s="343" t="s">
        <v>2937</v>
      </c>
    </row>
    <row r="39" spans="1:4" s="343" customFormat="1">
      <c r="A39" s="343" t="s">
        <v>2912</v>
      </c>
      <c r="B39" s="367">
        <v>969696</v>
      </c>
      <c r="C39" s="370"/>
      <c r="D39" s="343" t="s">
        <v>2938</v>
      </c>
    </row>
    <row r="40" spans="1:4" s="343" customFormat="1">
      <c r="A40" s="343" t="s">
        <v>2925</v>
      </c>
      <c r="B40" s="367" t="s">
        <v>2926</v>
      </c>
      <c r="C40" s="372"/>
      <c r="D40" s="343" t="s">
        <v>2939</v>
      </c>
    </row>
    <row r="41" spans="1:4" s="343" customFormat="1">
      <c r="A41" s="343" t="s">
        <v>3002</v>
      </c>
      <c r="B41" s="368" t="s">
        <v>3004</v>
      </c>
      <c r="C41" s="388"/>
      <c r="D41" s="343" t="s">
        <v>3283</v>
      </c>
    </row>
    <row r="42" spans="1:4" s="359" customFormat="1">
      <c r="B42" s="380"/>
    </row>
    <row r="43" spans="1:4" s="359" customFormat="1">
      <c r="A43" s="333" t="s">
        <v>2940</v>
      </c>
      <c r="B43" s="365"/>
      <c r="C43" s="331"/>
      <c r="D43" s="331"/>
    </row>
    <row r="44" spans="1:4" s="359" customFormat="1">
      <c r="A44" s="364" t="s">
        <v>2907</v>
      </c>
      <c r="B44" s="366" t="s">
        <v>2908</v>
      </c>
      <c r="C44" s="364" t="s">
        <v>2909</v>
      </c>
      <c r="D44" s="364" t="s">
        <v>2910</v>
      </c>
    </row>
    <row r="45" spans="1:4" s="359" customFormat="1">
      <c r="A45" s="343" t="s">
        <v>2925</v>
      </c>
      <c r="B45" s="367" t="s">
        <v>2926</v>
      </c>
      <c r="C45" s="372"/>
      <c r="D45" s="359" t="s">
        <v>2369</v>
      </c>
    </row>
    <row r="46" spans="1:4" s="359" customFormat="1">
      <c r="A46" s="343" t="s">
        <v>2919</v>
      </c>
      <c r="B46" s="368" t="s">
        <v>2920</v>
      </c>
      <c r="C46" s="362"/>
      <c r="D46" s="359" t="s">
        <v>974</v>
      </c>
    </row>
    <row r="47" spans="1:4" s="359" customFormat="1">
      <c r="A47" s="343" t="s">
        <v>2918</v>
      </c>
      <c r="B47" s="368" t="s">
        <v>2923</v>
      </c>
      <c r="C47" s="371"/>
      <c r="D47" s="359" t="s">
        <v>2367</v>
      </c>
    </row>
    <row r="48" spans="1:4" s="359" customFormat="1">
      <c r="A48" s="343" t="s">
        <v>2912</v>
      </c>
      <c r="B48" s="368" t="s">
        <v>2922</v>
      </c>
      <c r="C48" s="370"/>
      <c r="D48" s="359" t="s">
        <v>2351</v>
      </c>
    </row>
    <row r="49" spans="1:4" s="359" customFormat="1">
      <c r="B49" s="387"/>
    </row>
    <row r="50" spans="1:4" s="359" customFormat="1">
      <c r="A50" s="333" t="s">
        <v>3100</v>
      </c>
      <c r="B50" s="365"/>
      <c r="C50" s="331"/>
      <c r="D50" s="331"/>
    </row>
    <row r="51" spans="1:4" s="359" customFormat="1">
      <c r="A51" s="364" t="s">
        <v>2907</v>
      </c>
      <c r="B51" s="366" t="s">
        <v>2908</v>
      </c>
      <c r="C51" s="364" t="s">
        <v>2909</v>
      </c>
      <c r="D51" s="364" t="s">
        <v>2910</v>
      </c>
    </row>
    <row r="52" spans="1:4" s="359" customFormat="1">
      <c r="A52" s="343" t="s">
        <v>2918</v>
      </c>
      <c r="B52" s="368" t="s">
        <v>2923</v>
      </c>
      <c r="C52" s="371"/>
      <c r="D52" s="359" t="s">
        <v>2970</v>
      </c>
    </row>
    <row r="53" spans="1:4" s="359" customFormat="1">
      <c r="A53" s="343" t="s">
        <v>2933</v>
      </c>
      <c r="B53" s="367" t="s">
        <v>2929</v>
      </c>
      <c r="C53" s="376"/>
      <c r="D53" s="359" t="s">
        <v>2971</v>
      </c>
    </row>
    <row r="54" spans="1:4" s="359" customFormat="1">
      <c r="A54" s="343" t="s">
        <v>2932</v>
      </c>
      <c r="B54" s="367" t="s">
        <v>2949</v>
      </c>
      <c r="C54" s="377"/>
      <c r="D54" s="359" t="s">
        <v>2972</v>
      </c>
    </row>
    <row r="55" spans="1:4" s="359" customFormat="1">
      <c r="A55" s="343" t="s">
        <v>2925</v>
      </c>
      <c r="B55" s="368" t="s">
        <v>2926</v>
      </c>
      <c r="C55" s="372"/>
      <c r="D55" s="359" t="s">
        <v>2973</v>
      </c>
    </row>
    <row r="56" spans="1:4" s="359" customFormat="1">
      <c r="A56" s="343" t="s">
        <v>2919</v>
      </c>
      <c r="B56" s="368" t="s">
        <v>2920</v>
      </c>
      <c r="C56" s="362"/>
      <c r="D56" s="359" t="s">
        <v>2974</v>
      </c>
    </row>
    <row r="57" spans="1:4" s="343" customFormat="1">
      <c r="B57" s="367"/>
      <c r="C57" s="359"/>
    </row>
    <row r="58" spans="1:4" s="343" customFormat="1">
      <c r="A58" s="333" t="s">
        <v>3473</v>
      </c>
      <c r="B58" s="365"/>
      <c r="C58" s="331"/>
      <c r="D58" s="331"/>
    </row>
    <row r="59" spans="1:4" s="343" customFormat="1">
      <c r="A59" s="364" t="s">
        <v>2907</v>
      </c>
      <c r="B59" s="366" t="s">
        <v>2908</v>
      </c>
      <c r="C59" s="364" t="s">
        <v>2909</v>
      </c>
      <c r="D59" s="364" t="s">
        <v>2910</v>
      </c>
    </row>
    <row r="60" spans="1:4" s="343" customFormat="1">
      <c r="A60" s="343" t="s">
        <v>2933</v>
      </c>
      <c r="B60" s="367" t="s">
        <v>2929</v>
      </c>
      <c r="C60" s="376"/>
      <c r="D60" s="343" t="s">
        <v>3461</v>
      </c>
    </row>
    <row r="61" spans="1:4" s="343" customFormat="1">
      <c r="A61" s="343" t="s">
        <v>2918</v>
      </c>
      <c r="B61" s="368" t="s">
        <v>2923</v>
      </c>
      <c r="C61" s="371"/>
      <c r="D61" s="359" t="s">
        <v>3460</v>
      </c>
    </row>
    <row r="62" spans="1:4" s="343" customFormat="1">
      <c r="A62" s="343" t="s">
        <v>2917</v>
      </c>
      <c r="B62" s="367" t="s">
        <v>2928</v>
      </c>
      <c r="C62" s="375"/>
      <c r="D62" s="343" t="s">
        <v>3457</v>
      </c>
    </row>
    <row r="63" spans="1:4" s="343" customFormat="1">
      <c r="A63" s="343" t="s">
        <v>2958</v>
      </c>
      <c r="B63" s="367" t="s">
        <v>2952</v>
      </c>
      <c r="C63" s="386"/>
      <c r="D63" s="343" t="s">
        <v>3458</v>
      </c>
    </row>
    <row r="64" spans="1:4" s="343" customFormat="1">
      <c r="A64" s="343" t="s">
        <v>2935</v>
      </c>
      <c r="B64" s="367" t="s">
        <v>2931</v>
      </c>
      <c r="C64" s="379"/>
      <c r="D64" s="359" t="s">
        <v>3459</v>
      </c>
    </row>
    <row r="65" spans="1:4" s="359" customFormat="1">
      <c r="A65" s="343"/>
      <c r="B65" s="368"/>
    </row>
    <row r="66" spans="1:4" s="359" customFormat="1">
      <c r="A66" s="333" t="s">
        <v>3438</v>
      </c>
      <c r="B66" s="365"/>
      <c r="C66" s="331"/>
      <c r="D66" s="331"/>
    </row>
    <row r="67" spans="1:4" s="359" customFormat="1">
      <c r="A67" s="364" t="s">
        <v>2907</v>
      </c>
      <c r="B67" s="366" t="s">
        <v>2908</v>
      </c>
      <c r="C67" s="364" t="s">
        <v>2909</v>
      </c>
      <c r="D67" s="364" t="s">
        <v>2910</v>
      </c>
    </row>
    <row r="68" spans="1:4" s="359" customFormat="1">
      <c r="A68" s="343" t="s">
        <v>2918</v>
      </c>
      <c r="B68" s="368" t="s">
        <v>2923</v>
      </c>
      <c r="C68" s="371"/>
      <c r="D68" s="359" t="s">
        <v>3363</v>
      </c>
    </row>
    <row r="69" spans="1:4" s="359" customFormat="1">
      <c r="A69" s="343" t="s">
        <v>2933</v>
      </c>
      <c r="B69" s="367" t="s">
        <v>2929</v>
      </c>
      <c r="C69" s="376"/>
      <c r="D69" s="359" t="s">
        <v>3364</v>
      </c>
    </row>
    <row r="70" spans="1:4" s="359" customFormat="1">
      <c r="A70" s="343" t="s">
        <v>2932</v>
      </c>
      <c r="B70" s="367" t="s">
        <v>2949</v>
      </c>
      <c r="C70" s="377"/>
      <c r="D70" s="359" t="s">
        <v>3365</v>
      </c>
    </row>
    <row r="71" spans="1:4" s="359" customFormat="1">
      <c r="A71" s="343" t="s">
        <v>2919</v>
      </c>
      <c r="B71" s="368" t="s">
        <v>2920</v>
      </c>
      <c r="C71" s="362"/>
      <c r="D71" s="359" t="s">
        <v>2974</v>
      </c>
    </row>
    <row r="72" spans="1:4" s="343" customFormat="1">
      <c r="B72" s="367"/>
    </row>
    <row r="73" spans="1:4" s="343" customFormat="1">
      <c r="A73" s="333" t="s">
        <v>3377</v>
      </c>
      <c r="B73" s="365"/>
      <c r="C73" s="331"/>
      <c r="D73" s="331"/>
    </row>
    <row r="74" spans="1:4" s="343" customFormat="1">
      <c r="A74" s="364" t="s">
        <v>2907</v>
      </c>
      <c r="B74" s="366" t="s">
        <v>2908</v>
      </c>
      <c r="C74" s="364" t="s">
        <v>2909</v>
      </c>
      <c r="D74" s="364" t="s">
        <v>2910</v>
      </c>
    </row>
    <row r="75" spans="1:4" s="343" customFormat="1">
      <c r="A75" s="343" t="s">
        <v>2933</v>
      </c>
      <c r="B75" s="367" t="s">
        <v>2929</v>
      </c>
      <c r="C75" s="376"/>
      <c r="D75" s="359" t="s">
        <v>3378</v>
      </c>
    </row>
    <row r="76" spans="1:4" s="343" customFormat="1">
      <c r="A76" s="343" t="s">
        <v>2925</v>
      </c>
      <c r="B76" s="368" t="s">
        <v>2926</v>
      </c>
      <c r="C76" s="372"/>
      <c r="D76" s="359" t="s">
        <v>3379</v>
      </c>
    </row>
    <row r="77" spans="1:4" s="343" customFormat="1">
      <c r="A77" s="343" t="s">
        <v>2919</v>
      </c>
      <c r="B77" s="368" t="s">
        <v>2920</v>
      </c>
      <c r="C77" s="362"/>
      <c r="D77" s="359" t="s">
        <v>2974</v>
      </c>
    </row>
    <row r="78" spans="1:4" s="343" customFormat="1">
      <c r="B78" s="368"/>
      <c r="C78" s="359"/>
      <c r="D78" s="359"/>
    </row>
    <row r="79" spans="1:4" s="343" customFormat="1">
      <c r="A79" s="333" t="s">
        <v>3439</v>
      </c>
      <c r="B79" s="365"/>
      <c r="C79" s="331"/>
      <c r="D79" s="331"/>
    </row>
    <row r="80" spans="1:4" s="343" customFormat="1">
      <c r="A80" s="364" t="s">
        <v>2907</v>
      </c>
      <c r="B80" s="366" t="s">
        <v>2908</v>
      </c>
      <c r="C80" s="364" t="s">
        <v>2909</v>
      </c>
      <c r="D80" s="364" t="s">
        <v>2910</v>
      </c>
    </row>
    <row r="81" spans="1:4" s="343" customFormat="1">
      <c r="A81" s="343" t="s">
        <v>2918</v>
      </c>
      <c r="B81" s="368" t="s">
        <v>2923</v>
      </c>
      <c r="C81" s="371"/>
      <c r="D81" s="359" t="s">
        <v>3440</v>
      </c>
    </row>
    <row r="82" spans="1:4" s="343" customFormat="1">
      <c r="A82" s="343" t="s">
        <v>2958</v>
      </c>
      <c r="B82" s="367" t="s">
        <v>2952</v>
      </c>
      <c r="C82" s="386"/>
      <c r="D82" s="359" t="s">
        <v>3441</v>
      </c>
    </row>
    <row r="83" spans="1:4" s="343" customFormat="1">
      <c r="A83" s="343" t="s">
        <v>2935</v>
      </c>
      <c r="B83" s="367" t="s">
        <v>2931</v>
      </c>
      <c r="C83" s="379"/>
      <c r="D83" s="359" t="s">
        <v>3442</v>
      </c>
    </row>
    <row r="84" spans="1:4" s="343" customFormat="1">
      <c r="A84" s="343" t="s">
        <v>2919</v>
      </c>
      <c r="B84" s="368" t="s">
        <v>2920</v>
      </c>
      <c r="C84" s="362"/>
      <c r="D84" s="359" t="s">
        <v>2974</v>
      </c>
    </row>
    <row r="85" spans="1:4" s="343" customFormat="1">
      <c r="B85" s="367"/>
    </row>
    <row r="86" spans="1:4" s="343" customFormat="1">
      <c r="A86" s="333" t="s">
        <v>2976</v>
      </c>
      <c r="B86" s="365"/>
      <c r="C86" s="331"/>
      <c r="D86" s="331"/>
    </row>
    <row r="87" spans="1:4" s="343" customFormat="1">
      <c r="A87" s="364" t="s">
        <v>2907</v>
      </c>
      <c r="B87" s="366" t="s">
        <v>2908</v>
      </c>
      <c r="C87" s="364" t="s">
        <v>2909</v>
      </c>
      <c r="D87" s="364" t="s">
        <v>2910</v>
      </c>
    </row>
    <row r="88" spans="1:4" s="343" customFormat="1">
      <c r="A88" s="343" t="s">
        <v>2919</v>
      </c>
      <c r="B88" s="368" t="s">
        <v>2920</v>
      </c>
      <c r="C88" s="362"/>
      <c r="D88" s="343" t="s">
        <v>2977</v>
      </c>
    </row>
    <row r="89" spans="1:4" s="343" customFormat="1">
      <c r="A89" s="343" t="s">
        <v>2933</v>
      </c>
      <c r="B89" s="367" t="s">
        <v>2929</v>
      </c>
      <c r="C89" s="376"/>
      <c r="D89" s="343" t="s">
        <v>2978</v>
      </c>
    </row>
    <row r="90" spans="1:4" s="343" customFormat="1">
      <c r="A90" s="343" t="s">
        <v>2935</v>
      </c>
      <c r="B90" s="367" t="s">
        <v>2931</v>
      </c>
      <c r="C90" s="379"/>
      <c r="D90" s="343" t="s">
        <v>3092</v>
      </c>
    </row>
    <row r="91" spans="1:4" s="343" customFormat="1">
      <c r="A91" s="343" t="s">
        <v>2934</v>
      </c>
      <c r="B91" s="367" t="s">
        <v>2930</v>
      </c>
      <c r="C91" s="378"/>
      <c r="D91" s="343" t="s">
        <v>2979</v>
      </c>
    </row>
    <row r="92" spans="1:4" s="343" customFormat="1">
      <c r="A92" s="343" t="s">
        <v>2932</v>
      </c>
      <c r="B92" s="367" t="s">
        <v>2949</v>
      </c>
      <c r="C92" s="377"/>
      <c r="D92" s="343" t="s">
        <v>2980</v>
      </c>
    </row>
    <row r="93" spans="1:4" s="343" customFormat="1">
      <c r="A93" s="343" t="s">
        <v>2912</v>
      </c>
      <c r="B93" s="368" t="s">
        <v>2922</v>
      </c>
      <c r="C93" s="370"/>
      <c r="D93" s="343" t="s">
        <v>2981</v>
      </c>
    </row>
    <row r="94" spans="1:4" s="343" customFormat="1">
      <c r="A94" s="343" t="s">
        <v>2918</v>
      </c>
      <c r="B94" s="368" t="s">
        <v>2923</v>
      </c>
      <c r="C94" s="371"/>
      <c r="D94" s="343" t="s">
        <v>2982</v>
      </c>
    </row>
    <row r="95" spans="1:4" s="343" customFormat="1">
      <c r="A95" s="343" t="s">
        <v>2925</v>
      </c>
      <c r="B95" s="368" t="s">
        <v>2926</v>
      </c>
      <c r="C95" s="372"/>
      <c r="D95" s="343" t="s">
        <v>2983</v>
      </c>
    </row>
    <row r="96" spans="1:4" s="343" customFormat="1">
      <c r="A96" s="343" t="s">
        <v>2917</v>
      </c>
      <c r="B96" s="367" t="s">
        <v>2928</v>
      </c>
      <c r="C96" s="375"/>
      <c r="D96" s="343" t="s">
        <v>2984</v>
      </c>
    </row>
    <row r="97" spans="1:5" s="343" customFormat="1">
      <c r="B97" s="367"/>
      <c r="C97" s="359"/>
    </row>
    <row r="98" spans="1:5" s="343" customFormat="1">
      <c r="A98" s="333" t="s">
        <v>2975</v>
      </c>
      <c r="B98" s="365"/>
      <c r="C98" s="331"/>
      <c r="D98" s="331"/>
    </row>
    <row r="99" spans="1:5" s="343" customFormat="1">
      <c r="A99" s="364" t="s">
        <v>2907</v>
      </c>
      <c r="B99" s="366" t="s">
        <v>2908</v>
      </c>
      <c r="C99" s="364" t="s">
        <v>2909</v>
      </c>
      <c r="D99" s="364" t="s">
        <v>2910</v>
      </c>
    </row>
    <row r="100" spans="1:5" s="343" customFormat="1">
      <c r="A100" s="343" t="s">
        <v>2925</v>
      </c>
      <c r="B100" s="368" t="s">
        <v>2926</v>
      </c>
      <c r="C100" s="372"/>
      <c r="D100" s="343" t="s">
        <v>3110</v>
      </c>
    </row>
    <row r="101" spans="1:5" s="343" customFormat="1">
      <c r="A101" s="343" t="s">
        <v>2932</v>
      </c>
      <c r="B101" s="367" t="s">
        <v>2949</v>
      </c>
      <c r="C101" s="377"/>
      <c r="D101" s="359" t="s">
        <v>3111</v>
      </c>
    </row>
    <row r="102" spans="1:5" s="343" customFormat="1">
      <c r="A102" s="343" t="s">
        <v>2918</v>
      </c>
      <c r="B102" s="368" t="s">
        <v>2923</v>
      </c>
      <c r="C102" s="371"/>
      <c r="D102" s="343" t="s">
        <v>3101</v>
      </c>
    </row>
    <row r="103" spans="1:5" s="343" customFormat="1">
      <c r="A103" s="343" t="s">
        <v>2933</v>
      </c>
      <c r="B103" s="367" t="s">
        <v>2929</v>
      </c>
      <c r="C103" s="376"/>
      <c r="D103" s="343" t="s">
        <v>3102</v>
      </c>
    </row>
    <row r="104" spans="1:5" s="343" customFormat="1">
      <c r="A104" s="343" t="s">
        <v>2919</v>
      </c>
      <c r="B104" s="368" t="s">
        <v>2920</v>
      </c>
      <c r="C104" s="362"/>
      <c r="D104" s="359" t="s">
        <v>2974</v>
      </c>
    </row>
    <row r="105" spans="1:5" s="343" customFormat="1">
      <c r="B105" s="367"/>
      <c r="C105" s="359"/>
    </row>
    <row r="106" spans="1:5">
      <c r="A106" s="333" t="s">
        <v>2911</v>
      </c>
      <c r="B106" s="365"/>
      <c r="C106" s="331"/>
      <c r="D106" s="331"/>
    </row>
    <row r="107" spans="1:5">
      <c r="A107" s="364" t="s">
        <v>2907</v>
      </c>
      <c r="B107" s="366" t="s">
        <v>2908</v>
      </c>
      <c r="C107" s="364" t="s">
        <v>2909</v>
      </c>
      <c r="D107" s="364" t="s">
        <v>2910</v>
      </c>
    </row>
    <row r="108" spans="1:5">
      <c r="A108" s="343" t="s">
        <v>2932</v>
      </c>
      <c r="B108" s="367" t="s">
        <v>2949</v>
      </c>
      <c r="C108" s="377"/>
      <c r="D108" t="s">
        <v>2379</v>
      </c>
    </row>
    <row r="109" spans="1:5">
      <c r="A109" t="s">
        <v>2912</v>
      </c>
      <c r="B109" s="368" t="s">
        <v>2922</v>
      </c>
      <c r="C109" s="370"/>
      <c r="D109" t="s">
        <v>2381</v>
      </c>
    </row>
    <row r="110" spans="1:5">
      <c r="A110" t="s">
        <v>2918</v>
      </c>
      <c r="B110" s="368" t="s">
        <v>2923</v>
      </c>
      <c r="C110" s="371"/>
      <c r="D110" t="s">
        <v>2380</v>
      </c>
    </row>
    <row r="111" spans="1:5">
      <c r="A111" t="s">
        <v>2917</v>
      </c>
      <c r="B111" s="367" t="s">
        <v>2928</v>
      </c>
      <c r="C111" s="373"/>
      <c r="D111" t="s">
        <v>2914</v>
      </c>
      <c r="E111" s="368"/>
    </row>
    <row r="112" spans="1:5">
      <c r="A112" s="343" t="s">
        <v>2933</v>
      </c>
      <c r="B112" s="367" t="s">
        <v>2929</v>
      </c>
      <c r="C112" s="376"/>
      <c r="D112" t="s">
        <v>2915</v>
      </c>
    </row>
    <row r="113" spans="1:4">
      <c r="A113" t="s">
        <v>2919</v>
      </c>
      <c r="B113" s="368" t="s">
        <v>2920</v>
      </c>
      <c r="C113" s="362"/>
      <c r="D113" t="s">
        <v>2382</v>
      </c>
    </row>
    <row r="114" spans="1:4">
      <c r="A114" t="s">
        <v>2925</v>
      </c>
      <c r="B114" s="368" t="s">
        <v>2926</v>
      </c>
      <c r="C114" s="372"/>
      <c r="D114" t="s">
        <v>2924</v>
      </c>
    </row>
    <row r="116" spans="1:4">
      <c r="A116" s="333" t="s">
        <v>2959</v>
      </c>
      <c r="B116" s="365"/>
      <c r="C116" s="331"/>
      <c r="D116" s="331"/>
    </row>
    <row r="117" spans="1:4">
      <c r="A117" s="364" t="s">
        <v>2907</v>
      </c>
      <c r="B117" s="366" t="s">
        <v>2908</v>
      </c>
      <c r="C117" s="364" t="s">
        <v>2909</v>
      </c>
      <c r="D117" s="364" t="s">
        <v>2910</v>
      </c>
    </row>
    <row r="118" spans="1:4">
      <c r="A118" s="343" t="s">
        <v>2918</v>
      </c>
      <c r="B118" s="368" t="s">
        <v>2923</v>
      </c>
      <c r="C118" s="371"/>
      <c r="D118" t="s">
        <v>165</v>
      </c>
    </row>
    <row r="119" spans="1:4">
      <c r="A119" s="343" t="s">
        <v>2906</v>
      </c>
      <c r="B119" s="369" t="s">
        <v>2913</v>
      </c>
      <c r="C119" s="363"/>
      <c r="D119" t="s">
        <v>2961</v>
      </c>
    </row>
    <row r="120" spans="1:4">
      <c r="A120" s="343" t="s">
        <v>2958</v>
      </c>
      <c r="B120" s="367" t="s">
        <v>2952</v>
      </c>
      <c r="C120" s="386"/>
      <c r="D120" t="s">
        <v>2968</v>
      </c>
    </row>
    <row r="121" spans="1:4">
      <c r="A121" s="343" t="s">
        <v>2925</v>
      </c>
      <c r="B121" s="368" t="s">
        <v>2926</v>
      </c>
      <c r="C121" s="372"/>
      <c r="D121" t="s">
        <v>2962</v>
      </c>
    </row>
    <row r="122" spans="1:4">
      <c r="A122" s="343" t="s">
        <v>2934</v>
      </c>
      <c r="B122" s="367" t="s">
        <v>2930</v>
      </c>
      <c r="C122" s="378"/>
      <c r="D122" t="s">
        <v>2963</v>
      </c>
    </row>
    <row r="123" spans="1:4">
      <c r="A123" s="343" t="s">
        <v>2933</v>
      </c>
      <c r="B123" s="367" t="s">
        <v>2929</v>
      </c>
      <c r="C123" s="376"/>
      <c r="D123" t="s">
        <v>2964</v>
      </c>
    </row>
    <row r="124" spans="1:4">
      <c r="A124" s="343" t="s">
        <v>2953</v>
      </c>
      <c r="B124" s="367" t="s">
        <v>2950</v>
      </c>
      <c r="C124" s="385"/>
      <c r="D124" t="s">
        <v>2965</v>
      </c>
    </row>
    <row r="125" spans="1:4">
      <c r="A125" s="343" t="s">
        <v>2919</v>
      </c>
      <c r="B125" s="368" t="s">
        <v>2920</v>
      </c>
      <c r="C125" s="362"/>
      <c r="D125" t="s">
        <v>2969</v>
      </c>
    </row>
    <row r="126" spans="1:4">
      <c r="A126" s="343" t="s">
        <v>2932</v>
      </c>
      <c r="B126" s="367" t="s">
        <v>2949</v>
      </c>
      <c r="C126" s="377"/>
      <c r="D126" t="s">
        <v>2612</v>
      </c>
    </row>
    <row r="127" spans="1:4">
      <c r="A127" s="343" t="s">
        <v>2935</v>
      </c>
      <c r="B127" s="367" t="s">
        <v>2931</v>
      </c>
      <c r="C127" s="379"/>
      <c r="D127" t="s">
        <v>2613</v>
      </c>
    </row>
    <row r="128" spans="1:4">
      <c r="A128" s="343" t="s">
        <v>2912</v>
      </c>
      <c r="B128" s="368" t="s">
        <v>2922</v>
      </c>
      <c r="C128" s="370"/>
      <c r="D128" t="s">
        <v>2960</v>
      </c>
    </row>
    <row r="130" spans="1:8">
      <c r="A130" s="333" t="s">
        <v>2985</v>
      </c>
      <c r="B130" s="365"/>
      <c r="C130" s="331"/>
      <c r="D130" s="331"/>
    </row>
    <row r="131" spans="1:8">
      <c r="A131" s="364" t="s">
        <v>2907</v>
      </c>
      <c r="B131" s="366" t="s">
        <v>2908</v>
      </c>
      <c r="C131" s="364" t="s">
        <v>2909</v>
      </c>
      <c r="D131" s="364" t="s">
        <v>2910</v>
      </c>
      <c r="F131" s="359"/>
      <c r="G131" s="359"/>
      <c r="H131" s="359"/>
    </row>
    <row r="132" spans="1:8">
      <c r="A132" s="343" t="s">
        <v>2925</v>
      </c>
      <c r="B132" s="368" t="s">
        <v>2926</v>
      </c>
      <c r="C132" s="372"/>
      <c r="D132" t="s">
        <v>2986</v>
      </c>
      <c r="F132" s="359"/>
      <c r="G132" s="387"/>
      <c r="H132" s="359"/>
    </row>
    <row r="133" spans="1:8">
      <c r="A133" s="343" t="s">
        <v>2912</v>
      </c>
      <c r="B133" s="368" t="s">
        <v>2922</v>
      </c>
      <c r="C133" s="370"/>
      <c r="D133" t="s">
        <v>3224</v>
      </c>
      <c r="F133" s="359"/>
      <c r="G133" s="387"/>
      <c r="H133" s="359"/>
    </row>
    <row r="134" spans="1:8">
      <c r="A134" s="343" t="s">
        <v>2932</v>
      </c>
      <c r="B134" s="367" t="s">
        <v>2949</v>
      </c>
      <c r="C134" s="377"/>
      <c r="D134" t="s">
        <v>2987</v>
      </c>
      <c r="F134" s="359"/>
      <c r="G134" s="380"/>
      <c r="H134" s="359"/>
    </row>
    <row r="135" spans="1:8">
      <c r="A135" s="343" t="s">
        <v>2933</v>
      </c>
      <c r="B135" s="367" t="s">
        <v>2929</v>
      </c>
      <c r="C135" s="376"/>
      <c r="D135" t="s">
        <v>2988</v>
      </c>
      <c r="F135" s="359"/>
      <c r="G135" s="380"/>
      <c r="H135" s="359"/>
    </row>
    <row r="136" spans="1:8">
      <c r="A136" s="343" t="s">
        <v>2918</v>
      </c>
      <c r="B136" s="368" t="s">
        <v>2923</v>
      </c>
      <c r="C136" s="371"/>
      <c r="D136" t="s">
        <v>2989</v>
      </c>
      <c r="F136" s="359"/>
      <c r="G136" s="387"/>
      <c r="H136" s="359"/>
    </row>
    <row r="137" spans="1:8">
      <c r="A137" s="343" t="s">
        <v>2919</v>
      </c>
      <c r="B137" s="368" t="s">
        <v>2920</v>
      </c>
      <c r="C137" s="362"/>
      <c r="D137" t="s">
        <v>153</v>
      </c>
      <c r="F137" s="359"/>
      <c r="G137" s="387"/>
      <c r="H137" s="359"/>
    </row>
    <row r="138" spans="1:8">
      <c r="F138" s="359"/>
      <c r="G138" s="359"/>
      <c r="H138" s="359"/>
    </row>
    <row r="139" spans="1:8">
      <c r="A139" s="333" t="s">
        <v>2990</v>
      </c>
      <c r="B139" s="365"/>
      <c r="C139" s="331"/>
      <c r="D139" s="331"/>
      <c r="F139" s="359"/>
      <c r="G139" s="359"/>
      <c r="H139" s="359"/>
    </row>
    <row r="140" spans="1:8">
      <c r="A140" s="364" t="s">
        <v>2907</v>
      </c>
      <c r="B140" s="366" t="s">
        <v>2908</v>
      </c>
      <c r="C140" s="364" t="s">
        <v>2909</v>
      </c>
      <c r="D140" s="364" t="s">
        <v>2910</v>
      </c>
    </row>
    <row r="141" spans="1:8">
      <c r="A141" s="343" t="s">
        <v>2919</v>
      </c>
      <c r="B141" s="368" t="s">
        <v>2920</v>
      </c>
      <c r="C141" s="362"/>
      <c r="D141" t="s">
        <v>136</v>
      </c>
    </row>
    <row r="142" spans="1:8">
      <c r="A142" s="343" t="s">
        <v>2925</v>
      </c>
      <c r="B142" s="368" t="s">
        <v>2926</v>
      </c>
      <c r="C142" s="372"/>
      <c r="D142" t="s">
        <v>135</v>
      </c>
    </row>
    <row r="143" spans="1:8">
      <c r="A143" s="343" t="s">
        <v>2932</v>
      </c>
      <c r="B143" s="367" t="s">
        <v>2949</v>
      </c>
      <c r="C143" s="377"/>
      <c r="D143" t="s">
        <v>134</v>
      </c>
    </row>
    <row r="144" spans="1:8">
      <c r="A144" s="343" t="s">
        <v>2933</v>
      </c>
      <c r="B144" s="367" t="s">
        <v>2929</v>
      </c>
      <c r="C144" s="376"/>
      <c r="D144" t="s">
        <v>132</v>
      </c>
    </row>
    <row r="145" spans="1:4">
      <c r="A145" s="343" t="s">
        <v>2918</v>
      </c>
      <c r="B145" s="368" t="s">
        <v>2923</v>
      </c>
      <c r="C145" s="371"/>
      <c r="D145" t="s">
        <v>131</v>
      </c>
    </row>
    <row r="147" spans="1:4">
      <c r="A147" s="333" t="s">
        <v>2991</v>
      </c>
      <c r="B147" s="365"/>
      <c r="C147" s="331"/>
      <c r="D147" s="331"/>
    </row>
    <row r="148" spans="1:4">
      <c r="A148" s="364" t="s">
        <v>2907</v>
      </c>
      <c r="B148" s="366" t="s">
        <v>2908</v>
      </c>
      <c r="C148" s="364" t="s">
        <v>2909</v>
      </c>
      <c r="D148" s="364" t="s">
        <v>2910</v>
      </c>
    </row>
    <row r="149" spans="1:4">
      <c r="A149" s="343" t="s">
        <v>2906</v>
      </c>
      <c r="B149" s="369" t="s">
        <v>2913</v>
      </c>
      <c r="C149" s="363"/>
      <c r="D149" t="s">
        <v>189</v>
      </c>
    </row>
    <row r="150" spans="1:4">
      <c r="A150" s="343" t="s">
        <v>2925</v>
      </c>
      <c r="B150" s="368" t="s">
        <v>2926</v>
      </c>
      <c r="C150" s="372"/>
      <c r="D150" t="s">
        <v>315</v>
      </c>
    </row>
    <row r="151" spans="1:4">
      <c r="A151" s="343" t="s">
        <v>2912</v>
      </c>
      <c r="B151" s="368" t="s">
        <v>2922</v>
      </c>
      <c r="C151" s="370"/>
      <c r="D151" t="s">
        <v>316</v>
      </c>
    </row>
    <row r="153" spans="1:4" s="343" customFormat="1">
      <c r="A153" s="333" t="s">
        <v>3038</v>
      </c>
      <c r="B153" s="365"/>
      <c r="C153" s="331"/>
      <c r="D153" s="331"/>
    </row>
    <row r="154" spans="1:4" s="343" customFormat="1">
      <c r="A154" s="364" t="s">
        <v>2907</v>
      </c>
      <c r="B154" s="366" t="s">
        <v>2908</v>
      </c>
      <c r="C154" s="364" t="s">
        <v>2909</v>
      </c>
      <c r="D154" s="364" t="s">
        <v>2910</v>
      </c>
    </row>
    <row r="155" spans="1:4" s="343" customFormat="1">
      <c r="A155" s="343" t="s">
        <v>2917</v>
      </c>
      <c r="B155" s="367" t="s">
        <v>2928</v>
      </c>
      <c r="C155" s="373"/>
      <c r="D155" s="343" t="s">
        <v>2851</v>
      </c>
    </row>
    <row r="156" spans="1:4" s="343" customFormat="1">
      <c r="A156" s="343" t="s">
        <v>2932</v>
      </c>
      <c r="B156" s="367" t="s">
        <v>2949</v>
      </c>
      <c r="C156" s="377"/>
      <c r="D156" s="343" t="s">
        <v>103</v>
      </c>
    </row>
    <row r="157" spans="1:4" s="343" customFormat="1">
      <c r="A157" s="343" t="s">
        <v>2918</v>
      </c>
      <c r="B157" s="368" t="s">
        <v>2923</v>
      </c>
      <c r="C157" s="371"/>
      <c r="D157" s="343" t="s">
        <v>97</v>
      </c>
    </row>
    <row r="158" spans="1:4" s="343" customFormat="1">
      <c r="A158" s="343" t="s">
        <v>2953</v>
      </c>
      <c r="B158" s="367" t="s">
        <v>2950</v>
      </c>
      <c r="C158" s="385"/>
      <c r="D158" s="343" t="s">
        <v>3039</v>
      </c>
    </row>
    <row r="159" spans="1:4" s="343" customFormat="1">
      <c r="A159" s="343" t="s">
        <v>2933</v>
      </c>
      <c r="B159" s="367" t="s">
        <v>2929</v>
      </c>
      <c r="C159" s="376"/>
      <c r="D159" s="343" t="s">
        <v>3040</v>
      </c>
    </row>
    <row r="160" spans="1:4" s="343" customFormat="1">
      <c r="A160" s="343" t="s">
        <v>2925</v>
      </c>
      <c r="B160" s="368" t="s">
        <v>2926</v>
      </c>
      <c r="C160" s="372"/>
      <c r="D160" s="343" t="s">
        <v>108</v>
      </c>
    </row>
    <row r="161" spans="1:4" s="343" customFormat="1">
      <c r="A161" s="343" t="s">
        <v>2934</v>
      </c>
      <c r="B161" s="367" t="s">
        <v>2930</v>
      </c>
      <c r="C161" s="378"/>
      <c r="D161" s="343" t="s">
        <v>107</v>
      </c>
    </row>
    <row r="162" spans="1:4" s="343" customFormat="1">
      <c r="A162" s="343" t="s">
        <v>2919</v>
      </c>
      <c r="B162" s="368" t="s">
        <v>2920</v>
      </c>
      <c r="C162" s="362"/>
      <c r="D162" s="343" t="s">
        <v>106</v>
      </c>
    </row>
    <row r="163" spans="1:4" s="343" customFormat="1">
      <c r="A163" s="343" t="s">
        <v>2912</v>
      </c>
      <c r="B163" s="368" t="s">
        <v>2922</v>
      </c>
      <c r="C163" s="370"/>
      <c r="D163" s="343" t="s">
        <v>105</v>
      </c>
    </row>
    <row r="164" spans="1:4" s="343" customFormat="1">
      <c r="B164" s="367"/>
    </row>
    <row r="165" spans="1:4" s="343" customFormat="1">
      <c r="A165" s="333" t="s">
        <v>3043</v>
      </c>
      <c r="B165" s="365"/>
      <c r="C165" s="331"/>
      <c r="D165" s="331"/>
    </row>
    <row r="166" spans="1:4" s="343" customFormat="1">
      <c r="A166" s="364" t="s">
        <v>2907</v>
      </c>
      <c r="B166" s="366" t="s">
        <v>2908</v>
      </c>
      <c r="C166" s="364" t="s">
        <v>2909</v>
      </c>
      <c r="D166" s="364" t="s">
        <v>2910</v>
      </c>
    </row>
    <row r="167" spans="1:4" s="343" customFormat="1">
      <c r="A167" s="343" t="s">
        <v>2917</v>
      </c>
      <c r="B167" s="367" t="s">
        <v>2928</v>
      </c>
      <c r="C167" s="373"/>
      <c r="D167" s="343" t="s">
        <v>2851</v>
      </c>
    </row>
    <row r="168" spans="1:4" s="343" customFormat="1">
      <c r="A168" s="343" t="s">
        <v>2935</v>
      </c>
      <c r="B168" s="367" t="s">
        <v>2931</v>
      </c>
      <c r="C168" s="379"/>
      <c r="D168" s="343" t="s">
        <v>2993</v>
      </c>
    </row>
    <row r="169" spans="1:4" s="343" customFormat="1">
      <c r="A169" s="343" t="s">
        <v>2925</v>
      </c>
      <c r="B169" s="368" t="s">
        <v>2926</v>
      </c>
      <c r="C169" s="372"/>
      <c r="D169" s="343" t="s">
        <v>102</v>
      </c>
    </row>
    <row r="170" spans="1:4" s="343" customFormat="1">
      <c r="A170" s="343" t="s">
        <v>2932</v>
      </c>
      <c r="B170" s="367" t="s">
        <v>2949</v>
      </c>
      <c r="C170" s="377"/>
      <c r="D170" s="343" t="s">
        <v>103</v>
      </c>
    </row>
    <row r="171" spans="1:4" s="343" customFormat="1">
      <c r="A171" s="343" t="s">
        <v>2918</v>
      </c>
      <c r="B171" s="368" t="s">
        <v>2923</v>
      </c>
      <c r="C171" s="371"/>
      <c r="D171" s="343" t="s">
        <v>97</v>
      </c>
    </row>
    <row r="172" spans="1:4" s="343" customFormat="1">
      <c r="A172" s="343" t="s">
        <v>2933</v>
      </c>
      <c r="B172" s="367" t="s">
        <v>2929</v>
      </c>
      <c r="C172" s="376"/>
      <c r="D172" s="343" t="s">
        <v>3041</v>
      </c>
    </row>
    <row r="173" spans="1:4" s="343" customFormat="1">
      <c r="A173" s="343" t="s">
        <v>2912</v>
      </c>
      <c r="B173" s="368" t="s">
        <v>2922</v>
      </c>
      <c r="C173" s="370"/>
      <c r="D173" s="343" t="s">
        <v>510</v>
      </c>
    </row>
    <row r="174" spans="1:4" s="343" customFormat="1">
      <c r="A174" s="343" t="s">
        <v>3002</v>
      </c>
      <c r="B174" s="368" t="s">
        <v>3004</v>
      </c>
      <c r="C174" s="388"/>
      <c r="D174" s="343" t="s">
        <v>3001</v>
      </c>
    </row>
    <row r="175" spans="1:4" s="343" customFormat="1">
      <c r="A175" s="343" t="s">
        <v>3003</v>
      </c>
      <c r="B175" s="368">
        <v>740000</v>
      </c>
      <c r="C175" s="389"/>
      <c r="D175" s="343" t="s">
        <v>2848</v>
      </c>
    </row>
    <row r="176" spans="1:4" s="343" customFormat="1">
      <c r="A176" s="343" t="s">
        <v>2919</v>
      </c>
      <c r="B176" s="368" t="s">
        <v>2920</v>
      </c>
      <c r="C176" s="362"/>
      <c r="D176" s="343" t="s">
        <v>3042</v>
      </c>
    </row>
    <row r="177" spans="1:4" s="343" customFormat="1">
      <c r="B177" s="367"/>
    </row>
    <row r="178" spans="1:4" s="343" customFormat="1">
      <c r="A178" s="333" t="s">
        <v>3044</v>
      </c>
      <c r="B178" s="365"/>
      <c r="C178" s="331"/>
      <c r="D178" s="331"/>
    </row>
    <row r="179" spans="1:4" s="343" customFormat="1">
      <c r="A179" s="364" t="s">
        <v>2907</v>
      </c>
      <c r="B179" s="366" t="s">
        <v>2908</v>
      </c>
      <c r="C179" s="364" t="s">
        <v>2909</v>
      </c>
      <c r="D179" s="364" t="s">
        <v>2910</v>
      </c>
    </row>
    <row r="180" spans="1:4" s="343" customFormat="1">
      <c r="A180" s="343" t="s">
        <v>2917</v>
      </c>
      <c r="B180" s="367" t="s">
        <v>2928</v>
      </c>
      <c r="C180" s="373"/>
      <c r="D180" s="343" t="s">
        <v>2851</v>
      </c>
    </row>
    <row r="181" spans="1:4" s="343" customFormat="1">
      <c r="A181" s="343" t="s">
        <v>2912</v>
      </c>
      <c r="B181" s="368" t="s">
        <v>2922</v>
      </c>
      <c r="C181" s="370"/>
      <c r="D181" s="343" t="s">
        <v>510</v>
      </c>
    </row>
    <row r="182" spans="1:4" s="343" customFormat="1">
      <c r="A182" s="343" t="s">
        <v>2935</v>
      </c>
      <c r="B182" s="367" t="s">
        <v>2931</v>
      </c>
      <c r="C182" s="379"/>
      <c r="D182" s="343" t="s">
        <v>2993</v>
      </c>
    </row>
    <row r="183" spans="1:4" s="343" customFormat="1">
      <c r="A183" s="343" t="s">
        <v>2925</v>
      </c>
      <c r="B183" s="368" t="s">
        <v>2926</v>
      </c>
      <c r="C183" s="372"/>
      <c r="D183" s="343" t="s">
        <v>102</v>
      </c>
    </row>
    <row r="184" spans="1:4" s="343" customFormat="1">
      <c r="A184" s="343" t="s">
        <v>2953</v>
      </c>
      <c r="B184" s="367" t="s">
        <v>2950</v>
      </c>
      <c r="C184" s="385"/>
      <c r="D184" s="343" t="s">
        <v>3037</v>
      </c>
    </row>
    <row r="185" spans="1:4" s="343" customFormat="1">
      <c r="A185" s="343" t="s">
        <v>3002</v>
      </c>
      <c r="B185" s="368" t="s">
        <v>3004</v>
      </c>
      <c r="C185" s="388"/>
      <c r="D185" s="343" t="s">
        <v>3001</v>
      </c>
    </row>
    <row r="186" spans="1:4" s="343" customFormat="1">
      <c r="A186" s="343" t="s">
        <v>2919</v>
      </c>
      <c r="B186" s="368" t="s">
        <v>2920</v>
      </c>
      <c r="C186" s="362"/>
      <c r="D186" s="343" t="s">
        <v>3042</v>
      </c>
    </row>
    <row r="187" spans="1:4" s="343" customFormat="1">
      <c r="A187" s="343" t="s">
        <v>2933</v>
      </c>
      <c r="B187" s="367" t="s">
        <v>2929</v>
      </c>
      <c r="C187" s="376"/>
      <c r="D187" s="343" t="s">
        <v>3041</v>
      </c>
    </row>
    <row r="188" spans="1:4" s="343" customFormat="1">
      <c r="A188" s="343" t="s">
        <v>2918</v>
      </c>
      <c r="B188" s="368" t="s">
        <v>2923</v>
      </c>
      <c r="C188" s="371"/>
      <c r="D188" s="343" t="s">
        <v>97</v>
      </c>
    </row>
    <row r="189" spans="1:4" s="343" customFormat="1">
      <c r="A189" s="343" t="s">
        <v>2932</v>
      </c>
      <c r="B189" s="367" t="s">
        <v>2949</v>
      </c>
      <c r="C189" s="377"/>
      <c r="D189" s="343" t="s">
        <v>103</v>
      </c>
    </row>
    <row r="190" spans="1:4" s="343" customFormat="1">
      <c r="B190" s="367"/>
    </row>
    <row r="191" spans="1:4">
      <c r="A191" s="333" t="s">
        <v>3018</v>
      </c>
      <c r="B191" s="365"/>
      <c r="C191" s="331"/>
      <c r="D191" s="331"/>
    </row>
    <row r="192" spans="1:4">
      <c r="A192" s="364" t="s">
        <v>2907</v>
      </c>
      <c r="B192" s="366" t="s">
        <v>2908</v>
      </c>
      <c r="C192" s="364" t="s">
        <v>2909</v>
      </c>
      <c r="D192" s="364" t="s">
        <v>2910</v>
      </c>
    </row>
    <row r="193" spans="1:5">
      <c r="A193" s="343" t="s">
        <v>2917</v>
      </c>
      <c r="B193" s="367" t="s">
        <v>2928</v>
      </c>
      <c r="C193" s="373"/>
      <c r="D193" s="343" t="s">
        <v>497</v>
      </c>
    </row>
    <row r="194" spans="1:5">
      <c r="A194" s="343" t="s">
        <v>2958</v>
      </c>
      <c r="B194" s="367" t="s">
        <v>2952</v>
      </c>
      <c r="C194" s="386"/>
      <c r="D194" t="s">
        <v>2992</v>
      </c>
    </row>
    <row r="195" spans="1:5" s="343" customFormat="1">
      <c r="A195" s="343" t="s">
        <v>2957</v>
      </c>
      <c r="B195" s="367" t="s">
        <v>2951</v>
      </c>
      <c r="C195" s="384"/>
      <c r="D195" s="343" t="s">
        <v>2850</v>
      </c>
    </row>
    <row r="196" spans="1:5">
      <c r="A196" s="343" t="s">
        <v>2925</v>
      </c>
      <c r="B196" s="368" t="s">
        <v>2926</v>
      </c>
      <c r="C196" s="372"/>
      <c r="D196" t="s">
        <v>102</v>
      </c>
    </row>
    <row r="197" spans="1:5">
      <c r="A197" s="343" t="s">
        <v>2932</v>
      </c>
      <c r="B197" s="367" t="s">
        <v>2949</v>
      </c>
      <c r="C197" s="377"/>
      <c r="D197" t="s">
        <v>2999</v>
      </c>
      <c r="E197" s="343"/>
    </row>
    <row r="198" spans="1:5">
      <c r="A198" s="343" t="s">
        <v>2953</v>
      </c>
      <c r="B198" s="367" t="s">
        <v>2950</v>
      </c>
      <c r="C198" s="385"/>
      <c r="D198" t="s">
        <v>3000</v>
      </c>
      <c r="E198" s="343"/>
    </row>
    <row r="199" spans="1:5">
      <c r="A199" s="343" t="s">
        <v>2906</v>
      </c>
      <c r="B199" s="369" t="s">
        <v>2913</v>
      </c>
      <c r="C199" s="363"/>
      <c r="D199" t="s">
        <v>99</v>
      </c>
      <c r="E199" s="343"/>
    </row>
    <row r="200" spans="1:5">
      <c r="A200" s="343" t="s">
        <v>2934</v>
      </c>
      <c r="B200" s="367" t="s">
        <v>2930</v>
      </c>
      <c r="C200" s="378"/>
      <c r="D200" t="s">
        <v>98</v>
      </c>
    </row>
    <row r="201" spans="1:5">
      <c r="A201" s="343" t="s">
        <v>2919</v>
      </c>
      <c r="B201" s="368" t="s">
        <v>2920</v>
      </c>
      <c r="C201" s="362"/>
      <c r="D201" t="s">
        <v>3055</v>
      </c>
    </row>
    <row r="202" spans="1:5">
      <c r="A202" s="343" t="s">
        <v>2918</v>
      </c>
      <c r="B202" s="368" t="s">
        <v>2923</v>
      </c>
      <c r="C202" s="371"/>
      <c r="D202" t="s">
        <v>97</v>
      </c>
    </row>
    <row r="203" spans="1:5">
      <c r="A203" s="359" t="s">
        <v>2942</v>
      </c>
      <c r="B203" s="380" t="s">
        <v>2941</v>
      </c>
      <c r="C203" s="381"/>
      <c r="D203" t="s">
        <v>507</v>
      </c>
    </row>
    <row r="204" spans="1:5">
      <c r="A204" s="343" t="s">
        <v>2912</v>
      </c>
      <c r="B204" s="368" t="s">
        <v>2922</v>
      </c>
      <c r="C204" s="370"/>
      <c r="D204" t="s">
        <v>510</v>
      </c>
    </row>
    <row r="205" spans="1:5" s="343" customFormat="1">
      <c r="A205" s="343" t="s">
        <v>3003</v>
      </c>
      <c r="B205" s="368">
        <v>740000</v>
      </c>
      <c r="C205" s="389"/>
      <c r="D205" s="343" t="s">
        <v>2848</v>
      </c>
    </row>
    <row r="206" spans="1:5" s="343" customFormat="1"/>
    <row r="207" spans="1:5">
      <c r="A207" s="333" t="s">
        <v>3209</v>
      </c>
      <c r="B207" s="365"/>
      <c r="C207" s="331"/>
      <c r="D207" s="331"/>
    </row>
    <row r="208" spans="1:5">
      <c r="A208" s="364" t="s">
        <v>2907</v>
      </c>
      <c r="B208" s="366" t="s">
        <v>2908</v>
      </c>
      <c r="C208" s="364" t="s">
        <v>2909</v>
      </c>
      <c r="D208" s="364" t="s">
        <v>2910</v>
      </c>
    </row>
    <row r="209" spans="1:4">
      <c r="A209" s="343" t="s">
        <v>2917</v>
      </c>
      <c r="B209" s="367" t="s">
        <v>2928</v>
      </c>
      <c r="C209" s="373"/>
      <c r="D209" s="343" t="s">
        <v>2851</v>
      </c>
    </row>
    <row r="210" spans="1:4">
      <c r="A210" s="343" t="s">
        <v>2932</v>
      </c>
      <c r="B210" s="367" t="s">
        <v>2949</v>
      </c>
      <c r="C210" s="377"/>
      <c r="D210" s="343" t="s">
        <v>103</v>
      </c>
    </row>
    <row r="211" spans="1:4" s="343" customFormat="1">
      <c r="A211" s="343" t="s">
        <v>2935</v>
      </c>
      <c r="B211" s="367" t="s">
        <v>2931</v>
      </c>
      <c r="C211" s="379"/>
      <c r="D211" s="343" t="s">
        <v>2993</v>
      </c>
    </row>
    <row r="212" spans="1:4">
      <c r="A212" s="343" t="s">
        <v>2957</v>
      </c>
      <c r="B212" s="367" t="s">
        <v>2951</v>
      </c>
      <c r="C212" s="384"/>
      <c r="D212" s="343" t="s">
        <v>2850</v>
      </c>
    </row>
    <row r="213" spans="1:4">
      <c r="A213" s="343" t="s">
        <v>2958</v>
      </c>
      <c r="B213" s="367" t="s">
        <v>2952</v>
      </c>
      <c r="C213" s="386"/>
      <c r="D213" s="343" t="s">
        <v>2992</v>
      </c>
    </row>
    <row r="214" spans="1:4">
      <c r="A214" s="343" t="s">
        <v>2925</v>
      </c>
      <c r="B214" s="368" t="s">
        <v>2926</v>
      </c>
      <c r="C214" s="372"/>
      <c r="D214" s="343" t="s">
        <v>102</v>
      </c>
    </row>
    <row r="215" spans="1:4">
      <c r="A215" s="343" t="s">
        <v>2934</v>
      </c>
      <c r="B215" s="367" t="s">
        <v>2930</v>
      </c>
      <c r="C215" s="378"/>
      <c r="D215" s="343" t="s">
        <v>3057</v>
      </c>
    </row>
    <row r="216" spans="1:4">
      <c r="A216" s="343" t="s">
        <v>2912</v>
      </c>
      <c r="B216" s="368" t="s">
        <v>2922</v>
      </c>
      <c r="C216" s="370"/>
      <c r="D216" s="343" t="s">
        <v>3056</v>
      </c>
    </row>
    <row r="217" spans="1:4">
      <c r="A217" s="343" t="s">
        <v>2918</v>
      </c>
      <c r="B217" s="368" t="s">
        <v>2923</v>
      </c>
      <c r="C217" s="371"/>
      <c r="D217" s="343" t="s">
        <v>97</v>
      </c>
    </row>
    <row r="218" spans="1:4">
      <c r="A218" s="343" t="s">
        <v>2919</v>
      </c>
      <c r="B218" s="368" t="s">
        <v>2920</v>
      </c>
      <c r="C218" s="362"/>
      <c r="D218" s="343" t="s">
        <v>3055</v>
      </c>
    </row>
    <row r="219" spans="1:4">
      <c r="A219" s="343" t="s">
        <v>3003</v>
      </c>
      <c r="B219" s="368">
        <v>740000</v>
      </c>
      <c r="C219" s="389"/>
      <c r="D219" s="343" t="s">
        <v>2848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79</v>
      </c>
      <c r="B1" s="49" t="s">
        <v>80</v>
      </c>
    </row>
    <row r="2" spans="1:3" ht="60">
      <c r="A2" s="8" t="s">
        <v>158</v>
      </c>
      <c r="B2" s="8" t="s">
        <v>3456</v>
      </c>
      <c r="C2" s="440" t="s">
        <v>3467</v>
      </c>
    </row>
    <row r="3" spans="1:3">
      <c r="A3" s="8" t="s">
        <v>2375</v>
      </c>
      <c r="B3" s="8" t="s">
        <v>2376</v>
      </c>
    </row>
    <row r="4" spans="1:3">
      <c r="A4" s="8" t="s">
        <v>3159</v>
      </c>
      <c r="B4" s="8" t="s">
        <v>3160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7" t="s">
        <v>549</v>
      </c>
      <c r="B2" s="448"/>
      <c r="C2" s="81"/>
      <c r="D2" s="81"/>
      <c r="E2" s="81"/>
      <c r="F2" s="81"/>
      <c r="G2" s="81"/>
      <c r="H2" s="82" t="s">
        <v>550</v>
      </c>
    </row>
    <row r="3" spans="1:8" ht="15.75">
      <c r="A3" s="83"/>
      <c r="B3" s="84"/>
      <c r="C3" s="84"/>
      <c r="D3" s="84"/>
      <c r="E3" s="84"/>
      <c r="F3" s="84"/>
      <c r="G3" s="84"/>
      <c r="H3" s="85" t="s">
        <v>551</v>
      </c>
    </row>
    <row r="4" spans="1:8">
      <c r="A4" s="86"/>
      <c r="B4" s="87"/>
      <c r="C4" s="87"/>
      <c r="D4" s="87"/>
      <c r="E4" s="87"/>
      <c r="F4" s="87"/>
      <c r="G4" s="88"/>
      <c r="H4" s="85" t="s">
        <v>552</v>
      </c>
    </row>
    <row r="5" spans="1:8" ht="15.75" thickBot="1">
      <c r="A5" s="89"/>
      <c r="B5" s="90"/>
      <c r="C5" s="90"/>
      <c r="D5" s="90"/>
      <c r="E5" s="90"/>
      <c r="F5" s="90"/>
      <c r="G5" s="90"/>
      <c r="H5" s="91"/>
    </row>
    <row r="6" spans="1:8">
      <c r="A6" s="449" t="s">
        <v>553</v>
      </c>
      <c r="B6" s="92" t="s">
        <v>554</v>
      </c>
      <c r="C6" s="92" t="s">
        <v>555</v>
      </c>
      <c r="D6" s="92" t="s">
        <v>556</v>
      </c>
      <c r="E6" s="92" t="s">
        <v>557</v>
      </c>
      <c r="F6" s="92" t="s">
        <v>558</v>
      </c>
      <c r="G6" s="92" t="s">
        <v>559</v>
      </c>
      <c r="H6" s="93" t="s">
        <v>560</v>
      </c>
    </row>
    <row r="7" spans="1:8" ht="15.75" thickBot="1">
      <c r="A7" s="450"/>
      <c r="B7" s="451" t="s">
        <v>561</v>
      </c>
      <c r="C7" s="452"/>
      <c r="D7" s="452"/>
      <c r="E7" s="452"/>
      <c r="F7" s="452"/>
      <c r="G7" s="452"/>
      <c r="H7" s="453"/>
    </row>
    <row r="8" spans="1:8" ht="16.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5.7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5.7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590</v>
      </c>
      <c r="B34" s="95">
        <v>27566.307103419644</v>
      </c>
      <c r="C34" s="95">
        <v>0.48826677857</v>
      </c>
      <c r="D34" s="95">
        <v>0.78160963399831995</v>
      </c>
      <c r="E34" s="99" t="s">
        <v>567</v>
      </c>
      <c r="F34" s="99" t="s">
        <v>567</v>
      </c>
      <c r="G34" s="99" t="s">
        <v>567</v>
      </c>
      <c r="H34" s="99" t="s">
        <v>567</v>
      </c>
    </row>
    <row r="35" spans="1:8" ht="15.7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5.7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5.7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5.7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5.7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7" t="s">
        <v>621</v>
      </c>
      <c r="B63" s="448"/>
      <c r="C63" s="116"/>
      <c r="D63" s="116"/>
      <c r="E63" s="116"/>
      <c r="F63" s="116"/>
      <c r="G63" s="116"/>
      <c r="H63" s="116"/>
      <c r="I63" s="116"/>
      <c r="J63" s="82" t="s">
        <v>550</v>
      </c>
    </row>
    <row r="64" spans="1:10" ht="15.75">
      <c r="A64" s="83" t="s">
        <v>622</v>
      </c>
      <c r="B64" s="117"/>
      <c r="C64" s="118"/>
      <c r="D64" s="118"/>
      <c r="E64" s="118"/>
      <c r="F64" s="118"/>
      <c r="G64" s="118"/>
      <c r="H64" s="118"/>
      <c r="I64" s="119"/>
      <c r="J64" s="85" t="s">
        <v>551</v>
      </c>
    </row>
    <row r="65" spans="1:10" ht="16.5" thickBot="1">
      <c r="A65" s="83"/>
      <c r="B65" s="117"/>
      <c r="C65" s="118"/>
      <c r="D65" s="118"/>
      <c r="E65" s="118"/>
      <c r="F65" s="118"/>
      <c r="G65" s="118"/>
      <c r="H65" s="88"/>
      <c r="I65" s="119"/>
      <c r="J65" s="120" t="s">
        <v>552</v>
      </c>
    </row>
    <row r="66" spans="1:10">
      <c r="A66" s="454" t="s">
        <v>553</v>
      </c>
      <c r="B66" s="457" t="s">
        <v>623</v>
      </c>
      <c r="C66" s="458"/>
      <c r="D66" s="457" t="s">
        <v>624</v>
      </c>
      <c r="E66" s="459"/>
      <c r="F66" s="460"/>
      <c r="G66" s="457" t="s">
        <v>625</v>
      </c>
      <c r="H66" s="461"/>
      <c r="I66" s="461"/>
      <c r="J66" s="458"/>
    </row>
    <row r="67" spans="1:10">
      <c r="A67" s="455"/>
      <c r="B67" s="462" t="s">
        <v>626</v>
      </c>
      <c r="C67" s="463"/>
      <c r="D67" s="466" t="s">
        <v>627</v>
      </c>
      <c r="E67" s="468" t="s">
        <v>555</v>
      </c>
      <c r="F67" s="470" t="s">
        <v>556</v>
      </c>
      <c r="G67" s="472" t="s">
        <v>628</v>
      </c>
      <c r="H67" s="466" t="s">
        <v>555</v>
      </c>
      <c r="I67" s="466" t="s">
        <v>556</v>
      </c>
      <c r="J67" s="121" t="s">
        <v>554</v>
      </c>
    </row>
    <row r="68" spans="1:10">
      <c r="A68" s="455"/>
      <c r="B68" s="464"/>
      <c r="C68" s="465"/>
      <c r="D68" s="467"/>
      <c r="E68" s="469"/>
      <c r="F68" s="471"/>
      <c r="G68" s="473"/>
      <c r="H68" s="467"/>
      <c r="I68" s="467"/>
      <c r="J68" s="122" t="s">
        <v>629</v>
      </c>
    </row>
    <row r="69" spans="1:10" ht="15.75" thickBot="1">
      <c r="A69" s="456"/>
      <c r="B69" s="123" t="s">
        <v>630</v>
      </c>
      <c r="C69" s="124" t="s">
        <v>631</v>
      </c>
      <c r="D69" s="124" t="s">
        <v>632</v>
      </c>
      <c r="E69" s="480" t="s">
        <v>633</v>
      </c>
      <c r="F69" s="481"/>
      <c r="G69" s="480" t="s">
        <v>561</v>
      </c>
      <c r="H69" s="478"/>
      <c r="I69" s="478"/>
      <c r="J69" s="479"/>
    </row>
    <row r="70" spans="1:10" ht="15.7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4" t="s">
        <v>721</v>
      </c>
      <c r="B404" s="474"/>
      <c r="C404" s="474"/>
      <c r="D404" s="474"/>
      <c r="E404" s="474"/>
      <c r="F404" s="474"/>
      <c r="G404" s="474"/>
      <c r="H404" s="153"/>
      <c r="I404" s="153"/>
      <c r="J404" s="153"/>
      <c r="K404" s="153"/>
      <c r="L404" s="153"/>
      <c r="M404" s="154" t="s">
        <v>550</v>
      </c>
    </row>
    <row r="405" spans="1:13" ht="15.75">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50.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5.75" thickBot="1">
      <c r="A409" s="166"/>
      <c r="B409" s="475" t="s">
        <v>561</v>
      </c>
      <c r="C409" s="475"/>
      <c r="D409" s="476"/>
      <c r="E409" s="477" t="s">
        <v>729</v>
      </c>
      <c r="F409" s="475"/>
      <c r="G409" s="476"/>
      <c r="H409" s="477" t="s">
        <v>561</v>
      </c>
      <c r="I409" s="478"/>
      <c r="J409" s="478"/>
      <c r="K409" s="478"/>
      <c r="L409" s="478"/>
      <c r="M409" s="479"/>
    </row>
    <row r="410" spans="1:13" ht="15.7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2" t="s">
        <v>779</v>
      </c>
      <c r="B461" s="482"/>
      <c r="C461" s="482"/>
      <c r="D461" s="482"/>
      <c r="E461" s="482"/>
      <c r="F461" s="482"/>
      <c r="G461" s="482"/>
      <c r="H461" s="482"/>
      <c r="I461" s="482"/>
      <c r="J461" s="482"/>
      <c r="K461" s="482"/>
      <c r="L461" s="482"/>
      <c r="M461" s="482"/>
      <c r="N461" s="482"/>
      <c r="O461" s="482"/>
      <c r="P461" s="482"/>
      <c r="Q461" s="482"/>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75">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8"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8.25" thickBot="1">
      <c r="A466" s="499"/>
      <c r="B466" s="477" t="s">
        <v>814</v>
      </c>
      <c r="C466" s="475"/>
      <c r="D466" s="475"/>
      <c r="E466" s="475"/>
      <c r="F466" s="475"/>
      <c r="G466" s="475"/>
      <c r="H466" s="475"/>
      <c r="I466" s="475"/>
      <c r="J466" s="475"/>
      <c r="K466" s="475"/>
      <c r="L466" s="475"/>
      <c r="M466" s="475"/>
      <c r="N466" s="475"/>
      <c r="O466" s="475"/>
      <c r="P466" s="475"/>
      <c r="Q466" s="475"/>
      <c r="R466" s="476"/>
      <c r="S466" s="193"/>
      <c r="T466" s="193"/>
      <c r="U466" s="483" t="s">
        <v>815</v>
      </c>
      <c r="V466" s="484"/>
      <c r="W466" s="477" t="s">
        <v>814</v>
      </c>
      <c r="X466" s="475"/>
      <c r="Y466" s="475"/>
      <c r="Z466" s="475"/>
      <c r="AA466" s="475"/>
      <c r="AB466" s="475"/>
      <c r="AC466" s="476"/>
      <c r="AD466" s="193"/>
      <c r="AE466" s="193"/>
      <c r="AF466" s="483" t="s">
        <v>815</v>
      </c>
      <c r="AG466" s="484"/>
      <c r="AH466" s="194" t="s">
        <v>729</v>
      </c>
      <c r="AI466" s="195" t="s">
        <v>814</v>
      </c>
      <c r="AJ466" s="196" t="s">
        <v>814</v>
      </c>
    </row>
    <row r="467" spans="1:36" ht="15.7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83" t="s">
        <v>815</v>
      </c>
      <c r="C496" s="485"/>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6"/>
    </row>
    <row r="497" spans="1:36" ht="15.7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837</v>
      </c>
      <c r="B508" s="153"/>
      <c r="C508" s="153"/>
      <c r="D508" s="153"/>
      <c r="E508" s="153"/>
      <c r="F508" s="154"/>
      <c r="G508" s="154" t="s">
        <v>550</v>
      </c>
    </row>
    <row r="509" spans="1:36" ht="15.75">
      <c r="A509" s="182" t="s">
        <v>838</v>
      </c>
      <c r="B509" s="153"/>
      <c r="C509" s="153"/>
      <c r="D509" s="153"/>
      <c r="E509" s="153"/>
      <c r="F509" s="154"/>
      <c r="G509" s="154" t="s">
        <v>551</v>
      </c>
    </row>
    <row r="510" spans="1:36">
      <c r="A510" s="153"/>
      <c r="B510" s="153"/>
      <c r="C510" s="153"/>
      <c r="D510" s="153"/>
      <c r="E510" s="153"/>
      <c r="F510" s="154"/>
      <c r="G510" s="154" t="s">
        <v>552</v>
      </c>
    </row>
    <row r="511" spans="1:36" ht="15.7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5.75" thickBot="1">
      <c r="A513" s="212" t="s">
        <v>840</v>
      </c>
      <c r="B513" s="475" t="s">
        <v>561</v>
      </c>
      <c r="C513" s="475"/>
      <c r="D513" s="475"/>
      <c r="E513" s="475"/>
      <c r="F513" s="475"/>
      <c r="G513" s="476"/>
    </row>
    <row r="514" spans="1:7" ht="15.7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5.75" thickBot="1">
      <c r="A580" s="170" t="s">
        <v>878</v>
      </c>
      <c r="B580" s="127" t="s">
        <v>215</v>
      </c>
      <c r="C580" s="127" t="s">
        <v>215</v>
      </c>
      <c r="D580" s="168" t="s">
        <v>696</v>
      </c>
      <c r="E580" s="127" t="s">
        <v>215</v>
      </c>
      <c r="F580" s="127" t="s">
        <v>215</v>
      </c>
      <c r="G580" s="127" t="s">
        <v>215</v>
      </c>
    </row>
    <row r="581" spans="1:7" ht="15.7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888</v>
      </c>
      <c r="B593" s="153"/>
      <c r="C593" s="153"/>
      <c r="D593" s="153"/>
      <c r="E593" s="153"/>
      <c r="F593" s="153"/>
      <c r="G593" s="154" t="s">
        <v>550</v>
      </c>
    </row>
    <row r="594" spans="1:7" ht="15.75">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93" t="s">
        <v>553</v>
      </c>
      <c r="B597" s="226" t="s">
        <v>889</v>
      </c>
      <c r="C597" s="226" t="s">
        <v>890</v>
      </c>
      <c r="D597" s="226" t="s">
        <v>891</v>
      </c>
      <c r="E597" s="226" t="s">
        <v>727</v>
      </c>
      <c r="F597" s="226" t="s">
        <v>558</v>
      </c>
      <c r="G597" s="226" t="s">
        <v>559</v>
      </c>
    </row>
    <row r="598" spans="1:7" ht="15.75" thickBot="1">
      <c r="A598" s="494"/>
      <c r="B598" s="495" t="s">
        <v>561</v>
      </c>
      <c r="C598" s="496"/>
      <c r="D598" s="496"/>
      <c r="E598" s="496"/>
      <c r="F598" s="496"/>
      <c r="G598" s="497"/>
    </row>
    <row r="599" spans="1:7" ht="15.7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0" t="s">
        <v>918</v>
      </c>
      <c r="B628" s="500"/>
      <c r="C628" s="153"/>
      <c r="D628" s="153"/>
      <c r="E628" s="153"/>
      <c r="F628" s="153"/>
      <c r="G628" s="153"/>
      <c r="H628" s="154" t="s">
        <v>550</v>
      </c>
    </row>
    <row r="629" spans="1:8" ht="15.75">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5.75" thickBot="1">
      <c r="A631" s="153"/>
      <c r="B631" s="153"/>
      <c r="C631" s="153"/>
      <c r="D631" s="153"/>
      <c r="E631" s="153"/>
      <c r="F631" s="153"/>
      <c r="G631" s="153"/>
      <c r="H631" s="233"/>
    </row>
    <row r="632" spans="1:8">
      <c r="A632" s="487" t="s">
        <v>919</v>
      </c>
      <c r="B632" s="234" t="s">
        <v>920</v>
      </c>
      <c r="C632" s="235" t="s">
        <v>555</v>
      </c>
      <c r="D632" s="235" t="s">
        <v>556</v>
      </c>
      <c r="E632" s="235" t="s">
        <v>727</v>
      </c>
      <c r="F632" s="236" t="s">
        <v>558</v>
      </c>
      <c r="G632" s="237" t="s">
        <v>559</v>
      </c>
      <c r="H632" s="238" t="s">
        <v>728</v>
      </c>
    </row>
    <row r="633" spans="1:8" ht="15.75" thickBot="1">
      <c r="A633" s="488"/>
      <c r="B633" s="489" t="s">
        <v>561</v>
      </c>
      <c r="C633" s="490"/>
      <c r="D633" s="490"/>
      <c r="E633" s="490"/>
      <c r="F633" s="490"/>
      <c r="G633" s="490"/>
      <c r="H633" s="491"/>
    </row>
    <row r="634" spans="1:8" ht="15.7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30">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8">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92" t="s">
        <v>978</v>
      </c>
      <c r="F680" s="492"/>
      <c r="G680" s="492"/>
      <c r="H680" s="492"/>
      <c r="I680" s="492"/>
    </row>
    <row r="681" spans="1:9">
      <c r="A681" s="8" t="s">
        <v>979</v>
      </c>
      <c r="B681" s="6">
        <f>B680/1000</f>
        <v>-911.92899999999997</v>
      </c>
      <c r="C681" s="4">
        <f>C680*H694/1000</f>
        <v>9.2959999999999994</v>
      </c>
      <c r="D681" s="4">
        <f>D680*H696/1000</f>
        <v>7.42</v>
      </c>
      <c r="E681" s="492"/>
      <c r="F681" s="492"/>
      <c r="G681" s="492"/>
      <c r="H681" s="492"/>
      <c r="I681" s="492"/>
    </row>
    <row r="682" spans="1:9">
      <c r="A682" s="3"/>
      <c r="B682" s="6"/>
    </row>
    <row r="683" spans="1:9" ht="15.75" thickBot="1">
      <c r="A683" s="3"/>
      <c r="B683" s="6"/>
    </row>
    <row r="684" spans="1:9" ht="15.7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5">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ht="18">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ht="18">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ht="18">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ht="18">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ht="18">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ht="18">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ht="15.75">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ht="18">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ht="15.75">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ht="15.75">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ht="18">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ht="15.75">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ht="18">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ht="18">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ht="18">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ht="18">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ht="18">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ht="18">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ht="18">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ht="18">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ht="18">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ht="18">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ht="18">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ht="18">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ht="18">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ht="18">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8">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36">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ht="18">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ht="18">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ht="18">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ht="18">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8">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8">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ht="18">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ht="18">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ht="18">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8">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ht="18">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ht="15.75">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ht="18">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ht="18">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ht="18">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ht="18">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ht="18">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8">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ht="18">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ht="18">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ht="18">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ht="18">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8">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1" t="s">
        <v>11</v>
      </c>
      <c r="B1" s="501"/>
      <c r="C1" s="501"/>
      <c r="D1" s="501"/>
      <c r="E1" s="501"/>
    </row>
    <row r="2" spans="1:5">
      <c r="A2" s="505" t="s">
        <v>178</v>
      </c>
      <c r="B2" s="505"/>
      <c r="C2" s="505"/>
      <c r="D2" s="505"/>
      <c r="E2" s="505"/>
    </row>
    <row r="19" spans="1:5">
      <c r="A19" s="8" t="s">
        <v>179</v>
      </c>
    </row>
    <row r="20" spans="1:5">
      <c r="A20" s="8">
        <v>155400</v>
      </c>
      <c r="B20" s="8" t="s">
        <v>180</v>
      </c>
    </row>
    <row r="21" spans="1:5">
      <c r="A21" s="505" t="s">
        <v>181</v>
      </c>
      <c r="B21" s="505"/>
      <c r="C21" s="505"/>
      <c r="D21" s="505"/>
      <c r="E21" s="505"/>
    </row>
    <row r="38" spans="1:5">
      <c r="A38" s="8" t="s">
        <v>179</v>
      </c>
    </row>
    <row r="39" spans="1:5">
      <c r="A39" s="8">
        <v>100800</v>
      </c>
      <c r="B39" s="8" t="s">
        <v>180</v>
      </c>
    </row>
    <row r="40" spans="1:5">
      <c r="A40" s="505" t="s">
        <v>182</v>
      </c>
      <c r="B40" s="505"/>
      <c r="C40" s="505"/>
      <c r="D40" s="505"/>
      <c r="E40" s="505"/>
    </row>
    <row r="57" spans="1:5" ht="15.75" thickBot="1">
      <c r="A57" s="8" t="s">
        <v>179</v>
      </c>
    </row>
    <row r="58" spans="1:5" ht="15.75" thickBot="1">
      <c r="A58" s="10">
        <v>194000</v>
      </c>
      <c r="B58" s="8" t="s">
        <v>183</v>
      </c>
    </row>
    <row r="60" spans="1:5">
      <c r="A60" s="501" t="s">
        <v>184</v>
      </c>
      <c r="B60" s="501"/>
      <c r="C60" s="501"/>
      <c r="D60" s="501"/>
      <c r="E60" s="501"/>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417</v>
      </c>
      <c r="B88" s="13">
        <f>(B86-B85)/B85</f>
        <v>1.0254083484573502</v>
      </c>
    </row>
    <row r="89" spans="1:39">
      <c r="A89" s="501" t="s">
        <v>185</v>
      </c>
      <c r="B89" s="501"/>
      <c r="C89" s="501"/>
      <c r="D89" s="501"/>
      <c r="E89" s="501"/>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5.75" thickBot="1">
      <c r="A95" s="8">
        <v>8.0274920000000005</v>
      </c>
      <c r="B95" s="8" t="s">
        <v>419</v>
      </c>
      <c r="E95" s="8" t="s">
        <v>428</v>
      </c>
      <c r="L95" s="14"/>
    </row>
    <row r="96" spans="1:39" ht="15.75" thickBot="1">
      <c r="A96" s="15">
        <f>(A94-A95)/A95</f>
        <v>0.65158059329115492</v>
      </c>
      <c r="B96" s="8" t="s">
        <v>420</v>
      </c>
      <c r="C96" s="16"/>
      <c r="E96" s="8" t="s">
        <v>190</v>
      </c>
    </row>
    <row r="98" spans="1:5">
      <c r="A98" s="501" t="s">
        <v>186</v>
      </c>
      <c r="B98" s="501"/>
      <c r="C98" s="501"/>
      <c r="D98" s="501"/>
      <c r="E98" s="501"/>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5.75" thickBot="1">
      <c r="A106" s="8">
        <f>1/A105</f>
        <v>139.56043956043956</v>
      </c>
      <c r="B106" s="8" t="s">
        <v>436</v>
      </c>
    </row>
    <row r="107" spans="1:5" ht="15.75" thickBot="1">
      <c r="A107" s="18">
        <f>(A106-A103)/A103</f>
        <v>0.53846153846153832</v>
      </c>
      <c r="B107" s="8" t="s">
        <v>438</v>
      </c>
    </row>
    <row r="108" spans="1:5">
      <c r="A108" s="19"/>
    </row>
    <row r="109" spans="1:5">
      <c r="A109" s="501" t="s">
        <v>188</v>
      </c>
      <c r="B109" s="501"/>
      <c r="C109" s="501"/>
      <c r="D109" s="501"/>
      <c r="E109" s="501"/>
    </row>
    <row r="110" spans="1:5" ht="15.75" thickBot="1"/>
    <row r="111" spans="1:5" ht="15.75" thickBot="1">
      <c r="A111" s="18">
        <f>A122</f>
        <v>0.20481927710843381</v>
      </c>
      <c r="B111" s="8" t="s">
        <v>440</v>
      </c>
    </row>
    <row r="113" spans="1:14">
      <c r="A113" s="501" t="s">
        <v>187</v>
      </c>
      <c r="B113" s="501"/>
      <c r="C113" s="501"/>
      <c r="D113" s="501"/>
      <c r="E113" s="501"/>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5.75" thickBot="1">
      <c r="A121" s="8">
        <f>1/A120</f>
        <v>2.9367469879518069</v>
      </c>
      <c r="B121" s="8" t="s">
        <v>436</v>
      </c>
    </row>
    <row r="122" spans="1:14" ht="15.75" thickBot="1">
      <c r="A122" s="18">
        <f>(A121-A118)/A118</f>
        <v>0.20481927710843381</v>
      </c>
      <c r="B122" s="8" t="s">
        <v>438</v>
      </c>
    </row>
    <row r="124" spans="1:14">
      <c r="A124" s="501" t="s">
        <v>441</v>
      </c>
      <c r="B124" s="501"/>
      <c r="C124" s="501"/>
      <c r="D124" s="501"/>
      <c r="E124" s="501"/>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5.75" thickBot="1">
      <c r="A130" s="8">
        <f>1/A129</f>
        <v>0.93457943925233644</v>
      </c>
      <c r="B130" s="8" t="s">
        <v>446</v>
      </c>
      <c r="F130" s="23"/>
      <c r="M130" s="14"/>
      <c r="N130" s="14"/>
    </row>
    <row r="131" spans="1:14" ht="15.75" thickBot="1">
      <c r="A131" s="18">
        <f>(A130-A128)/A128</f>
        <v>0.73592369435785332</v>
      </c>
      <c r="B131" s="8" t="s">
        <v>438</v>
      </c>
      <c r="F131" s="23"/>
    </row>
    <row r="132" spans="1:14" ht="16.5">
      <c r="J132" s="25"/>
    </row>
    <row r="133" spans="1:14">
      <c r="A133" s="20"/>
      <c r="B133" s="14"/>
      <c r="C133" s="14"/>
    </row>
    <row r="134" spans="1:14">
      <c r="A134" s="501" t="s">
        <v>110</v>
      </c>
      <c r="B134" s="501"/>
      <c r="C134" s="501"/>
      <c r="D134" s="501"/>
      <c r="E134" s="501"/>
    </row>
    <row r="135" spans="1:14">
      <c r="A135" s="26" t="s">
        <v>460</v>
      </c>
      <c r="B135" s="27"/>
      <c r="C135" s="27"/>
      <c r="D135" s="27"/>
      <c r="E135" s="27"/>
      <c r="F135" s="27"/>
      <c r="G135" s="27"/>
    </row>
    <row r="136" spans="1:14" ht="15.75">
      <c r="A136" s="28"/>
      <c r="B136" s="502" t="s">
        <v>461</v>
      </c>
      <c r="C136" s="503"/>
      <c r="D136" s="503"/>
      <c r="E136" s="504"/>
      <c r="F136" s="27"/>
      <c r="G136" s="27"/>
    </row>
    <row r="137" spans="1:14" ht="15.75">
      <c r="A137" s="29"/>
      <c r="B137" s="502" t="s">
        <v>462</v>
      </c>
      <c r="C137" s="504"/>
      <c r="D137" s="502" t="s">
        <v>463</v>
      </c>
      <c r="E137" s="504"/>
      <c r="F137" s="27"/>
      <c r="G137" s="27"/>
    </row>
    <row r="138" spans="1:14" ht="15.75">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1" t="s">
        <v>191</v>
      </c>
      <c r="B165" s="501"/>
      <c r="C165" s="501"/>
      <c r="D165" s="501"/>
      <c r="E165" s="501"/>
    </row>
    <row r="166" spans="1:7" ht="15.75" thickBot="1">
      <c r="A166" s="22" t="s">
        <v>192</v>
      </c>
      <c r="B166" s="16">
        <v>0.4</v>
      </c>
    </row>
    <row r="167" spans="1:7" ht="15.75" thickBot="1">
      <c r="A167" s="8" t="s">
        <v>193</v>
      </c>
      <c r="B167" s="44">
        <f>(1+B166)^(1/(2020-2010))-1</f>
        <v>3.4219694129380196E-2</v>
      </c>
    </row>
    <row r="168" spans="1:7">
      <c r="B168" s="45"/>
    </row>
    <row r="169" spans="1:7">
      <c r="A169" s="501" t="s">
        <v>449</v>
      </c>
      <c r="B169" s="501"/>
    </row>
    <row r="170" spans="1:7">
      <c r="A170" s="22" t="s">
        <v>450</v>
      </c>
      <c r="B170" s="46">
        <v>972.7</v>
      </c>
    </row>
    <row r="171" spans="1:7" ht="15.75" thickBot="1">
      <c r="A171" s="22" t="s">
        <v>451</v>
      </c>
      <c r="B171" s="47">
        <f>400.9+53.5+276.5+255.7+63.5+462.5+B170+975.4+227.6+436.5</f>
        <v>4124.8</v>
      </c>
    </row>
    <row r="172" spans="1:7" ht="15.75" thickBot="1">
      <c r="A172" s="22" t="s">
        <v>452</v>
      </c>
      <c r="B172" s="44">
        <f>B170/B171</f>
        <v>0.23581749418153608</v>
      </c>
    </row>
    <row r="173" spans="1:7">
      <c r="B173" s="45"/>
    </row>
    <row r="174" spans="1:7">
      <c r="A174" s="501" t="s">
        <v>200</v>
      </c>
      <c r="B174" s="501"/>
      <c r="C174" s="501"/>
      <c r="D174" s="501"/>
      <c r="E174" s="501"/>
    </row>
    <row r="175" spans="1:7" ht="15.75" thickBot="1">
      <c r="A175" s="22" t="s">
        <v>459</v>
      </c>
      <c r="B175" s="45">
        <v>0.1246</v>
      </c>
    </row>
    <row r="176" spans="1:7" ht="15.75" thickBot="1">
      <c r="A176" s="22" t="s">
        <v>454</v>
      </c>
      <c r="B176" s="44">
        <f>1-B175</f>
        <v>0.87539999999999996</v>
      </c>
    </row>
    <row r="178" spans="1:5">
      <c r="A178" s="501" t="s">
        <v>194</v>
      </c>
      <c r="B178" s="501"/>
      <c r="C178" s="501"/>
      <c r="D178" s="501"/>
      <c r="E178" s="501"/>
    </row>
    <row r="179" spans="1:5">
      <c r="A179" s="24" t="s">
        <v>456</v>
      </c>
      <c r="B179" s="8">
        <v>197000</v>
      </c>
    </row>
    <row r="180" spans="1:5" ht="15.75" thickBot="1">
      <c r="A180" s="8" t="s">
        <v>457</v>
      </c>
      <c r="B180" s="8">
        <v>175000</v>
      </c>
    </row>
    <row r="181" spans="1:5" ht="15.75" thickBot="1">
      <c r="A181" s="8" t="s">
        <v>195</v>
      </c>
      <c r="B181" s="18">
        <f>B179/B180</f>
        <v>1.1257142857142857</v>
      </c>
    </row>
    <row r="183" spans="1:5">
      <c r="A183" s="501" t="s">
        <v>196</v>
      </c>
      <c r="B183" s="501"/>
      <c r="C183" s="501"/>
      <c r="D183" s="501"/>
      <c r="E183" s="501"/>
    </row>
    <row r="184" spans="1:5">
      <c r="A184" s="22" t="s">
        <v>2384</v>
      </c>
      <c r="B184" s="335">
        <v>1.2E-2</v>
      </c>
    </row>
    <row r="185" spans="1:5">
      <c r="A185" s="22" t="s">
        <v>2385</v>
      </c>
      <c r="B185" s="335">
        <v>2.4E-2</v>
      </c>
    </row>
    <row r="186" spans="1:5">
      <c r="A186" s="22" t="s">
        <v>2386</v>
      </c>
      <c r="B186" s="8">
        <f>2050-2018+1</f>
        <v>33</v>
      </c>
    </row>
    <row r="187" spans="1:5">
      <c r="A187" s="22" t="s">
        <v>2387</v>
      </c>
      <c r="B187" s="14">
        <f>(1-B184)^B186</f>
        <v>0.67139665221009714</v>
      </c>
    </row>
    <row r="188" spans="1:5" ht="15.75" thickBot="1">
      <c r="A188" s="22" t="s">
        <v>2388</v>
      </c>
      <c r="B188" s="14">
        <f>(1-B185)^B186</f>
        <v>0.44858421050781644</v>
      </c>
    </row>
    <row r="189" spans="1:5" ht="15.75" thickBot="1">
      <c r="A189" s="22" t="s">
        <v>2389</v>
      </c>
      <c r="B189" s="18">
        <f>(B187-B188)/B187</f>
        <v>0.33186409400289502</v>
      </c>
    </row>
    <row r="191" spans="1:5">
      <c r="A191" s="501" t="s">
        <v>210</v>
      </c>
      <c r="B191" s="501"/>
      <c r="C191" s="501"/>
      <c r="D191" s="501"/>
      <c r="E191" s="501"/>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5.75" thickBot="1">
      <c r="A196" s="8" t="s">
        <v>208</v>
      </c>
      <c r="B196" s="21">
        <f>B195*B194</f>
        <v>6800000</v>
      </c>
    </row>
    <row r="197" spans="1:3" ht="15.7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2020-09-09T00:17:55Z</dcterms:modified>
</cp:coreProperties>
</file>