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45" windowWidth="19425" windowHeight="11025"/>
  </bookViews>
  <sheets>
    <sheet name="About" sheetId="1" r:id="rId1"/>
    <sheet name="BTS NTS Modal Profile Data" sheetId="3" r:id="rId2"/>
    <sheet name="NRBS 40" sheetId="5" r:id="rId3"/>
    <sheet name="AVLo-passengers" sheetId="2" r:id="rId4"/>
    <sheet name="AVLo-freight" sheetId="4" r:id="rId5"/>
  </sheets>
  <externalReferences>
    <externalReference r:id="rId6"/>
  </externalReferences>
  <definedNames>
    <definedName name="Eno_TM">'[1]1997  Table 1a Modified'!#REF!</definedName>
    <definedName name="Eno_Tons">'[1]1997  Table 1a Modified'!#REF!</definedName>
    <definedName name="Sum_T2">'[1]1997  Table 1a Modified'!#REF!</definedName>
    <definedName name="Sum_TTM">'[1]1997  Table 1a Modified'!#REF!</definedName>
    <definedName name="ti_tbl_50">#REF!</definedName>
    <definedName name="ti_tbl_69">#REF!</definedName>
  </definedNames>
  <calcPr calcId="145621"/>
</workbook>
</file>

<file path=xl/calcChain.xml><?xml version="1.0" encoding="utf-8"?>
<calcChain xmlns="http://schemas.openxmlformats.org/spreadsheetml/2006/main">
  <c r="B51" i="3" l="1"/>
  <c r="B52" i="3"/>
  <c r="B50" i="3"/>
  <c r="B49" i="3"/>
  <c r="B54" i="3" s="1"/>
  <c r="B6" i="4" s="1"/>
  <c r="B6" i="2" l="1"/>
  <c r="AJ2" i="4" l="1"/>
  <c r="AI2" i="4"/>
  <c r="AH2" i="4"/>
  <c r="AG2" i="4"/>
  <c r="AF2" i="4"/>
  <c r="AE2" i="4"/>
  <c r="AD2" i="4"/>
  <c r="AC2" i="4"/>
  <c r="AB2" i="4"/>
  <c r="AA2" i="4"/>
  <c r="Z2" i="4"/>
  <c r="Y2" i="4"/>
  <c r="X2" i="4"/>
  <c r="W2" i="4"/>
  <c r="V2" i="4"/>
  <c r="U2" i="4"/>
  <c r="T2" i="4"/>
  <c r="S2" i="4"/>
  <c r="R2" i="4"/>
  <c r="Q2" i="4"/>
  <c r="P2" i="4"/>
  <c r="O2" i="4"/>
  <c r="N2" i="4"/>
  <c r="M2" i="4"/>
  <c r="L2" i="4"/>
  <c r="K2" i="4"/>
  <c r="J2" i="4"/>
  <c r="I2" i="4"/>
  <c r="H2" i="4"/>
  <c r="G2" i="4"/>
  <c r="F2" i="4"/>
  <c r="E2" i="4"/>
  <c r="D2" i="4"/>
  <c r="C2" i="4"/>
  <c r="D2" i="2" l="1"/>
  <c r="E2" i="2"/>
  <c r="F2" i="2"/>
  <c r="G2" i="2"/>
  <c r="H2" i="2"/>
  <c r="I2" i="2"/>
  <c r="J2" i="2"/>
  <c r="K2" i="2"/>
  <c r="L2" i="2"/>
  <c r="M2" i="2"/>
  <c r="N2" i="2"/>
  <c r="O2" i="2"/>
  <c r="P2" i="2"/>
  <c r="Q2" i="2"/>
  <c r="R2" i="2"/>
  <c r="S2" i="2"/>
  <c r="T2" i="2"/>
  <c r="U2" i="2"/>
  <c r="V2" i="2"/>
  <c r="W2" i="2"/>
  <c r="X2" i="2"/>
  <c r="Y2" i="2"/>
  <c r="Z2" i="2"/>
  <c r="AA2" i="2"/>
  <c r="AB2" i="2"/>
  <c r="AC2" i="2"/>
  <c r="AD2" i="2"/>
  <c r="AE2" i="2"/>
  <c r="AF2" i="2"/>
  <c r="AG2" i="2"/>
  <c r="AH2" i="2"/>
  <c r="AI2" i="2"/>
  <c r="AJ2" i="2"/>
  <c r="AK2" i="2"/>
  <c r="D6" i="2"/>
  <c r="E6" i="2"/>
  <c r="F6" i="2"/>
  <c r="G6" i="2"/>
  <c r="H6" i="2"/>
  <c r="I6" i="2"/>
  <c r="J6" i="2"/>
  <c r="K6" i="2"/>
  <c r="L6" i="2"/>
  <c r="M6" i="2"/>
  <c r="N6" i="2"/>
  <c r="O6" i="2"/>
  <c r="P6" i="2"/>
  <c r="Q6" i="2"/>
  <c r="R6" i="2"/>
  <c r="S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AJ6" i="2"/>
  <c r="AK6" i="2"/>
  <c r="C6" i="2"/>
  <c r="C2" i="2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D7" i="4"/>
  <c r="E7" i="4"/>
  <c r="F7" i="4"/>
  <c r="G7" i="4"/>
  <c r="H7" i="4"/>
  <c r="I7" i="4"/>
  <c r="J7" i="4"/>
  <c r="K7" i="4"/>
  <c r="L7" i="4"/>
  <c r="M7" i="4"/>
  <c r="N7" i="4"/>
  <c r="O7" i="4"/>
  <c r="P7" i="4"/>
  <c r="Q7" i="4"/>
  <c r="R7" i="4"/>
  <c r="S7" i="4"/>
  <c r="T7" i="4"/>
  <c r="U7" i="4"/>
  <c r="V7" i="4"/>
  <c r="W7" i="4"/>
  <c r="X7" i="4"/>
  <c r="Y7" i="4"/>
  <c r="Z7" i="4"/>
  <c r="AA7" i="4"/>
  <c r="AB7" i="4"/>
  <c r="AC7" i="4"/>
  <c r="AD7" i="4"/>
  <c r="AE7" i="4"/>
  <c r="AF7" i="4"/>
  <c r="AG7" i="4"/>
  <c r="AH7" i="4"/>
  <c r="AI7" i="4"/>
  <c r="AJ7" i="4"/>
  <c r="C3" i="4"/>
  <c r="C7" i="4"/>
  <c r="B64" i="3" l="1"/>
  <c r="B59" i="3"/>
  <c r="B7" i="2" s="1"/>
  <c r="B7" i="3"/>
  <c r="B9" i="3" s="1"/>
  <c r="B4" i="4" s="1"/>
  <c r="S4" i="4" s="1"/>
  <c r="B34" i="3"/>
  <c r="B35" i="3"/>
  <c r="B33" i="3"/>
  <c r="B25" i="3"/>
  <c r="B36" i="3" s="1"/>
  <c r="B5" i="2" s="1"/>
  <c r="B19" i="3"/>
  <c r="B5" i="4" s="1"/>
  <c r="G5" i="4" s="1"/>
  <c r="B14" i="3"/>
  <c r="B3" i="2" s="1"/>
  <c r="T4" i="4" l="1"/>
  <c r="S5" i="4"/>
  <c r="G4" i="4"/>
  <c r="F5" i="4"/>
  <c r="AC5" i="4"/>
  <c r="AG5" i="4"/>
  <c r="C5" i="4"/>
  <c r="X5" i="4"/>
  <c r="H5" i="4"/>
  <c r="X4" i="4"/>
  <c r="AD4" i="4"/>
  <c r="AH4" i="4"/>
  <c r="AG4" i="4"/>
  <c r="Q4" i="4"/>
  <c r="R5" i="4"/>
  <c r="AI4" i="4"/>
  <c r="AB4" i="4"/>
  <c r="AA5" i="4"/>
  <c r="O4" i="4"/>
  <c r="N5" i="4"/>
  <c r="U5" i="4"/>
  <c r="Y5" i="4"/>
  <c r="AJ5" i="4"/>
  <c r="T5" i="4"/>
  <c r="D5" i="4"/>
  <c r="AF4" i="4"/>
  <c r="Z4" i="4"/>
  <c r="V4" i="4"/>
  <c r="AC4" i="4"/>
  <c r="M4" i="4"/>
  <c r="AA4" i="4"/>
  <c r="AH5" i="4"/>
  <c r="D4" i="4"/>
  <c r="AJ4" i="4"/>
  <c r="AI5" i="4"/>
  <c r="W4" i="4"/>
  <c r="V5" i="4"/>
  <c r="M5" i="4"/>
  <c r="Q5" i="4"/>
  <c r="AF5" i="4"/>
  <c r="P5" i="4"/>
  <c r="H4" i="4"/>
  <c r="O5" i="4"/>
  <c r="R4" i="4"/>
  <c r="N4" i="4"/>
  <c r="Y4" i="4"/>
  <c r="I4" i="4"/>
  <c r="Z5" i="4"/>
  <c r="K4" i="4"/>
  <c r="L4" i="4"/>
  <c r="K5" i="4"/>
  <c r="AE5" i="4"/>
  <c r="AE4" i="4"/>
  <c r="AD5" i="4"/>
  <c r="E5" i="4"/>
  <c r="I5" i="4"/>
  <c r="AB5" i="4"/>
  <c r="L5" i="4"/>
  <c r="P4" i="4"/>
  <c r="W5" i="4"/>
  <c r="J4" i="4"/>
  <c r="F4" i="4"/>
  <c r="U4" i="4"/>
  <c r="E4" i="4"/>
  <c r="C4" i="4"/>
  <c r="J5" i="4"/>
  <c r="F3" i="2"/>
  <c r="J3" i="2"/>
  <c r="N3" i="2"/>
  <c r="R3" i="2"/>
  <c r="V3" i="2"/>
  <c r="Z3" i="2"/>
  <c r="AD3" i="2"/>
  <c r="AH3" i="2"/>
  <c r="C3" i="2"/>
  <c r="K3" i="2"/>
  <c r="O3" i="2"/>
  <c r="S3" i="2"/>
  <c r="W3" i="2"/>
  <c r="AA3" i="2"/>
  <c r="AE3" i="2"/>
  <c r="AI3" i="2"/>
  <c r="G3" i="2"/>
  <c r="D3" i="2"/>
  <c r="E3" i="2"/>
  <c r="I3" i="2"/>
  <c r="M3" i="2"/>
  <c r="Q3" i="2"/>
  <c r="U3" i="2"/>
  <c r="Y3" i="2"/>
  <c r="AC3" i="2"/>
  <c r="AG3" i="2"/>
  <c r="AK3" i="2"/>
  <c r="P3" i="2"/>
  <c r="AF3" i="2"/>
  <c r="L3" i="2"/>
  <c r="AB3" i="2"/>
  <c r="T3" i="2"/>
  <c r="AJ3" i="2"/>
  <c r="H3" i="2"/>
  <c r="X3" i="2"/>
  <c r="F7" i="2"/>
  <c r="J7" i="2"/>
  <c r="N7" i="2"/>
  <c r="R7" i="2"/>
  <c r="V7" i="2"/>
  <c r="Z7" i="2"/>
  <c r="AD7" i="2"/>
  <c r="AH7" i="2"/>
  <c r="C7" i="2"/>
  <c r="G7" i="2"/>
  <c r="O7" i="2"/>
  <c r="W7" i="2"/>
  <c r="AE7" i="2"/>
  <c r="K7" i="2"/>
  <c r="S7" i="2"/>
  <c r="AA7" i="2"/>
  <c r="AI7" i="2"/>
  <c r="H7" i="2"/>
  <c r="P7" i="2"/>
  <c r="X7" i="2"/>
  <c r="AF7" i="2"/>
  <c r="M7" i="2"/>
  <c r="I7" i="2"/>
  <c r="Q7" i="2"/>
  <c r="Y7" i="2"/>
  <c r="AG7" i="2"/>
  <c r="E7" i="2"/>
  <c r="U7" i="2"/>
  <c r="AK7" i="2"/>
  <c r="D7" i="2"/>
  <c r="L7" i="2"/>
  <c r="T7" i="2"/>
  <c r="AB7" i="2"/>
  <c r="AJ7" i="2"/>
  <c r="AC7" i="2"/>
  <c r="F5" i="2"/>
  <c r="J5" i="2"/>
  <c r="N5" i="2"/>
  <c r="R5" i="2"/>
  <c r="V5" i="2"/>
  <c r="Z5" i="2"/>
  <c r="AD5" i="2"/>
  <c r="AH5" i="2"/>
  <c r="K5" i="2"/>
  <c r="S5" i="2"/>
  <c r="AA5" i="2"/>
  <c r="AI5" i="2"/>
  <c r="G5" i="2"/>
  <c r="O5" i="2"/>
  <c r="W5" i="2"/>
  <c r="AE5" i="2"/>
  <c r="E5" i="2"/>
  <c r="I5" i="2"/>
  <c r="M5" i="2"/>
  <c r="Q5" i="2"/>
  <c r="U5" i="2"/>
  <c r="Y5" i="2"/>
  <c r="AC5" i="2"/>
  <c r="AG5" i="2"/>
  <c r="L5" i="2"/>
  <c r="AB5" i="2"/>
  <c r="C5" i="2"/>
  <c r="H5" i="2"/>
  <c r="AK5" i="2"/>
  <c r="P5" i="2"/>
  <c r="AF5" i="2"/>
  <c r="D5" i="2"/>
  <c r="T5" i="2"/>
  <c r="AJ5" i="2"/>
  <c r="X5" i="2"/>
  <c r="B8" i="3"/>
  <c r="B4" i="2" s="1"/>
  <c r="D4" i="2" l="1"/>
  <c r="H4" i="2"/>
  <c r="L4" i="2"/>
  <c r="P4" i="2"/>
  <c r="T4" i="2"/>
  <c r="X4" i="2"/>
  <c r="AB4" i="2"/>
  <c r="AF4" i="2"/>
  <c r="AJ4" i="2"/>
  <c r="E4" i="2"/>
  <c r="I4" i="2"/>
  <c r="M4" i="2"/>
  <c r="Q4" i="2"/>
  <c r="U4" i="2"/>
  <c r="AC4" i="2"/>
  <c r="AG4" i="2"/>
  <c r="AK4" i="2"/>
  <c r="C4" i="2"/>
  <c r="Y4" i="2"/>
  <c r="G4" i="2"/>
  <c r="K4" i="2"/>
  <c r="O4" i="2"/>
  <c r="S4" i="2"/>
  <c r="W4" i="2"/>
  <c r="AA4" i="2"/>
  <c r="AE4" i="2"/>
  <c r="AI4" i="2"/>
  <c r="N4" i="2"/>
  <c r="AD4" i="2"/>
  <c r="Z4" i="2"/>
  <c r="R4" i="2"/>
  <c r="AH4" i="2"/>
  <c r="J4" i="2"/>
  <c r="F4" i="2"/>
  <c r="V4" i="2"/>
  <c r="G6" i="4"/>
  <c r="D6" i="4"/>
  <c r="H6" i="4"/>
  <c r="L6" i="4"/>
  <c r="P6" i="4"/>
  <c r="T6" i="4"/>
  <c r="X6" i="4"/>
  <c r="AB6" i="4"/>
  <c r="AF6" i="4"/>
  <c r="AJ6" i="4"/>
  <c r="R6" i="4"/>
  <c r="V6" i="4"/>
  <c r="AH6" i="4"/>
  <c r="O6" i="4"/>
  <c r="S6" i="4"/>
  <c r="AE6" i="4"/>
  <c r="E6" i="4"/>
  <c r="I6" i="4"/>
  <c r="M6" i="4"/>
  <c r="Q6" i="4"/>
  <c r="U6" i="4"/>
  <c r="Y6" i="4"/>
  <c r="AC6" i="4"/>
  <c r="AG6" i="4"/>
  <c r="C6" i="4"/>
  <c r="N6" i="4"/>
  <c r="Z6" i="4"/>
  <c r="K6" i="4"/>
  <c r="AA6" i="4"/>
  <c r="AI6" i="4"/>
  <c r="F6" i="4"/>
  <c r="J6" i="4"/>
  <c r="AD6" i="4"/>
  <c r="W6" i="4"/>
</calcChain>
</file>

<file path=xl/sharedStrings.xml><?xml version="1.0" encoding="utf-8"?>
<sst xmlns="http://schemas.openxmlformats.org/spreadsheetml/2006/main" count="132" uniqueCount="126">
  <si>
    <t>AVLo Average Vehicle Loading</t>
  </si>
  <si>
    <t>passenger LDVs</t>
  </si>
  <si>
    <t>U.S. Federal Highway Administration</t>
  </si>
  <si>
    <t>2009 National Household Travel Survey</t>
  </si>
  <si>
    <t>http://nhts.ornl.gov/2009/pub/stt.pdf</t>
  </si>
  <si>
    <t>Page 33, Table 16</t>
  </si>
  <si>
    <t>Sources:</t>
  </si>
  <si>
    <t>freight HDVs</t>
  </si>
  <si>
    <t>U.S. DOT FHA Office of Freight Management and Operations</t>
  </si>
  <si>
    <t>Major Freight Corridors</t>
  </si>
  <si>
    <t>http://ops.fhwa.dot.gov/freight/freight_analysis/freight_story/major.htm</t>
  </si>
  <si>
    <t>Second bullet point on webpage (and Fig. 8 image caption)</t>
  </si>
  <si>
    <t>LDVs</t>
  </si>
  <si>
    <t>HDVs</t>
  </si>
  <si>
    <t>aircraft</t>
  </si>
  <si>
    <t>rail</t>
  </si>
  <si>
    <t>ships</t>
  </si>
  <si>
    <t>motorbikes</t>
  </si>
  <si>
    <t>Notes:</t>
  </si>
  <si>
    <t>Passenger-miles, all buses (millions)</t>
  </si>
  <si>
    <t>Vehicle-miles, all buses (millions)</t>
  </si>
  <si>
    <t>Distance-weighted avg. passengers/bus</t>
  </si>
  <si>
    <t>Distance-weighted avg. passengers / aircraft</t>
  </si>
  <si>
    <t>Aircraft revenue-miles (thousands), total certified</t>
  </si>
  <si>
    <t>Revenue passenger-miles (thousands), total certified</t>
  </si>
  <si>
    <t>Passenger HDVs (buses)</t>
  </si>
  <si>
    <t>Freight Rail</t>
  </si>
  <si>
    <t>Train mileage, freight (thousands)</t>
  </si>
  <si>
    <t>Revenue ton-miles of freight (millions)</t>
  </si>
  <si>
    <t>Distance-weighted avg. freight tons/train</t>
  </si>
  <si>
    <t>This is per train, not per rail car.  Rail car mileage is also available in the source document, should it be needed.</t>
  </si>
  <si>
    <t>Passenger Rail</t>
  </si>
  <si>
    <t>Amtrak passenger train-miles (millions)</t>
  </si>
  <si>
    <t>Amtrak revenue passenger-miles (millions)</t>
  </si>
  <si>
    <t>Distance-weighted avg. passengers/Amtrak train</t>
  </si>
  <si>
    <t>Freight Ships</t>
  </si>
  <si>
    <t>passenger-miles, heavy rail (millions)</t>
  </si>
  <si>
    <t>passenger-miles, light rail (millions)</t>
  </si>
  <si>
    <t>passenger-miles, commuter rail (millions)</t>
  </si>
  <si>
    <t>vehicle-miles, heavy rail (millions)</t>
  </si>
  <si>
    <t>vehicle-miles, light rail (millions)</t>
  </si>
  <si>
    <t>vehicle-miles, commuter rail (millions)</t>
  </si>
  <si>
    <t>Distance-weighted avg. passengers/heavy rail vehicle</t>
  </si>
  <si>
    <t>Distance-weighted avg. passengers/light rail vehicle</t>
  </si>
  <si>
    <t>Distance-weighted avg. passengers/commuter rail vehicle</t>
  </si>
  <si>
    <t>Intercity (Amtrak)</t>
  </si>
  <si>
    <t>Transit</t>
  </si>
  <si>
    <t>passenger-mile-weighted distance-weighted avg. passengers/vehicle</t>
  </si>
  <si>
    <t>Revenue ton-miles of freight (thousands), total certified</t>
  </si>
  <si>
    <t>share of aircraft-miles devoted to freight</t>
  </si>
  <si>
    <t>Assumes passenger and freight aircraft fly similar numbers of miles per year</t>
  </si>
  <si>
    <t>Distance-weighted avg. freight tons / aircraft</t>
  </si>
  <si>
    <t>total aircraft stock (U.S., 2014, EIA AEO 2016, Table 49)</t>
  </si>
  <si>
    <t>cargo aircraft stock (U.S., 2014, EIA AEO 2016, Table 49)</t>
  </si>
  <si>
    <t>Passenger motorbikes</t>
  </si>
  <si>
    <t>vehicle-miles, total (millions)</t>
  </si>
  <si>
    <t>passenger-miles, total (millions)</t>
  </si>
  <si>
    <t>distance-weighted avg. passengers/motorbike</t>
  </si>
  <si>
    <t>Passenger LDVs</t>
  </si>
  <si>
    <t>vehicle-miles, passenger car, total (millions)</t>
  </si>
  <si>
    <t>passenger-miles, passenger car, total (millions)</t>
  </si>
  <si>
    <t>distance-weighted avg. passengers/LDV</t>
  </si>
  <si>
    <t>Not currently used, but could be used instead of the figure from the National Household Travel Survey if desired.</t>
  </si>
  <si>
    <t>Passenger aircraft and freight aircraft</t>
  </si>
  <si>
    <t>Passenger HDVs, both types of aircraft, both types of rail, freight ships, passenger motorbikes</t>
  </si>
  <si>
    <t>U.S. Bureau of Transportation Statistics</t>
  </si>
  <si>
    <t>Appendix D - Modal Profiles</t>
  </si>
  <si>
    <t>http://www.rita.dot.gov/bts/sites/rita.dot.gov.bts/files/publications/national_transportation_statistics/index.html#appendix_d</t>
  </si>
  <si>
    <t>Air Carrier Profile</t>
  </si>
  <si>
    <t>Bus Profile</t>
  </si>
  <si>
    <t>Transit Profile</t>
  </si>
  <si>
    <t>Rail Profile</t>
  </si>
  <si>
    <t>Water Transport Profile</t>
  </si>
  <si>
    <t>Automobile Profile</t>
  </si>
  <si>
    <t>National Transportation Statistics (most recently updated tables updated in October 2016)</t>
  </si>
  <si>
    <t>One resource that shows the capacities (not the typical loads) of different vehicle types</t>
  </si>
  <si>
    <t>that can be useful to provide a sense of scale for interpreting the numbers in this spreadsheet</t>
  </si>
  <si>
    <t>can be found at:</t>
  </si>
  <si>
    <t>http://www.iowadot.gov/compare.pdf</t>
  </si>
  <si>
    <t>We use a time series to support countries and regions for which loading changes during the</t>
  </si>
  <si>
    <t>model run, though the values are constant in the U.S. data set.</t>
  </si>
  <si>
    <t>Table 40: 2012 Boating Days and Hours by Boat Type in the U.S.</t>
  </si>
  <si>
    <t>Boat Type</t>
  </si>
  <si>
    <t>Number of Boats Owned in the U.S. (thousands)</t>
  </si>
  <si>
    <t>Number of Boating Days (thousands)</t>
  </si>
  <si>
    <t>Number of Person-Hours (millions)</t>
  </si>
  <si>
    <t>Number of Days / Boat</t>
  </si>
  <si>
    <t>Number of Hours / Boating Day</t>
  </si>
  <si>
    <t>Passengers on Boat / Boating Day</t>
  </si>
  <si>
    <t>All Types</t>
  </si>
  <si>
    <t>Powerboat</t>
  </si>
  <si>
    <t>Sailboat</t>
  </si>
  <si>
    <t>Pontoon Boat</t>
  </si>
  <si>
    <t>PWC</t>
  </si>
  <si>
    <t>Canoe</t>
  </si>
  <si>
    <t>Kayak</t>
  </si>
  <si>
    <t>Row/Inflatable</t>
  </si>
  <si>
    <t>passenger ships</t>
  </si>
  <si>
    <t>U.S. Coast Guard</t>
  </si>
  <si>
    <t>National Recreational Boating Survey 2012</t>
  </si>
  <si>
    <t>http://www.uscgboating.org/library/recreational-boating-servey/2012survey%20report.pdf</t>
  </si>
  <si>
    <t>Page 63, Table 40</t>
  </si>
  <si>
    <t>We do not have data for freight LDVs (commercial light trucks) in the U.S. version of the model.</t>
  </si>
  <si>
    <t>We assume an average loading level of 1 ton for freight LDVs.</t>
  </si>
  <si>
    <t>Passenger ships are recreational boats (not passenger ferries) in the U.S. version of the model.</t>
  </si>
  <si>
    <t>We use an average of the loading of the motorized boat types.</t>
  </si>
  <si>
    <t>number of self-propelled dry cargo barges</t>
  </si>
  <si>
    <t>number of self-propelled tankers</t>
  </si>
  <si>
    <t>total cargo capacity of all self-propelled dry cargo barges (short tons)</t>
  </si>
  <si>
    <t>total cargo capacity of all self-propelled tankers (short tons)</t>
  </si>
  <si>
    <t>average cargo capacity per self-propelled dry cargo barge</t>
  </si>
  <si>
    <t>average cargo capacity per self-propelled tanker</t>
  </si>
  <si>
    <t>number of non-self-propelled dry cargo barges</t>
  </si>
  <si>
    <t>number of non-self-propelled tankers</t>
  </si>
  <si>
    <t>total cargo capacity of all non-self-propelled dry cargo barges (short tons)</t>
  </si>
  <si>
    <t>total cargo capacity of all non-self-propelled tankers (short tons)</t>
  </si>
  <si>
    <t>average cargo capacity per non-self-propelled dry cargo barge</t>
  </si>
  <si>
    <t>average cargo capacity per non-self-propelled tanker</t>
  </si>
  <si>
    <t>weighted average cargo capacity (short tons)</t>
  </si>
  <si>
    <t>We include non-self-propelled vessels in our weighted average, because our freight ship vehicle count includes</t>
  </si>
  <si>
    <t>pusher ships (tugs / towboats) that propel these vessels, and we want their average capacity to be factored in,</t>
  </si>
  <si>
    <t>so the towboats are properly represented.</t>
  </si>
  <si>
    <t>For freight ships, we have data on cargo capacity, but not on utilization of that capacity (e.g. how much</t>
  </si>
  <si>
    <t>of the ships are empty).  We use the cargo capacity to represent loading.  (It doesn't really matter, because</t>
  </si>
  <si>
    <t>we calculate trans/BAADTbVT based on this variable and based on trans/SYVbT to equal the known statistic</t>
  </si>
  <si>
    <t>on total freight-ton-miles transported.  Thus, any small inaccuracy here is adjusted for in trans/BAADTbVT.)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</si>
</sst>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00"/>
    <numFmt numFmtId="165" formatCode="0.0"/>
    <numFmt numFmtId="166" formatCode="###0.00_)"/>
    <numFmt numFmtId="167" formatCode="#,##0_)"/>
  </numFmts>
  <fonts count="4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sz val="9"/>
      <color indexed="8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2"/>
      <name val="Helv"/>
    </font>
    <font>
      <sz val="10"/>
      <name val="Arial"/>
      <family val="2"/>
    </font>
    <font>
      <b/>
      <sz val="12"/>
      <name val="Helv"/>
    </font>
    <font>
      <sz val="10"/>
      <name val="Helv"/>
    </font>
    <font>
      <sz val="10"/>
      <name val="Helv"/>
      <family val="2"/>
    </font>
    <font>
      <sz val="9"/>
      <name val="Helv"/>
    </font>
    <font>
      <vertAlign val="superscript"/>
      <sz val="12"/>
      <name val="Helv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9"/>
      <color indexed="8"/>
      <name val="Calibri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b/>
      <sz val="10"/>
      <name val="Helv"/>
    </font>
    <font>
      <b/>
      <sz val="10"/>
      <name val="Helv"/>
      <family val="2"/>
    </font>
    <font>
      <b/>
      <sz val="9"/>
      <name val="Helv"/>
    </font>
    <font>
      <sz val="8.5"/>
      <name val="Helv"/>
    </font>
    <font>
      <u/>
      <sz val="10"/>
      <color indexed="12"/>
      <name val="Arial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sz val="18"/>
      <name val="P-AVGARD"/>
    </font>
    <font>
      <b/>
      <sz val="11"/>
      <color indexed="63"/>
      <name val="Calibri"/>
      <family val="2"/>
    </font>
    <font>
      <sz val="8"/>
      <name val="Helv"/>
    </font>
    <font>
      <vertAlign val="superscript"/>
      <sz val="12"/>
      <name val="Helv"/>
      <family val="2"/>
    </font>
    <font>
      <sz val="8"/>
      <name val="Helv"/>
      <family val="2"/>
    </font>
    <font>
      <b/>
      <sz val="12"/>
      <color indexed="30"/>
      <name val="Calibri"/>
      <family val="2"/>
    </font>
    <font>
      <b/>
      <sz val="18"/>
      <color indexed="56"/>
      <name val="Cambria"/>
      <family val="2"/>
    </font>
    <font>
      <b/>
      <sz val="14"/>
      <name val="Helv"/>
    </font>
    <font>
      <b/>
      <sz val="11"/>
      <color indexed="8"/>
      <name val="Calibri"/>
      <family val="2"/>
    </font>
    <font>
      <sz val="11"/>
      <color indexed="10"/>
      <name val="Calibri"/>
      <family val="2"/>
    </font>
  </fonts>
  <fills count="30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9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22"/>
        <bgColor indexed="55"/>
      </patternFill>
    </fill>
  </fills>
  <borders count="1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ashed">
        <color rgb="FFBFBFBF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n">
        <color indexed="22"/>
      </bottom>
      <diagonal/>
    </border>
    <border>
      <left/>
      <right/>
      <top style="medium">
        <color rgb="FF0096D7"/>
      </top>
      <bottom/>
      <diagonal/>
    </border>
    <border>
      <left/>
      <right/>
      <top/>
      <bottom style="thick">
        <color rgb="FF0096D7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hair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n">
        <color rgb="FFBFBFBF"/>
      </bottom>
      <diagonal/>
    </border>
    <border>
      <left/>
      <right/>
      <top/>
      <bottom style="hair">
        <color indexed="8"/>
      </bottom>
      <diagonal/>
    </border>
    <border>
      <left/>
      <right/>
      <top style="thin">
        <color indexed="62"/>
      </top>
      <bottom style="double">
        <color indexed="62"/>
      </bottom>
      <diagonal/>
    </border>
  </borders>
  <cellStyleXfs count="154">
    <xf numFmtId="0" fontId="0" fillId="0" borderId="0"/>
    <xf numFmtId="0" fontId="2" fillId="0" borderId="0" applyNumberFormat="0" applyFill="0" applyBorder="0" applyAlignment="0" applyProtection="0"/>
    <xf numFmtId="0" fontId="4" fillId="6" borderId="0" applyNumberFormat="0" applyBorder="0" applyAlignment="0" applyProtection="0"/>
    <xf numFmtId="0" fontId="4" fillId="7" borderId="0" applyNumberFormat="0" applyBorder="0" applyAlignment="0" applyProtection="0"/>
    <xf numFmtId="0" fontId="4" fillId="8" borderId="0" applyNumberFormat="0" applyBorder="0" applyAlignment="0" applyProtection="0"/>
    <xf numFmtId="0" fontId="4" fillId="9" borderId="0" applyNumberFormat="0" applyBorder="0" applyAlignment="0" applyProtection="0"/>
    <xf numFmtId="0" fontId="4" fillId="10" borderId="0" applyNumberFormat="0" applyBorder="0" applyAlignment="0" applyProtection="0"/>
    <xf numFmtId="0" fontId="4" fillId="11" borderId="0" applyNumberFormat="0" applyBorder="0" applyAlignment="0" applyProtection="0"/>
    <xf numFmtId="0" fontId="4" fillId="12" borderId="0" applyNumberFormat="0" applyBorder="0" applyAlignment="0" applyProtection="0"/>
    <xf numFmtId="0" fontId="4" fillId="13" borderId="0" applyNumberFormat="0" applyBorder="0" applyAlignment="0" applyProtection="0"/>
    <xf numFmtId="0" fontId="4" fillId="14" borderId="0" applyNumberFormat="0" applyBorder="0" applyAlignment="0" applyProtection="0"/>
    <xf numFmtId="0" fontId="4" fillId="9" borderId="0" applyNumberFormat="0" applyBorder="0" applyAlignment="0" applyProtection="0"/>
    <xf numFmtId="0" fontId="4" fillId="12" borderId="0" applyNumberFormat="0" applyBorder="0" applyAlignment="0" applyProtection="0"/>
    <xf numFmtId="0" fontId="4" fillId="15" borderId="0" applyNumberFormat="0" applyBorder="0" applyAlignment="0" applyProtection="0"/>
    <xf numFmtId="0" fontId="5" fillId="16" borderId="0" applyNumberFormat="0" applyBorder="0" applyAlignment="0" applyProtection="0"/>
    <xf numFmtId="0" fontId="5" fillId="13" borderId="0" applyNumberFormat="0" applyBorder="0" applyAlignment="0" applyProtection="0"/>
    <xf numFmtId="0" fontId="5" fillId="14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19" borderId="0" applyNumberFormat="0" applyBorder="0" applyAlignment="0" applyProtection="0"/>
    <xf numFmtId="0" fontId="5" fillId="20" borderId="0" applyNumberFormat="0" applyBorder="0" applyAlignment="0" applyProtection="0"/>
    <xf numFmtId="0" fontId="5" fillId="21" borderId="0" applyNumberFormat="0" applyBorder="0" applyAlignment="0" applyProtection="0"/>
    <xf numFmtId="0" fontId="5" fillId="22" borderId="0" applyNumberFormat="0" applyBorder="0" applyAlignment="0" applyProtection="0"/>
    <xf numFmtId="0" fontId="5" fillId="17" borderId="0" applyNumberFormat="0" applyBorder="0" applyAlignment="0" applyProtection="0"/>
    <xf numFmtId="0" fontId="5" fillId="18" borderId="0" applyNumberFormat="0" applyBorder="0" applyAlignment="0" applyProtection="0"/>
    <xf numFmtId="0" fontId="5" fillId="23" borderId="0" applyNumberFormat="0" applyBorder="0" applyAlignment="0" applyProtection="0"/>
    <xf numFmtId="0" fontId="6" fillId="7" borderId="0" applyNumberFormat="0" applyBorder="0" applyAlignment="0" applyProtection="0"/>
    <xf numFmtId="0" fontId="7" fillId="0" borderId="2" applyNumberFormat="0" applyFont="0" applyProtection="0">
      <alignment wrapText="1"/>
    </xf>
    <xf numFmtId="0" fontId="7" fillId="0" borderId="2" applyNumberFormat="0" applyFont="0" applyProtection="0">
      <alignment wrapText="1"/>
    </xf>
    <xf numFmtId="0" fontId="8" fillId="24" borderId="3" applyNumberFormat="0" applyAlignment="0" applyProtection="0"/>
    <xf numFmtId="0" fontId="9" fillId="25" borderId="4" applyNumberFormat="0" applyAlignment="0" applyProtection="0"/>
    <xf numFmtId="0" fontId="10" fillId="0" borderId="0">
      <alignment horizontal="center" vertical="center" wrapText="1"/>
    </xf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4" fillId="0" borderId="0" applyFont="0" applyFill="0" applyBorder="0" applyAlignment="0" applyProtection="0"/>
    <xf numFmtId="43" fontId="11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0" fontId="12" fillId="0" borderId="0">
      <alignment horizontal="left" vertical="center" wrapText="1"/>
    </xf>
    <xf numFmtId="44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4" fontId="11" fillId="0" borderId="0" applyFont="0" applyFill="0" applyBorder="0" applyAlignment="0" applyProtection="0"/>
    <xf numFmtId="166" fontId="13" fillId="0" borderId="5" applyNumberFormat="0" applyFill="0">
      <alignment horizontal="right"/>
    </xf>
    <xf numFmtId="166" fontId="14" fillId="0" borderId="5" applyNumberFormat="0" applyFill="0">
      <alignment horizontal="right"/>
    </xf>
    <xf numFmtId="167" fontId="15" fillId="0" borderId="5">
      <alignment horizontal="right" vertical="center"/>
    </xf>
    <xf numFmtId="49" fontId="16" fillId="0" borderId="5">
      <alignment horizontal="left" vertical="center"/>
    </xf>
    <xf numFmtId="166" fontId="13" fillId="0" borderId="5" applyNumberFormat="0" applyFill="0">
      <alignment horizontal="right"/>
    </xf>
    <xf numFmtId="0" fontId="1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6" applyNumberFormat="0" applyProtection="0">
      <alignment wrapText="1"/>
    </xf>
    <xf numFmtId="0" fontId="7" fillId="0" borderId="6" applyNumberFormat="0" applyProtection="0">
      <alignment wrapText="1"/>
    </xf>
    <xf numFmtId="0" fontId="18" fillId="8" borderId="0" applyNumberFormat="0" applyBorder="0" applyAlignment="0" applyProtection="0"/>
    <xf numFmtId="0" fontId="19" fillId="0" borderId="7" applyNumberFormat="0" applyProtection="0">
      <alignment wrapText="1"/>
    </xf>
    <xf numFmtId="0" fontId="19" fillId="0" borderId="7" applyNumberFormat="0" applyProtection="0">
      <alignment wrapText="1"/>
    </xf>
    <xf numFmtId="0" fontId="20" fillId="0" borderId="8" applyNumberFormat="0" applyFill="0" applyAlignment="0" applyProtection="0"/>
    <xf numFmtId="0" fontId="21" fillId="0" borderId="9" applyNumberFormat="0" applyFill="0" applyAlignment="0" applyProtection="0"/>
    <xf numFmtId="0" fontId="22" fillId="0" borderId="10" applyNumberFormat="0" applyFill="0" applyAlignment="0" applyProtection="0"/>
    <xf numFmtId="0" fontId="22" fillId="0" borderId="0" applyNumberFormat="0" applyFill="0" applyBorder="0" applyAlignment="0" applyProtection="0"/>
    <xf numFmtId="0" fontId="23" fillId="0" borderId="5">
      <alignment horizontal="left"/>
    </xf>
    <xf numFmtId="0" fontId="24" fillId="0" borderId="5">
      <alignment horizontal="left"/>
    </xf>
    <xf numFmtId="0" fontId="25" fillId="0" borderId="11">
      <alignment horizontal="right" vertical="center"/>
    </xf>
    <xf numFmtId="0" fontId="26" fillId="0" borderId="5">
      <alignment horizontal="left" vertical="center"/>
    </xf>
    <xf numFmtId="0" fontId="13" fillId="0" borderId="5">
      <alignment horizontal="left" vertical="center"/>
    </xf>
    <xf numFmtId="0" fontId="23" fillId="0" borderId="5">
      <alignment horizontal="left"/>
    </xf>
    <xf numFmtId="0" fontId="23" fillId="26" borderId="0">
      <alignment horizontal="centerContinuous" wrapText="1"/>
    </xf>
    <xf numFmtId="49" fontId="23" fillId="26" borderId="12">
      <alignment horizontal="left" vertical="center"/>
    </xf>
    <xf numFmtId="0" fontId="23" fillId="26" borderId="0">
      <alignment horizontal="centerContinuous" vertical="center" wrapText="1"/>
    </xf>
    <xf numFmtId="0" fontId="27" fillId="0" borderId="0" applyNumberFormat="0" applyFill="0" applyBorder="0" applyAlignment="0" applyProtection="0">
      <alignment vertical="top"/>
      <protection locked="0"/>
    </xf>
    <xf numFmtId="0" fontId="28" fillId="11" borderId="3" applyNumberFormat="0" applyAlignment="0" applyProtection="0"/>
    <xf numFmtId="0" fontId="29" fillId="0" borderId="13" applyNumberFormat="0" applyFill="0" applyAlignment="0" applyProtection="0"/>
    <xf numFmtId="0" fontId="30" fillId="27" borderId="0" applyNumberFormat="0" applyBorder="0" applyAlignment="0" applyProtection="0"/>
    <xf numFmtId="0" fontId="3" fillId="0" borderId="0"/>
    <xf numFmtId="0" fontId="3" fillId="0" borderId="0"/>
    <xf numFmtId="0" fontId="7" fillId="0" borderId="0"/>
    <xf numFmtId="0" fontId="11" fillId="0" borderId="0"/>
    <xf numFmtId="0" fontId="31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11" fillId="0" borderId="0"/>
    <xf numFmtId="0" fontId="3" fillId="0" borderId="0"/>
    <xf numFmtId="0" fontId="3" fillId="0" borderId="0"/>
    <xf numFmtId="0" fontId="3" fillId="0" borderId="0"/>
    <xf numFmtId="0" fontId="11" fillId="0" borderId="0"/>
    <xf numFmtId="0" fontId="3" fillId="5" borderId="1" applyNumberFormat="0" applyFont="0" applyAlignment="0" applyProtection="0"/>
    <xf numFmtId="0" fontId="11" fillId="28" borderId="14" applyNumberFormat="0" applyFont="0" applyAlignment="0" applyProtection="0"/>
    <xf numFmtId="0" fontId="32" fillId="24" borderId="15" applyNumberFormat="0" applyAlignment="0" applyProtection="0"/>
    <xf numFmtId="0" fontId="19" fillId="0" borderId="16" applyNumberFormat="0" applyProtection="0">
      <alignment wrapText="1"/>
    </xf>
    <xf numFmtId="0" fontId="19" fillId="0" borderId="16" applyNumberFormat="0" applyProtection="0">
      <alignment wrapText="1"/>
    </xf>
    <xf numFmtId="9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11" fillId="0" borderId="0" applyFont="0" applyFill="0" applyBorder="0" applyAlignment="0" applyProtection="0"/>
    <xf numFmtId="9" fontId="3" fillId="0" borderId="0" applyFont="0" applyFill="0" applyBorder="0" applyAlignment="0" applyProtection="0"/>
    <xf numFmtId="3" fontId="15" fillId="0" borderId="0">
      <alignment horizontal="left" vertical="center"/>
    </xf>
    <xf numFmtId="0" fontId="10" fillId="0" borderId="0">
      <alignment horizontal="left" vertical="center"/>
    </xf>
    <xf numFmtId="0" fontId="33" fillId="0" borderId="0">
      <alignment horizontal="right"/>
    </xf>
    <xf numFmtId="49" fontId="33" fillId="0" borderId="0">
      <alignment horizontal="center"/>
    </xf>
    <xf numFmtId="0" fontId="16" fillId="0" borderId="0">
      <alignment horizontal="right"/>
    </xf>
    <xf numFmtId="0" fontId="34" fillId="0" borderId="0">
      <alignment horizontal="right"/>
    </xf>
    <xf numFmtId="0" fontId="33" fillId="0" borderId="0">
      <alignment horizontal="left"/>
    </xf>
    <xf numFmtId="0" fontId="35" fillId="0" borderId="0">
      <alignment horizontal="left"/>
    </xf>
    <xf numFmtId="49" fontId="15" fillId="0" borderId="0">
      <alignment horizontal="left" vertical="center"/>
    </xf>
    <xf numFmtId="49" fontId="16" fillId="0" borderId="5">
      <alignment horizontal="left"/>
    </xf>
    <xf numFmtId="166" fontId="15" fillId="0" borderId="0" applyNumberFormat="0">
      <alignment horizontal="right"/>
    </xf>
    <xf numFmtId="0" fontId="25" fillId="29" borderId="0">
      <alignment horizontal="centerContinuous" vertical="center" wrapText="1"/>
    </xf>
    <xf numFmtId="0" fontId="25" fillId="0" borderId="17">
      <alignment horizontal="left" vertical="center"/>
    </xf>
    <xf numFmtId="0" fontId="36" fillId="0" borderId="0" applyNumberFormat="0" applyProtection="0">
      <alignment horizontal="left"/>
    </xf>
    <xf numFmtId="0" fontId="36" fillId="0" borderId="0" applyNumberFormat="0" applyProtection="0">
      <alignment horizontal="left"/>
    </xf>
    <xf numFmtId="0" fontId="37" fillId="0" borderId="0" applyNumberFormat="0" applyFill="0" applyBorder="0" applyAlignment="0" applyProtection="0"/>
    <xf numFmtId="0" fontId="23" fillId="0" borderId="0">
      <alignment horizontal="left"/>
    </xf>
    <xf numFmtId="0" fontId="12" fillId="0" borderId="0">
      <alignment horizontal="left"/>
    </xf>
    <xf numFmtId="0" fontId="13" fillId="0" borderId="0">
      <alignment horizontal="left"/>
    </xf>
    <xf numFmtId="0" fontId="38" fillId="0" borderId="0">
      <alignment horizontal="left" vertical="top"/>
    </xf>
    <xf numFmtId="0" fontId="12" fillId="0" borderId="0">
      <alignment horizontal="left"/>
    </xf>
    <xf numFmtId="0" fontId="13" fillId="0" borderId="0">
      <alignment horizontal="left"/>
    </xf>
    <xf numFmtId="0" fontId="39" fillId="0" borderId="18" applyNumberFormat="0" applyFill="0" applyAlignment="0" applyProtection="0"/>
    <xf numFmtId="0" fontId="40" fillId="0" borderId="0" applyNumberFormat="0" applyFill="0" applyBorder="0" applyAlignment="0" applyProtection="0"/>
    <xf numFmtId="49" fontId="15" fillId="0" borderId="5">
      <alignment horizontal="left"/>
    </xf>
    <xf numFmtId="0" fontId="25" fillId="0" borderId="11">
      <alignment horizontal="left"/>
    </xf>
    <xf numFmtId="0" fontId="23" fillId="0" borderId="0">
      <alignment horizontal="left" vertical="center"/>
    </xf>
    <xf numFmtId="49" fontId="33" fillId="0" borderId="5">
      <alignment horizontal="left"/>
    </xf>
  </cellStyleXfs>
  <cellXfs count="21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2" fillId="0" borderId="0" xfId="1"/>
    <xf numFmtId="0" fontId="1" fillId="2" borderId="0" xfId="0" applyFont="1" applyFill="1"/>
    <xf numFmtId="0" fontId="1" fillId="0" borderId="0" xfId="0" applyFont="1" applyAlignment="1">
      <alignment horizontal="right"/>
    </xf>
    <xf numFmtId="1" fontId="0" fillId="0" borderId="0" xfId="0" applyNumberFormat="1"/>
    <xf numFmtId="2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wrapText="1"/>
    </xf>
    <xf numFmtId="0" fontId="0" fillId="0" borderId="0" xfId="0" applyFill="1"/>
    <xf numFmtId="0" fontId="1" fillId="3" borderId="0" xfId="0" applyFont="1" applyFill="1"/>
    <xf numFmtId="1" fontId="1" fillId="2" borderId="0" xfId="0" applyNumberFormat="1" applyFont="1" applyFill="1"/>
    <xf numFmtId="0" fontId="0" fillId="0" borderId="0" xfId="0" applyAlignment="1">
      <alignment horizontal="left" indent="2"/>
    </xf>
    <xf numFmtId="1" fontId="0" fillId="0" borderId="0" xfId="0" applyNumberFormat="1" applyFill="1"/>
    <xf numFmtId="0" fontId="1" fillId="0" borderId="0" xfId="0" applyNumberFormat="1" applyFont="1"/>
    <xf numFmtId="1" fontId="0" fillId="4" borderId="0" xfId="0" applyNumberFormat="1" applyFill="1"/>
    <xf numFmtId="0" fontId="1" fillId="0" borderId="0" xfId="0" applyFont="1" applyAlignment="1">
      <alignment wrapText="1"/>
    </xf>
    <xf numFmtId="3" fontId="0" fillId="0" borderId="0" xfId="0" applyNumberFormat="1"/>
    <xf numFmtId="0" fontId="1" fillId="2" borderId="0" xfId="0" applyFont="1" applyFill="1" applyAlignment="1">
      <alignment horizontal="left"/>
    </xf>
  </cellXfs>
  <cellStyles count="154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60% - Accent1 2" xfId="14"/>
    <cellStyle name="60% - Accent2 2" xfId="15"/>
    <cellStyle name="60% - Accent3 2" xfId="16"/>
    <cellStyle name="60% - Accent4 2" xfId="17"/>
    <cellStyle name="60% - Accent5 2" xfId="18"/>
    <cellStyle name="60% - Accent6 2" xfId="19"/>
    <cellStyle name="Accent1 2" xfId="20"/>
    <cellStyle name="Accent2 2" xfId="21"/>
    <cellStyle name="Accent3 2" xfId="22"/>
    <cellStyle name="Accent4 2" xfId="23"/>
    <cellStyle name="Accent5 2" xfId="24"/>
    <cellStyle name="Accent6 2" xfId="25"/>
    <cellStyle name="Bad 2" xfId="26"/>
    <cellStyle name="Body: normal cell" xfId="27"/>
    <cellStyle name="Body: normal cell 2" xfId="28"/>
    <cellStyle name="Calculation 2" xfId="29"/>
    <cellStyle name="Check Cell 2" xfId="30"/>
    <cellStyle name="Column heading" xfId="31"/>
    <cellStyle name="Comma 2" xfId="32"/>
    <cellStyle name="Comma 2 2" xfId="33"/>
    <cellStyle name="Comma 3" xfId="34"/>
    <cellStyle name="Comma 4" xfId="35"/>
    <cellStyle name="Comma 5" xfId="36"/>
    <cellStyle name="Comma 6" xfId="37"/>
    <cellStyle name="Comma 7" xfId="38"/>
    <cellStyle name="Comma 8" xfId="39"/>
    <cellStyle name="Corner heading" xfId="40"/>
    <cellStyle name="Currency 2" xfId="41"/>
    <cellStyle name="Currency 3" xfId="42"/>
    <cellStyle name="Currency 3 2" xfId="43"/>
    <cellStyle name="Data" xfId="44"/>
    <cellStyle name="Data 2" xfId="45"/>
    <cellStyle name="Data no deci" xfId="46"/>
    <cellStyle name="Data Superscript" xfId="47"/>
    <cellStyle name="Data_1-1A-Regular" xfId="48"/>
    <cellStyle name="Explanatory Text 2" xfId="49"/>
    <cellStyle name="Font: Calibri, 9pt regular" xfId="50"/>
    <cellStyle name="Font: Calibri, 9pt regular 2" xfId="51"/>
    <cellStyle name="Footnotes: top row" xfId="52"/>
    <cellStyle name="Footnotes: top row 2" xfId="53"/>
    <cellStyle name="Good 2" xfId="54"/>
    <cellStyle name="Header: bottom row" xfId="55"/>
    <cellStyle name="Header: bottom row 2" xfId="56"/>
    <cellStyle name="Heading 1 2" xfId="57"/>
    <cellStyle name="Heading 2 2" xfId="58"/>
    <cellStyle name="Heading 3 2" xfId="59"/>
    <cellStyle name="Heading 4 2" xfId="60"/>
    <cellStyle name="Hed Side" xfId="61"/>
    <cellStyle name="Hed Side 2" xfId="62"/>
    <cellStyle name="Hed Side bold" xfId="63"/>
    <cellStyle name="Hed Side Indent" xfId="64"/>
    <cellStyle name="Hed Side Regular" xfId="65"/>
    <cellStyle name="Hed Side_1-1A-Regular" xfId="66"/>
    <cellStyle name="Hed Top" xfId="67"/>
    <cellStyle name="Hed Top - SECTION" xfId="68"/>
    <cellStyle name="Hed Top_3-new4" xfId="69"/>
    <cellStyle name="Hyperlink" xfId="1" builtinId="8"/>
    <cellStyle name="Hyperlink 2" xfId="70"/>
    <cellStyle name="Input 2" xfId="71"/>
    <cellStyle name="Linked Cell 2" xfId="72"/>
    <cellStyle name="Neutral 2" xfId="73"/>
    <cellStyle name="Normal" xfId="0" builtinId="0"/>
    <cellStyle name="Normal 10" xfId="74"/>
    <cellStyle name="Normal 11" xfId="75"/>
    <cellStyle name="Normal 2" xfId="76"/>
    <cellStyle name="Normal 2 2" xfId="77"/>
    <cellStyle name="Normal 2 3" xfId="78"/>
    <cellStyle name="Normal 3" xfId="79"/>
    <cellStyle name="Normal 3 2" xfId="80"/>
    <cellStyle name="Normal 3 2 2" xfId="81"/>
    <cellStyle name="Normal 3 2 2 2" xfId="82"/>
    <cellStyle name="Normal 3 2 3" xfId="83"/>
    <cellStyle name="Normal 3 3" xfId="84"/>
    <cellStyle name="Normal 3 3 2" xfId="85"/>
    <cellStyle name="Normal 3 3 2 2" xfId="86"/>
    <cellStyle name="Normal 3 3 3" xfId="87"/>
    <cellStyle name="Normal 3 4" xfId="88"/>
    <cellStyle name="Normal 3 4 2" xfId="89"/>
    <cellStyle name="Normal 3 5" xfId="90"/>
    <cellStyle name="Normal 3 6" xfId="91"/>
    <cellStyle name="Normal 3 7" xfId="92"/>
    <cellStyle name="Normal 4" xfId="93"/>
    <cellStyle name="Normal 4 2" xfId="94"/>
    <cellStyle name="Normal 4 2 2" xfId="95"/>
    <cellStyle name="Normal 4 2 2 2" xfId="96"/>
    <cellStyle name="Normal 4 2 3" xfId="97"/>
    <cellStyle name="Normal 4 3" xfId="98"/>
    <cellStyle name="Normal 4 3 2" xfId="99"/>
    <cellStyle name="Normal 4 3 2 2" xfId="100"/>
    <cellStyle name="Normal 4 3 3" xfId="101"/>
    <cellStyle name="Normal 4 4" xfId="102"/>
    <cellStyle name="Normal 4 4 2" xfId="103"/>
    <cellStyle name="Normal 4 5" xfId="104"/>
    <cellStyle name="Normal 4 6" xfId="105"/>
    <cellStyle name="Normal 4 7" xfId="106"/>
    <cellStyle name="Normal 5" xfId="107"/>
    <cellStyle name="Normal 5 2" xfId="108"/>
    <cellStyle name="Normal 5 3" xfId="109"/>
    <cellStyle name="Normal 6" xfId="110"/>
    <cellStyle name="Normal 6 2" xfId="111"/>
    <cellStyle name="Normal 7" xfId="112"/>
    <cellStyle name="Normal 7 2" xfId="113"/>
    <cellStyle name="Normal 8" xfId="114"/>
    <cellStyle name="Normal 9" xfId="115"/>
    <cellStyle name="Note 2" xfId="116"/>
    <cellStyle name="Note 2 2" xfId="117"/>
    <cellStyle name="Output 2" xfId="118"/>
    <cellStyle name="Parent row" xfId="119"/>
    <cellStyle name="Parent row 2" xfId="120"/>
    <cellStyle name="Percent 2" xfId="121"/>
    <cellStyle name="Percent 2 2" xfId="122"/>
    <cellStyle name="Percent 3" xfId="123"/>
    <cellStyle name="Percent 3 2" xfId="124"/>
    <cellStyle name="Percent 4" xfId="125"/>
    <cellStyle name="Reference" xfId="126"/>
    <cellStyle name="Row heading" xfId="127"/>
    <cellStyle name="Source Hed" xfId="128"/>
    <cellStyle name="Source Letter" xfId="129"/>
    <cellStyle name="Source Superscript" xfId="130"/>
    <cellStyle name="Source Superscript 2" xfId="131"/>
    <cellStyle name="Source Text" xfId="132"/>
    <cellStyle name="Source Text 2" xfId="133"/>
    <cellStyle name="State" xfId="134"/>
    <cellStyle name="Superscript" xfId="135"/>
    <cellStyle name="Table Data" xfId="136"/>
    <cellStyle name="Table Head Top" xfId="137"/>
    <cellStyle name="Table Hed Side" xfId="138"/>
    <cellStyle name="Table title" xfId="139"/>
    <cellStyle name="Table title 2" xfId="140"/>
    <cellStyle name="Title 2" xfId="141"/>
    <cellStyle name="Title Text" xfId="142"/>
    <cellStyle name="Title Text 1" xfId="143"/>
    <cellStyle name="Title Text 2" xfId="144"/>
    <cellStyle name="Title-1" xfId="145"/>
    <cellStyle name="Title-2" xfId="146"/>
    <cellStyle name="Title-3" xfId="147"/>
    <cellStyle name="Total 2" xfId="148"/>
    <cellStyle name="Warning Text 2" xfId="149"/>
    <cellStyle name="Wrap" xfId="150"/>
    <cellStyle name="Wrap Bold" xfId="151"/>
    <cellStyle name="Wrap Title" xfId="152"/>
    <cellStyle name="Wrap_NTS99-~11" xfId="1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D:\WINDOWS\TEMP\USFreight97-93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ail shipments 93-97"/>
      <sheetName val="Waterborne Flows 93-97"/>
      <sheetName val="Air and vessel 93-97"/>
      <sheetName val="Figure 2 compare"/>
      <sheetName val="Factors Comparisons"/>
      <sheetName val="1997  Table 1a Modified"/>
      <sheetName val="Figure 1"/>
      <sheetName val="1993-97 Table 1  US Highlights"/>
      <sheetName val="93-97 US Freight Table 1"/>
      <sheetName val="93-97 US Freight Table 1 (b)"/>
      <sheetName val="93-97 Percents Tab 2&amp;3"/>
      <sheetName val="Integrated View 93-97"/>
      <sheetName val="Figure 3 modal shares"/>
      <sheetName val="1993-97 Percents"/>
      <sheetName val="BTS &amp; ORNL estimates"/>
      <sheetName val="Oil Pipeline (2)"/>
      <sheetName val="1997 Table 2"/>
      <sheetName val="Table 4 Distance"/>
      <sheetName val="Distance percent change"/>
      <sheetName val="Distance 93-97"/>
      <sheetName val="Distance Fig value per ton"/>
      <sheetName val="Distance Bar"/>
      <sheetName val="Table 5 Size 93-97"/>
      <sheetName val="Size percent change"/>
      <sheetName val="Size Fig value per ton"/>
      <sheetName val="Size Bar "/>
      <sheetName val="BTS Mode"/>
      <sheetName val="Ton-miles data"/>
      <sheetName val="Ton-miles figure"/>
      <sheetName val="table 3 commodities"/>
      <sheetName val="Commodities ranked by value"/>
      <sheetName val="Commod ranked by tons"/>
      <sheetName val="Commod ranked by ton-miles"/>
      <sheetName val="Commod ranked by miles per ton "/>
      <sheetName val="Commod ranked by val per ton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 refreshError="1"/>
      <sheetData sheetId="22"/>
      <sheetData sheetId="23"/>
      <sheetData sheetId="24"/>
      <sheetData sheetId="25" refreshError="1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ops.fhwa.dot.gov/freight/freight_analysis/freight_story/major.htm" TargetMode="External"/><Relationship Id="rId1" Type="http://schemas.openxmlformats.org/officeDocument/2006/relationships/hyperlink" Target="http://nhts.ornl.gov/2009/pub/stt.pdf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5"/>
  <sheetViews>
    <sheetView tabSelected="1" workbookViewId="0"/>
  </sheetViews>
  <sheetFormatPr defaultRowHeight="15"/>
  <cols>
    <col min="1" max="1" width="11.5703125" customWidth="1"/>
    <col min="2" max="2" width="85.140625" customWidth="1"/>
  </cols>
  <sheetData>
    <row r="1" spans="1:2">
      <c r="A1" s="1" t="s">
        <v>0</v>
      </c>
    </row>
    <row r="3" spans="1:2">
      <c r="A3" s="1" t="s">
        <v>6</v>
      </c>
      <c r="B3" s="4" t="s">
        <v>1</v>
      </c>
    </row>
    <row r="4" spans="1:2">
      <c r="B4" t="s">
        <v>2</v>
      </c>
    </row>
    <row r="5" spans="1:2">
      <c r="B5" s="2">
        <v>2009</v>
      </c>
    </row>
    <row r="6" spans="1:2">
      <c r="B6" t="s">
        <v>3</v>
      </c>
    </row>
    <row r="7" spans="1:2">
      <c r="B7" s="3" t="s">
        <v>4</v>
      </c>
    </row>
    <row r="8" spans="1:2">
      <c r="B8" t="s">
        <v>5</v>
      </c>
    </row>
    <row r="10" spans="1:2">
      <c r="B10" s="4" t="s">
        <v>7</v>
      </c>
    </row>
    <row r="11" spans="1:2">
      <c r="B11" t="s">
        <v>8</v>
      </c>
    </row>
    <row r="12" spans="1:2">
      <c r="B12" s="2">
        <v>2008</v>
      </c>
    </row>
    <row r="13" spans="1:2">
      <c r="B13" t="s">
        <v>9</v>
      </c>
    </row>
    <row r="14" spans="1:2">
      <c r="B14" s="3" t="s">
        <v>10</v>
      </c>
    </row>
    <row r="15" spans="1:2">
      <c r="B15" t="s">
        <v>11</v>
      </c>
    </row>
    <row r="17" spans="2:2">
      <c r="B17" s="4" t="s">
        <v>64</v>
      </c>
    </row>
    <row r="18" spans="2:2">
      <c r="B18" t="s">
        <v>65</v>
      </c>
    </row>
    <row r="19" spans="2:2">
      <c r="B19" s="2">
        <v>2016</v>
      </c>
    </row>
    <row r="20" spans="2:2">
      <c r="B20" t="s">
        <v>74</v>
      </c>
    </row>
    <row r="21" spans="2:2">
      <c r="B21" t="s">
        <v>67</v>
      </c>
    </row>
    <row r="22" spans="2:2">
      <c r="B22" t="s">
        <v>66</v>
      </c>
    </row>
    <row r="23" spans="2:2">
      <c r="B23" s="14" t="s">
        <v>68</v>
      </c>
    </row>
    <row r="24" spans="2:2">
      <c r="B24" s="14" t="s">
        <v>69</v>
      </c>
    </row>
    <row r="25" spans="2:2">
      <c r="B25" s="14" t="s">
        <v>70</v>
      </c>
    </row>
    <row r="26" spans="2:2">
      <c r="B26" s="14" t="s">
        <v>71</v>
      </c>
    </row>
    <row r="27" spans="2:2">
      <c r="B27" s="14" t="s">
        <v>72</v>
      </c>
    </row>
    <row r="28" spans="2:2">
      <c r="B28" s="14" t="s">
        <v>73</v>
      </c>
    </row>
    <row r="29" spans="2:2">
      <c r="B29" s="14"/>
    </row>
    <row r="30" spans="2:2">
      <c r="B30" s="20" t="s">
        <v>97</v>
      </c>
    </row>
    <row r="31" spans="2:2">
      <c r="B31" t="s">
        <v>98</v>
      </c>
    </row>
    <row r="32" spans="2:2">
      <c r="B32" s="2">
        <v>2013</v>
      </c>
    </row>
    <row r="33" spans="1:2">
      <c r="B33" t="s">
        <v>99</v>
      </c>
    </row>
    <row r="34" spans="1:2">
      <c r="B34" t="s">
        <v>100</v>
      </c>
    </row>
    <row r="35" spans="1:2">
      <c r="B35" t="s">
        <v>101</v>
      </c>
    </row>
    <row r="37" spans="1:2">
      <c r="A37" s="1" t="s">
        <v>18</v>
      </c>
    </row>
    <row r="38" spans="1:2">
      <c r="A38" t="s">
        <v>102</v>
      </c>
    </row>
    <row r="39" spans="1:2">
      <c r="A39" t="s">
        <v>103</v>
      </c>
    </row>
    <row r="41" spans="1:2">
      <c r="A41" t="s">
        <v>104</v>
      </c>
    </row>
    <row r="42" spans="1:2">
      <c r="A42" t="s">
        <v>105</v>
      </c>
    </row>
    <row r="44" spans="1:2">
      <c r="A44" t="s">
        <v>122</v>
      </c>
    </row>
    <row r="45" spans="1:2">
      <c r="A45" t="s">
        <v>123</v>
      </c>
    </row>
    <row r="46" spans="1:2">
      <c r="A46" t="s">
        <v>124</v>
      </c>
    </row>
    <row r="47" spans="1:2">
      <c r="A47" t="s">
        <v>125</v>
      </c>
    </row>
    <row r="49" spans="1:1">
      <c r="A49" t="s">
        <v>75</v>
      </c>
    </row>
    <row r="50" spans="1:1">
      <c r="A50" t="s">
        <v>76</v>
      </c>
    </row>
    <row r="51" spans="1:1">
      <c r="A51" t="s">
        <v>77</v>
      </c>
    </row>
    <row r="52" spans="1:1">
      <c r="A52" t="s">
        <v>78</v>
      </c>
    </row>
    <row r="54" spans="1:1">
      <c r="A54" t="s">
        <v>79</v>
      </c>
    </row>
    <row r="55" spans="1:1">
      <c r="A55" t="s">
        <v>80</v>
      </c>
    </row>
  </sheetData>
  <hyperlinks>
    <hyperlink ref="B7" r:id="rId1"/>
    <hyperlink ref="B14" r:id="rId2"/>
  </hyperlinks>
  <pageMargins left="0.7" right="0.7" top="0.75" bottom="0.75" header="0.3" footer="0.3"/>
  <pageSetup orientation="portrait" horizontalDpi="1200" verticalDpi="1200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workbookViewId="0"/>
  </sheetViews>
  <sheetFormatPr defaultRowHeight="15"/>
  <cols>
    <col min="1" max="1" width="73.5703125" customWidth="1"/>
    <col min="2" max="2" width="12" customWidth="1"/>
    <col min="3" max="3" width="102.28515625" customWidth="1"/>
  </cols>
  <sheetData>
    <row r="1" spans="1:3">
      <c r="A1" s="4" t="s">
        <v>63</v>
      </c>
      <c r="B1" s="4">
        <v>2006</v>
      </c>
    </row>
    <row r="2" spans="1:3">
      <c r="A2" t="s">
        <v>23</v>
      </c>
      <c r="B2">
        <v>8218378</v>
      </c>
    </row>
    <row r="3" spans="1:3">
      <c r="A3" t="s">
        <v>24</v>
      </c>
      <c r="B3">
        <v>810106273</v>
      </c>
    </row>
    <row r="4" spans="1:3">
      <c r="A4" t="s">
        <v>48</v>
      </c>
      <c r="B4">
        <v>39719513</v>
      </c>
    </row>
    <row r="5" spans="1:3">
      <c r="A5" t="s">
        <v>52</v>
      </c>
      <c r="B5">
        <v>7880</v>
      </c>
    </row>
    <row r="6" spans="1:3">
      <c r="A6" t="s">
        <v>53</v>
      </c>
      <c r="B6">
        <v>907</v>
      </c>
    </row>
    <row r="7" spans="1:3">
      <c r="A7" t="s">
        <v>49</v>
      </c>
      <c r="B7" s="8">
        <f>B6/B5</f>
        <v>0.11510152284263959</v>
      </c>
      <c r="C7" t="s">
        <v>50</v>
      </c>
    </row>
    <row r="8" spans="1:3">
      <c r="A8" t="s">
        <v>22</v>
      </c>
      <c r="B8" s="9">
        <f>B3/(B2*(1-B7))</f>
        <v>111.39416306433705</v>
      </c>
    </row>
    <row r="9" spans="1:3">
      <c r="A9" t="s">
        <v>51</v>
      </c>
      <c r="B9" s="9">
        <f>B4/(B2*B7)</f>
        <v>41.989116133258747</v>
      </c>
    </row>
    <row r="11" spans="1:3">
      <c r="A11" s="4" t="s">
        <v>25</v>
      </c>
      <c r="B11" s="4">
        <v>2014</v>
      </c>
    </row>
    <row r="12" spans="1:3">
      <c r="A12" t="s">
        <v>20</v>
      </c>
      <c r="B12">
        <v>15999</v>
      </c>
    </row>
    <row r="13" spans="1:3">
      <c r="A13" t="s">
        <v>19</v>
      </c>
      <c r="B13">
        <v>339117</v>
      </c>
    </row>
    <row r="14" spans="1:3">
      <c r="A14" t="s">
        <v>21</v>
      </c>
      <c r="B14" s="9">
        <f>B13/B12</f>
        <v>21.196137258578663</v>
      </c>
    </row>
    <row r="16" spans="1:3">
      <c r="A16" s="4" t="s">
        <v>26</v>
      </c>
      <c r="B16" s="4">
        <v>2009</v>
      </c>
    </row>
    <row r="17" spans="1:3">
      <c r="A17" t="s">
        <v>27</v>
      </c>
      <c r="B17">
        <v>436235</v>
      </c>
    </row>
    <row r="18" spans="1:3">
      <c r="A18" t="s">
        <v>28</v>
      </c>
      <c r="B18">
        <v>1532214</v>
      </c>
    </row>
    <row r="19" spans="1:3">
      <c r="A19" t="s">
        <v>29</v>
      </c>
      <c r="B19" s="6">
        <f>B18*10^3/B17</f>
        <v>3512.35916421195</v>
      </c>
      <c r="C19" t="s">
        <v>30</v>
      </c>
    </row>
    <row r="21" spans="1:3">
      <c r="A21" s="4" t="s">
        <v>31</v>
      </c>
      <c r="B21" s="4"/>
    </row>
    <row r="22" spans="1:3">
      <c r="A22" s="12" t="s">
        <v>45</v>
      </c>
      <c r="B22" s="12">
        <v>2009</v>
      </c>
    </row>
    <row r="23" spans="1:3">
      <c r="A23" t="s">
        <v>32</v>
      </c>
      <c r="B23">
        <v>38</v>
      </c>
    </row>
    <row r="24" spans="1:3">
      <c r="A24" t="s">
        <v>33</v>
      </c>
      <c r="B24">
        <v>5914</v>
      </c>
    </row>
    <row r="25" spans="1:3">
      <c r="A25" t="s">
        <v>34</v>
      </c>
      <c r="B25" s="6">
        <f>B24/B23</f>
        <v>155.63157894736841</v>
      </c>
    </row>
    <row r="26" spans="1:3">
      <c r="A26" s="12" t="s">
        <v>46</v>
      </c>
      <c r="B26" s="12">
        <v>2009</v>
      </c>
    </row>
    <row r="27" spans="1:3">
      <c r="A27" t="s">
        <v>36</v>
      </c>
      <c r="B27" s="6">
        <v>16805</v>
      </c>
    </row>
    <row r="28" spans="1:3">
      <c r="A28" t="s">
        <v>37</v>
      </c>
      <c r="B28" s="6">
        <v>2196</v>
      </c>
    </row>
    <row r="29" spans="1:3">
      <c r="A29" t="s">
        <v>38</v>
      </c>
      <c r="B29" s="6">
        <v>11129</v>
      </c>
    </row>
    <row r="30" spans="1:3">
      <c r="A30" t="s">
        <v>39</v>
      </c>
      <c r="B30" s="6">
        <v>685</v>
      </c>
    </row>
    <row r="31" spans="1:3">
      <c r="A31" t="s">
        <v>40</v>
      </c>
      <c r="B31" s="6">
        <v>90</v>
      </c>
    </row>
    <row r="32" spans="1:3">
      <c r="A32" t="s">
        <v>41</v>
      </c>
      <c r="B32" s="6">
        <v>337</v>
      </c>
    </row>
    <row r="33" spans="1:3">
      <c r="A33" t="s">
        <v>42</v>
      </c>
      <c r="B33" s="6">
        <f>B27/B30</f>
        <v>24.532846715328468</v>
      </c>
    </row>
    <row r="34" spans="1:3">
      <c r="A34" t="s">
        <v>43</v>
      </c>
      <c r="B34" s="6">
        <f t="shared" ref="B34:B35" si="0">B28/B31</f>
        <v>24.4</v>
      </c>
    </row>
    <row r="35" spans="1:3">
      <c r="A35" t="s">
        <v>44</v>
      </c>
      <c r="B35" s="6">
        <f t="shared" si="0"/>
        <v>33.023738872403563</v>
      </c>
    </row>
    <row r="36" spans="1:3">
      <c r="A36" s="10" t="s">
        <v>47</v>
      </c>
      <c r="B36" s="6">
        <f>(B25*B24+B33*B27+B34*B28+B35*B29)/SUM(B24,B27:B29)</f>
        <v>48.656731685074099</v>
      </c>
    </row>
    <row r="38" spans="1:3">
      <c r="A38" s="4" t="s">
        <v>35</v>
      </c>
      <c r="B38" s="4">
        <v>2005</v>
      </c>
    </row>
    <row r="39" spans="1:3">
      <c r="A39" t="s">
        <v>106</v>
      </c>
      <c r="B39" s="15">
        <v>2967</v>
      </c>
    </row>
    <row r="40" spans="1:3">
      <c r="A40" t="s">
        <v>107</v>
      </c>
      <c r="B40" s="15">
        <v>100</v>
      </c>
    </row>
    <row r="41" spans="1:3">
      <c r="A41" t="s">
        <v>112</v>
      </c>
      <c r="B41" s="15">
        <v>27876</v>
      </c>
      <c r="C41" t="s">
        <v>119</v>
      </c>
    </row>
    <row r="42" spans="1:3">
      <c r="A42" t="s">
        <v>113</v>
      </c>
      <c r="B42" s="15">
        <v>4151</v>
      </c>
      <c r="C42" t="s">
        <v>120</v>
      </c>
    </row>
    <row r="43" spans="1:3">
      <c r="B43" s="15"/>
      <c r="C43" t="s">
        <v>121</v>
      </c>
    </row>
    <row r="44" spans="1:3">
      <c r="A44" t="s">
        <v>108</v>
      </c>
      <c r="B44" s="15">
        <v>6614973</v>
      </c>
    </row>
    <row r="45" spans="1:3">
      <c r="A45" t="s">
        <v>109</v>
      </c>
      <c r="B45" s="15">
        <v>5727512</v>
      </c>
    </row>
    <row r="46" spans="1:3">
      <c r="A46" t="s">
        <v>114</v>
      </c>
      <c r="B46" s="15">
        <v>44777151</v>
      </c>
    </row>
    <row r="47" spans="1:3">
      <c r="A47" t="s">
        <v>115</v>
      </c>
      <c r="B47" s="15">
        <v>12172542</v>
      </c>
    </row>
    <row r="48" spans="1:3">
      <c r="B48" s="15"/>
    </row>
    <row r="49" spans="1:3">
      <c r="A49" t="s">
        <v>110</v>
      </c>
      <c r="B49" s="15">
        <f>B44/B39</f>
        <v>2229.5156723963601</v>
      </c>
    </row>
    <row r="50" spans="1:3">
      <c r="A50" t="s">
        <v>111</v>
      </c>
      <c r="B50" s="15">
        <f>B45/B40</f>
        <v>57275.12</v>
      </c>
    </row>
    <row r="51" spans="1:3">
      <c r="A51" t="s">
        <v>116</v>
      </c>
      <c r="B51" s="15">
        <f t="shared" ref="B51:B52" si="1">B46/B41</f>
        <v>1606.2975678002583</v>
      </c>
    </row>
    <row r="52" spans="1:3">
      <c r="A52" t="s">
        <v>117</v>
      </c>
      <c r="B52" s="15">
        <f t="shared" si="1"/>
        <v>2932.4360395085523</v>
      </c>
    </row>
    <row r="53" spans="1:3">
      <c r="B53" s="15"/>
    </row>
    <row r="54" spans="1:3">
      <c r="A54" t="s">
        <v>118</v>
      </c>
      <c r="B54" s="15">
        <f>SUMPRODUCT(B39:B42,B49:B52)/SUM(B39:B42)</f>
        <v>1974.4736422180429</v>
      </c>
    </row>
    <row r="55" spans="1:3">
      <c r="B55" s="6"/>
    </row>
    <row r="56" spans="1:3">
      <c r="A56" s="4" t="s">
        <v>54</v>
      </c>
      <c r="B56" s="13">
        <v>2007</v>
      </c>
    </row>
    <row r="57" spans="1:3">
      <c r="A57" t="s">
        <v>55</v>
      </c>
      <c r="B57">
        <v>13611</v>
      </c>
    </row>
    <row r="58" spans="1:3">
      <c r="A58" s="11" t="s">
        <v>56</v>
      </c>
      <c r="B58" s="11">
        <v>17287</v>
      </c>
    </row>
    <row r="59" spans="1:3">
      <c r="A59" s="10" t="s">
        <v>57</v>
      </c>
      <c r="B59" s="7">
        <f>B58/B57</f>
        <v>1.2700756740871355</v>
      </c>
    </row>
    <row r="60" spans="1:3">
      <c r="A60" s="10"/>
    </row>
    <row r="61" spans="1:3">
      <c r="A61" s="4" t="s">
        <v>58</v>
      </c>
      <c r="B61" s="4">
        <v>2007</v>
      </c>
    </row>
    <row r="62" spans="1:3">
      <c r="A62" t="s">
        <v>59</v>
      </c>
      <c r="B62" s="11">
        <v>1670994</v>
      </c>
    </row>
    <row r="63" spans="1:3">
      <c r="A63" t="s">
        <v>60</v>
      </c>
      <c r="B63" s="6">
        <v>2640170</v>
      </c>
    </row>
    <row r="64" spans="1:3">
      <c r="A64" t="s">
        <v>61</v>
      </c>
      <c r="B64" s="7">
        <f>B63/B62</f>
        <v>1.579999688807979</v>
      </c>
      <c r="C64" s="11" t="s">
        <v>62</v>
      </c>
    </row>
    <row r="65" spans="2:2">
      <c r="B65" s="6"/>
    </row>
    <row r="66" spans="2:2">
      <c r="B66" s="6"/>
    </row>
    <row r="68" spans="2:2">
      <c r="B68" s="9"/>
    </row>
  </sheetData>
  <pageMargins left="0.7" right="0.7" top="0.75" bottom="0.75" header="0.3" footer="0.3"/>
  <pageSetup orientation="portrait" r:id="rId1"/>
  <ignoredErrors>
    <ignoredError sqref="B36" formulaRange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"/>
  <sheetViews>
    <sheetView workbookViewId="0"/>
  </sheetViews>
  <sheetFormatPr defaultRowHeight="15"/>
  <cols>
    <col min="1" max="1" width="26.85546875" customWidth="1"/>
    <col min="2" max="2" width="16.7109375" customWidth="1"/>
    <col min="3" max="3" width="12.5703125" customWidth="1"/>
    <col min="4" max="4" width="14.140625" customWidth="1"/>
    <col min="5" max="5" width="16.7109375" customWidth="1"/>
    <col min="6" max="6" width="16.28515625" customWidth="1"/>
    <col min="7" max="7" width="15.85546875" customWidth="1"/>
  </cols>
  <sheetData>
    <row r="1" spans="1:7">
      <c r="A1" s="1" t="s">
        <v>81</v>
      </c>
    </row>
    <row r="2" spans="1:7">
      <c r="A2" s="1"/>
    </row>
    <row r="3" spans="1:7" ht="45">
      <c r="A3" s="18" t="s">
        <v>82</v>
      </c>
      <c r="B3" s="18" t="s">
        <v>83</v>
      </c>
      <c r="C3" s="18" t="s">
        <v>84</v>
      </c>
      <c r="D3" s="18" t="s">
        <v>85</v>
      </c>
      <c r="E3" s="18" t="s">
        <v>86</v>
      </c>
      <c r="F3" s="18" t="s">
        <v>87</v>
      </c>
      <c r="G3" s="18" t="s">
        <v>88</v>
      </c>
    </row>
    <row r="4" spans="1:7">
      <c r="A4" t="s">
        <v>89</v>
      </c>
      <c r="B4" s="19">
        <v>21611</v>
      </c>
      <c r="C4" s="19">
        <v>244203</v>
      </c>
      <c r="D4" s="19">
        <v>3584</v>
      </c>
      <c r="E4">
        <v>11.3</v>
      </c>
      <c r="F4">
        <v>5.7</v>
      </c>
      <c r="G4">
        <v>2.4</v>
      </c>
    </row>
    <row r="5" spans="1:7">
      <c r="A5" t="s">
        <v>90</v>
      </c>
      <c r="B5" s="19">
        <v>10147</v>
      </c>
      <c r="C5" s="19">
        <v>121865</v>
      </c>
      <c r="D5" s="19">
        <v>2035</v>
      </c>
      <c r="E5">
        <v>12</v>
      </c>
      <c r="F5">
        <v>6</v>
      </c>
      <c r="G5">
        <v>2.7</v>
      </c>
    </row>
    <row r="6" spans="1:7">
      <c r="A6" t="s">
        <v>91</v>
      </c>
      <c r="B6">
        <v>735</v>
      </c>
      <c r="C6" s="19">
        <v>8137</v>
      </c>
      <c r="D6">
        <v>154</v>
      </c>
      <c r="E6">
        <v>11.1</v>
      </c>
      <c r="F6">
        <v>7.8</v>
      </c>
      <c r="G6">
        <v>2.4</v>
      </c>
    </row>
    <row r="7" spans="1:7">
      <c r="A7" t="s">
        <v>92</v>
      </c>
      <c r="B7">
        <v>854</v>
      </c>
      <c r="C7" s="19">
        <v>12694</v>
      </c>
      <c r="D7">
        <v>220</v>
      </c>
      <c r="E7">
        <v>14.9</v>
      </c>
      <c r="F7">
        <v>4.0999999999999996</v>
      </c>
      <c r="G7">
        <v>3.8</v>
      </c>
    </row>
    <row r="8" spans="1:7">
      <c r="A8" t="s">
        <v>93</v>
      </c>
      <c r="B8" s="19">
        <v>1704</v>
      </c>
      <c r="C8" s="19">
        <v>18728</v>
      </c>
      <c r="D8">
        <v>212</v>
      </c>
      <c r="E8">
        <v>11</v>
      </c>
      <c r="F8">
        <v>4.7</v>
      </c>
      <c r="G8">
        <v>2.2999999999999998</v>
      </c>
    </row>
    <row r="9" spans="1:7">
      <c r="A9" t="s">
        <v>94</v>
      </c>
      <c r="B9" s="19">
        <v>2508</v>
      </c>
      <c r="C9" s="19">
        <v>21580</v>
      </c>
      <c r="D9">
        <v>362</v>
      </c>
      <c r="E9">
        <v>8.6</v>
      </c>
      <c r="F9">
        <v>6.3</v>
      </c>
      <c r="G9">
        <v>2.2999999999999998</v>
      </c>
    </row>
    <row r="10" spans="1:7">
      <c r="A10" t="s">
        <v>95</v>
      </c>
      <c r="B10" s="19">
        <v>3916</v>
      </c>
      <c r="C10" s="19">
        <v>43741</v>
      </c>
      <c r="D10">
        <v>280</v>
      </c>
      <c r="E10">
        <v>11.2</v>
      </c>
      <c r="F10">
        <v>4.5999999999999996</v>
      </c>
      <c r="G10">
        <v>1.3</v>
      </c>
    </row>
    <row r="11" spans="1:7">
      <c r="A11" t="s">
        <v>96</v>
      </c>
      <c r="B11" s="19">
        <v>1747</v>
      </c>
      <c r="C11" s="19">
        <v>17458</v>
      </c>
      <c r="D11">
        <v>322</v>
      </c>
      <c r="E11">
        <v>10</v>
      </c>
      <c r="F11">
        <v>6.8</v>
      </c>
      <c r="G11">
        <v>2.4</v>
      </c>
    </row>
  </sheetData>
  <pageMargins left="0.7" right="0.7" top="0.75" bottom="0.75" header="0.3" footer="0.3"/>
  <pageSetup orientation="portrait" horizontalDpi="1200" verticalDpi="12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K7"/>
  <sheetViews>
    <sheetView workbookViewId="0"/>
  </sheetViews>
  <sheetFormatPr defaultRowHeight="15"/>
  <cols>
    <col min="1" max="1" width="13.140625" customWidth="1"/>
    <col min="2" max="2" width="8.7109375" customWidth="1"/>
  </cols>
  <sheetData>
    <row r="1" spans="1:37">
      <c r="A1" s="1"/>
      <c r="B1" s="5">
        <v>2015</v>
      </c>
      <c r="C1" s="1">
        <v>2016</v>
      </c>
      <c r="D1" s="5">
        <v>2017</v>
      </c>
      <c r="E1" s="1">
        <v>2018</v>
      </c>
      <c r="F1" s="5">
        <v>2019</v>
      </c>
      <c r="G1" s="1">
        <v>2020</v>
      </c>
      <c r="H1" s="5">
        <v>2021</v>
      </c>
      <c r="I1" s="1">
        <v>2022</v>
      </c>
      <c r="J1" s="5">
        <v>2023</v>
      </c>
      <c r="K1" s="1">
        <v>2024</v>
      </c>
      <c r="L1" s="5">
        <v>2025</v>
      </c>
      <c r="M1" s="1">
        <v>2026</v>
      </c>
      <c r="N1" s="5">
        <v>2027</v>
      </c>
      <c r="O1" s="1">
        <v>2028</v>
      </c>
      <c r="P1" s="5">
        <v>2029</v>
      </c>
      <c r="Q1" s="1">
        <v>2030</v>
      </c>
      <c r="R1" s="5">
        <v>2031</v>
      </c>
      <c r="S1" s="1">
        <v>2032</v>
      </c>
      <c r="T1" s="5">
        <v>2033</v>
      </c>
      <c r="U1" s="1">
        <v>2034</v>
      </c>
      <c r="V1" s="5">
        <v>2035</v>
      </c>
      <c r="W1" s="1">
        <v>2036</v>
      </c>
      <c r="X1" s="5">
        <v>2037</v>
      </c>
      <c r="Y1" s="1">
        <v>2038</v>
      </c>
      <c r="Z1" s="5">
        <v>2039</v>
      </c>
      <c r="AA1" s="1">
        <v>2040</v>
      </c>
      <c r="AB1" s="5">
        <v>2041</v>
      </c>
      <c r="AC1" s="1">
        <v>2042</v>
      </c>
      <c r="AD1" s="5">
        <v>2043</v>
      </c>
      <c r="AE1" s="1">
        <v>2044</v>
      </c>
      <c r="AF1" s="5">
        <v>2045</v>
      </c>
      <c r="AG1" s="1">
        <v>2046</v>
      </c>
      <c r="AH1" s="5">
        <v>2047</v>
      </c>
      <c r="AI1" s="1">
        <v>2048</v>
      </c>
      <c r="AJ1" s="5">
        <v>2049</v>
      </c>
      <c r="AK1" s="1">
        <v>2050</v>
      </c>
    </row>
    <row r="2" spans="1:37">
      <c r="A2" s="1" t="s">
        <v>12</v>
      </c>
      <c r="B2" s="7">
        <v>1.67</v>
      </c>
      <c r="C2" s="7">
        <f>$B2</f>
        <v>1.67</v>
      </c>
      <c r="D2" s="7">
        <f t="shared" ref="D2:AK7" si="0">$B2</f>
        <v>1.67</v>
      </c>
      <c r="E2" s="7">
        <f t="shared" si="0"/>
        <v>1.67</v>
      </c>
      <c r="F2" s="7">
        <f t="shared" si="0"/>
        <v>1.67</v>
      </c>
      <c r="G2" s="7">
        <f t="shared" si="0"/>
        <v>1.67</v>
      </c>
      <c r="H2" s="7">
        <f t="shared" si="0"/>
        <v>1.67</v>
      </c>
      <c r="I2" s="7">
        <f t="shared" si="0"/>
        <v>1.67</v>
      </c>
      <c r="J2" s="7">
        <f t="shared" si="0"/>
        <v>1.67</v>
      </c>
      <c r="K2" s="7">
        <f t="shared" si="0"/>
        <v>1.67</v>
      </c>
      <c r="L2" s="7">
        <f t="shared" si="0"/>
        <v>1.67</v>
      </c>
      <c r="M2" s="7">
        <f t="shared" si="0"/>
        <v>1.67</v>
      </c>
      <c r="N2" s="7">
        <f t="shared" si="0"/>
        <v>1.67</v>
      </c>
      <c r="O2" s="7">
        <f t="shared" si="0"/>
        <v>1.67</v>
      </c>
      <c r="P2" s="7">
        <f t="shared" si="0"/>
        <v>1.67</v>
      </c>
      <c r="Q2" s="7">
        <f t="shared" si="0"/>
        <v>1.67</v>
      </c>
      <c r="R2" s="7">
        <f t="shared" si="0"/>
        <v>1.67</v>
      </c>
      <c r="S2" s="7">
        <f t="shared" si="0"/>
        <v>1.67</v>
      </c>
      <c r="T2" s="7">
        <f t="shared" si="0"/>
        <v>1.67</v>
      </c>
      <c r="U2" s="7">
        <f t="shared" si="0"/>
        <v>1.67</v>
      </c>
      <c r="V2" s="7">
        <f t="shared" si="0"/>
        <v>1.67</v>
      </c>
      <c r="W2" s="7">
        <f t="shared" si="0"/>
        <v>1.67</v>
      </c>
      <c r="X2" s="7">
        <f t="shared" si="0"/>
        <v>1.67</v>
      </c>
      <c r="Y2" s="7">
        <f t="shared" si="0"/>
        <v>1.67</v>
      </c>
      <c r="Z2" s="7">
        <f t="shared" si="0"/>
        <v>1.67</v>
      </c>
      <c r="AA2" s="7">
        <f t="shared" si="0"/>
        <v>1.67</v>
      </c>
      <c r="AB2" s="7">
        <f t="shared" si="0"/>
        <v>1.67</v>
      </c>
      <c r="AC2" s="7">
        <f t="shared" si="0"/>
        <v>1.67</v>
      </c>
      <c r="AD2" s="7">
        <f t="shared" si="0"/>
        <v>1.67</v>
      </c>
      <c r="AE2" s="7">
        <f t="shared" si="0"/>
        <v>1.67</v>
      </c>
      <c r="AF2" s="7">
        <f t="shared" si="0"/>
        <v>1.67</v>
      </c>
      <c r="AG2" s="7">
        <f t="shared" si="0"/>
        <v>1.67</v>
      </c>
      <c r="AH2" s="7">
        <f t="shared" si="0"/>
        <v>1.67</v>
      </c>
      <c r="AI2" s="7">
        <f t="shared" si="0"/>
        <v>1.67</v>
      </c>
      <c r="AJ2" s="7">
        <f t="shared" si="0"/>
        <v>1.67</v>
      </c>
      <c r="AK2" s="7">
        <f t="shared" si="0"/>
        <v>1.67</v>
      </c>
    </row>
    <row r="3" spans="1:37">
      <c r="A3" s="1" t="s">
        <v>13</v>
      </c>
      <c r="B3" s="9">
        <f>'BTS NTS Modal Profile Data'!B14</f>
        <v>21.196137258578663</v>
      </c>
      <c r="C3" s="7">
        <f t="shared" ref="C3:R7" si="1">$B3</f>
        <v>21.196137258578663</v>
      </c>
      <c r="D3" s="7">
        <f t="shared" si="1"/>
        <v>21.196137258578663</v>
      </c>
      <c r="E3" s="7">
        <f t="shared" si="1"/>
        <v>21.196137258578663</v>
      </c>
      <c r="F3" s="7">
        <f t="shared" si="1"/>
        <v>21.196137258578663</v>
      </c>
      <c r="G3" s="7">
        <f t="shared" si="1"/>
        <v>21.196137258578663</v>
      </c>
      <c r="H3" s="7">
        <f t="shared" si="1"/>
        <v>21.196137258578663</v>
      </c>
      <c r="I3" s="7">
        <f t="shared" si="1"/>
        <v>21.196137258578663</v>
      </c>
      <c r="J3" s="7">
        <f t="shared" si="1"/>
        <v>21.196137258578663</v>
      </c>
      <c r="K3" s="7">
        <f t="shared" si="1"/>
        <v>21.196137258578663</v>
      </c>
      <c r="L3" s="7">
        <f t="shared" si="1"/>
        <v>21.196137258578663</v>
      </c>
      <c r="M3" s="7">
        <f t="shared" si="1"/>
        <v>21.196137258578663</v>
      </c>
      <c r="N3" s="7">
        <f t="shared" si="1"/>
        <v>21.196137258578663</v>
      </c>
      <c r="O3" s="7">
        <f t="shared" si="1"/>
        <v>21.196137258578663</v>
      </c>
      <c r="P3" s="7">
        <f t="shared" si="1"/>
        <v>21.196137258578663</v>
      </c>
      <c r="Q3" s="7">
        <f t="shared" si="1"/>
        <v>21.196137258578663</v>
      </c>
      <c r="R3" s="7">
        <f t="shared" si="1"/>
        <v>21.196137258578663</v>
      </c>
      <c r="S3" s="7">
        <f t="shared" si="0"/>
        <v>21.196137258578663</v>
      </c>
      <c r="T3" s="7">
        <f t="shared" si="0"/>
        <v>21.196137258578663</v>
      </c>
      <c r="U3" s="7">
        <f t="shared" si="0"/>
        <v>21.196137258578663</v>
      </c>
      <c r="V3" s="7">
        <f t="shared" si="0"/>
        <v>21.196137258578663</v>
      </c>
      <c r="W3" s="7">
        <f t="shared" si="0"/>
        <v>21.196137258578663</v>
      </c>
      <c r="X3" s="7">
        <f t="shared" si="0"/>
        <v>21.196137258578663</v>
      </c>
      <c r="Y3" s="7">
        <f t="shared" si="0"/>
        <v>21.196137258578663</v>
      </c>
      <c r="Z3" s="7">
        <f t="shared" si="0"/>
        <v>21.196137258578663</v>
      </c>
      <c r="AA3" s="7">
        <f t="shared" si="0"/>
        <v>21.196137258578663</v>
      </c>
      <c r="AB3" s="7">
        <f t="shared" si="0"/>
        <v>21.196137258578663</v>
      </c>
      <c r="AC3" s="7">
        <f t="shared" si="0"/>
        <v>21.196137258578663</v>
      </c>
      <c r="AD3" s="7">
        <f t="shared" si="0"/>
        <v>21.196137258578663</v>
      </c>
      <c r="AE3" s="7">
        <f t="shared" si="0"/>
        <v>21.196137258578663</v>
      </c>
      <c r="AF3" s="7">
        <f t="shared" si="0"/>
        <v>21.196137258578663</v>
      </c>
      <c r="AG3" s="7">
        <f t="shared" si="0"/>
        <v>21.196137258578663</v>
      </c>
      <c r="AH3" s="7">
        <f t="shared" si="0"/>
        <v>21.196137258578663</v>
      </c>
      <c r="AI3" s="7">
        <f t="shared" si="0"/>
        <v>21.196137258578663</v>
      </c>
      <c r="AJ3" s="7">
        <f t="shared" si="0"/>
        <v>21.196137258578663</v>
      </c>
      <c r="AK3" s="7">
        <f t="shared" si="0"/>
        <v>21.196137258578663</v>
      </c>
    </row>
    <row r="4" spans="1:37">
      <c r="A4" s="1" t="s">
        <v>14</v>
      </c>
      <c r="B4" s="9">
        <f>'BTS NTS Modal Profile Data'!B8</f>
        <v>111.39416306433705</v>
      </c>
      <c r="C4" s="7">
        <f t="shared" si="1"/>
        <v>111.39416306433705</v>
      </c>
      <c r="D4" s="7">
        <f t="shared" si="0"/>
        <v>111.39416306433705</v>
      </c>
      <c r="E4" s="7">
        <f t="shared" si="0"/>
        <v>111.39416306433705</v>
      </c>
      <c r="F4" s="7">
        <f t="shared" si="0"/>
        <v>111.39416306433705</v>
      </c>
      <c r="G4" s="7">
        <f t="shared" si="0"/>
        <v>111.39416306433705</v>
      </c>
      <c r="H4" s="7">
        <f t="shared" si="0"/>
        <v>111.39416306433705</v>
      </c>
      <c r="I4" s="7">
        <f t="shared" si="0"/>
        <v>111.39416306433705</v>
      </c>
      <c r="J4" s="7">
        <f t="shared" si="0"/>
        <v>111.39416306433705</v>
      </c>
      <c r="K4" s="7">
        <f t="shared" si="0"/>
        <v>111.39416306433705</v>
      </c>
      <c r="L4" s="7">
        <f t="shared" si="0"/>
        <v>111.39416306433705</v>
      </c>
      <c r="M4" s="7">
        <f t="shared" si="0"/>
        <v>111.39416306433705</v>
      </c>
      <c r="N4" s="7">
        <f t="shared" si="0"/>
        <v>111.39416306433705</v>
      </c>
      <c r="O4" s="7">
        <f t="shared" si="0"/>
        <v>111.39416306433705</v>
      </c>
      <c r="P4" s="7">
        <f t="shared" si="0"/>
        <v>111.39416306433705</v>
      </c>
      <c r="Q4" s="7">
        <f t="shared" si="0"/>
        <v>111.39416306433705</v>
      </c>
      <c r="R4" s="7">
        <f t="shared" si="0"/>
        <v>111.39416306433705</v>
      </c>
      <c r="S4" s="7">
        <f t="shared" si="0"/>
        <v>111.39416306433705</v>
      </c>
      <c r="T4" s="7">
        <f t="shared" si="0"/>
        <v>111.39416306433705</v>
      </c>
      <c r="U4" s="7">
        <f t="shared" si="0"/>
        <v>111.39416306433705</v>
      </c>
      <c r="V4" s="7">
        <f t="shared" si="0"/>
        <v>111.39416306433705</v>
      </c>
      <c r="W4" s="7">
        <f t="shared" si="0"/>
        <v>111.39416306433705</v>
      </c>
      <c r="X4" s="7">
        <f t="shared" si="0"/>
        <v>111.39416306433705</v>
      </c>
      <c r="Y4" s="7">
        <f t="shared" si="0"/>
        <v>111.39416306433705</v>
      </c>
      <c r="Z4" s="7">
        <f t="shared" si="0"/>
        <v>111.39416306433705</v>
      </c>
      <c r="AA4" s="7">
        <f t="shared" si="0"/>
        <v>111.39416306433705</v>
      </c>
      <c r="AB4" s="7">
        <f t="shared" si="0"/>
        <v>111.39416306433705</v>
      </c>
      <c r="AC4" s="7">
        <f t="shared" si="0"/>
        <v>111.39416306433705</v>
      </c>
      <c r="AD4" s="7">
        <f t="shared" si="0"/>
        <v>111.39416306433705</v>
      </c>
      <c r="AE4" s="7">
        <f t="shared" si="0"/>
        <v>111.39416306433705</v>
      </c>
      <c r="AF4" s="7">
        <f t="shared" si="0"/>
        <v>111.39416306433705</v>
      </c>
      <c r="AG4" s="7">
        <f t="shared" si="0"/>
        <v>111.39416306433705</v>
      </c>
      <c r="AH4" s="7">
        <f t="shared" si="0"/>
        <v>111.39416306433705</v>
      </c>
      <c r="AI4" s="7">
        <f t="shared" si="0"/>
        <v>111.39416306433705</v>
      </c>
      <c r="AJ4" s="7">
        <f t="shared" si="0"/>
        <v>111.39416306433705</v>
      </c>
      <c r="AK4" s="7">
        <f t="shared" si="0"/>
        <v>111.39416306433705</v>
      </c>
    </row>
    <row r="5" spans="1:37">
      <c r="A5" s="1" t="s">
        <v>15</v>
      </c>
      <c r="B5" s="9">
        <f>'BTS NTS Modal Profile Data'!B36</f>
        <v>48.656731685074099</v>
      </c>
      <c r="C5" s="7">
        <f t="shared" si="1"/>
        <v>48.656731685074099</v>
      </c>
      <c r="D5" s="7">
        <f t="shared" si="0"/>
        <v>48.656731685074099</v>
      </c>
      <c r="E5" s="7">
        <f t="shared" si="0"/>
        <v>48.656731685074099</v>
      </c>
      <c r="F5" s="7">
        <f t="shared" si="0"/>
        <v>48.656731685074099</v>
      </c>
      <c r="G5" s="7">
        <f t="shared" si="0"/>
        <v>48.656731685074099</v>
      </c>
      <c r="H5" s="7">
        <f t="shared" si="0"/>
        <v>48.656731685074099</v>
      </c>
      <c r="I5" s="7">
        <f t="shared" si="0"/>
        <v>48.656731685074099</v>
      </c>
      <c r="J5" s="7">
        <f t="shared" si="0"/>
        <v>48.656731685074099</v>
      </c>
      <c r="K5" s="7">
        <f t="shared" si="0"/>
        <v>48.656731685074099</v>
      </c>
      <c r="L5" s="7">
        <f t="shared" si="0"/>
        <v>48.656731685074099</v>
      </c>
      <c r="M5" s="7">
        <f t="shared" si="0"/>
        <v>48.656731685074099</v>
      </c>
      <c r="N5" s="7">
        <f t="shared" si="0"/>
        <v>48.656731685074099</v>
      </c>
      <c r="O5" s="7">
        <f t="shared" si="0"/>
        <v>48.656731685074099</v>
      </c>
      <c r="P5" s="7">
        <f t="shared" si="0"/>
        <v>48.656731685074099</v>
      </c>
      <c r="Q5" s="7">
        <f t="shared" si="0"/>
        <v>48.656731685074099</v>
      </c>
      <c r="R5" s="7">
        <f t="shared" si="0"/>
        <v>48.656731685074099</v>
      </c>
      <c r="S5" s="7">
        <f t="shared" si="0"/>
        <v>48.656731685074099</v>
      </c>
      <c r="T5" s="7">
        <f t="shared" si="0"/>
        <v>48.656731685074099</v>
      </c>
      <c r="U5" s="7">
        <f t="shared" si="0"/>
        <v>48.656731685074099</v>
      </c>
      <c r="V5" s="7">
        <f t="shared" si="0"/>
        <v>48.656731685074099</v>
      </c>
      <c r="W5" s="7">
        <f t="shared" si="0"/>
        <v>48.656731685074099</v>
      </c>
      <c r="X5" s="7">
        <f t="shared" si="0"/>
        <v>48.656731685074099</v>
      </c>
      <c r="Y5" s="7">
        <f t="shared" si="0"/>
        <v>48.656731685074099</v>
      </c>
      <c r="Z5" s="7">
        <f t="shared" si="0"/>
        <v>48.656731685074099</v>
      </c>
      <c r="AA5" s="7">
        <f t="shared" si="0"/>
        <v>48.656731685074099</v>
      </c>
      <c r="AB5" s="7">
        <f t="shared" si="0"/>
        <v>48.656731685074099</v>
      </c>
      <c r="AC5" s="7">
        <f t="shared" si="0"/>
        <v>48.656731685074099</v>
      </c>
      <c r="AD5" s="7">
        <f t="shared" si="0"/>
        <v>48.656731685074099</v>
      </c>
      <c r="AE5" s="7">
        <f t="shared" si="0"/>
        <v>48.656731685074099</v>
      </c>
      <c r="AF5" s="7">
        <f t="shared" si="0"/>
        <v>48.656731685074099</v>
      </c>
      <c r="AG5" s="7">
        <f t="shared" si="0"/>
        <v>48.656731685074099</v>
      </c>
      <c r="AH5" s="7">
        <f t="shared" si="0"/>
        <v>48.656731685074099</v>
      </c>
      <c r="AI5" s="7">
        <f t="shared" si="0"/>
        <v>48.656731685074099</v>
      </c>
      <c r="AJ5" s="7">
        <f t="shared" si="0"/>
        <v>48.656731685074099</v>
      </c>
      <c r="AK5" s="7">
        <f t="shared" si="0"/>
        <v>48.656731685074099</v>
      </c>
    </row>
    <row r="6" spans="1:37">
      <c r="A6" s="16" t="s">
        <v>16</v>
      </c>
      <c r="B6" s="7">
        <f>AVERAGE('NRBS 40'!G5,'NRBS 40'!G7:G8)</f>
        <v>2.9333333333333336</v>
      </c>
      <c r="C6" s="7">
        <f t="shared" si="1"/>
        <v>2.9333333333333336</v>
      </c>
      <c r="D6" s="7">
        <f t="shared" si="0"/>
        <v>2.9333333333333336</v>
      </c>
      <c r="E6" s="7">
        <f t="shared" si="0"/>
        <v>2.9333333333333336</v>
      </c>
      <c r="F6" s="7">
        <f t="shared" si="0"/>
        <v>2.9333333333333336</v>
      </c>
      <c r="G6" s="7">
        <f t="shared" si="0"/>
        <v>2.9333333333333336</v>
      </c>
      <c r="H6" s="7">
        <f t="shared" si="0"/>
        <v>2.9333333333333336</v>
      </c>
      <c r="I6" s="7">
        <f t="shared" si="0"/>
        <v>2.9333333333333336</v>
      </c>
      <c r="J6" s="7">
        <f t="shared" si="0"/>
        <v>2.9333333333333336</v>
      </c>
      <c r="K6" s="7">
        <f t="shared" si="0"/>
        <v>2.9333333333333336</v>
      </c>
      <c r="L6" s="7">
        <f t="shared" si="0"/>
        <v>2.9333333333333336</v>
      </c>
      <c r="M6" s="7">
        <f t="shared" si="0"/>
        <v>2.9333333333333336</v>
      </c>
      <c r="N6" s="7">
        <f t="shared" si="0"/>
        <v>2.9333333333333336</v>
      </c>
      <c r="O6" s="7">
        <f t="shared" si="0"/>
        <v>2.9333333333333336</v>
      </c>
      <c r="P6" s="7">
        <f t="shared" si="0"/>
        <v>2.9333333333333336</v>
      </c>
      <c r="Q6" s="7">
        <f t="shared" si="0"/>
        <v>2.9333333333333336</v>
      </c>
      <c r="R6" s="7">
        <f t="shared" si="0"/>
        <v>2.9333333333333336</v>
      </c>
      <c r="S6" s="7">
        <f t="shared" si="0"/>
        <v>2.9333333333333336</v>
      </c>
      <c r="T6" s="7">
        <f t="shared" si="0"/>
        <v>2.9333333333333336</v>
      </c>
      <c r="U6" s="7">
        <f t="shared" si="0"/>
        <v>2.9333333333333336</v>
      </c>
      <c r="V6" s="7">
        <f t="shared" si="0"/>
        <v>2.9333333333333336</v>
      </c>
      <c r="W6" s="7">
        <f t="shared" si="0"/>
        <v>2.9333333333333336</v>
      </c>
      <c r="X6" s="7">
        <f t="shared" si="0"/>
        <v>2.9333333333333336</v>
      </c>
      <c r="Y6" s="7">
        <f t="shared" si="0"/>
        <v>2.9333333333333336</v>
      </c>
      <c r="Z6" s="7">
        <f t="shared" si="0"/>
        <v>2.9333333333333336</v>
      </c>
      <c r="AA6" s="7">
        <f t="shared" si="0"/>
        <v>2.9333333333333336</v>
      </c>
      <c r="AB6" s="7">
        <f t="shared" si="0"/>
        <v>2.9333333333333336</v>
      </c>
      <c r="AC6" s="7">
        <f t="shared" si="0"/>
        <v>2.9333333333333336</v>
      </c>
      <c r="AD6" s="7">
        <f t="shared" si="0"/>
        <v>2.9333333333333336</v>
      </c>
      <c r="AE6" s="7">
        <f t="shared" si="0"/>
        <v>2.9333333333333336</v>
      </c>
      <c r="AF6" s="7">
        <f t="shared" si="0"/>
        <v>2.9333333333333336</v>
      </c>
      <c r="AG6" s="7">
        <f t="shared" si="0"/>
        <v>2.9333333333333336</v>
      </c>
      <c r="AH6" s="7">
        <f t="shared" si="0"/>
        <v>2.9333333333333336</v>
      </c>
      <c r="AI6" s="7">
        <f t="shared" si="0"/>
        <v>2.9333333333333336</v>
      </c>
      <c r="AJ6" s="7">
        <f t="shared" si="0"/>
        <v>2.9333333333333336</v>
      </c>
      <c r="AK6" s="7">
        <f t="shared" si="0"/>
        <v>2.9333333333333336</v>
      </c>
    </row>
    <row r="7" spans="1:37">
      <c r="A7" s="1" t="s">
        <v>17</v>
      </c>
      <c r="B7" s="7">
        <f>'BTS NTS Modal Profile Data'!B59</f>
        <v>1.2700756740871355</v>
      </c>
      <c r="C7" s="7">
        <f t="shared" si="1"/>
        <v>1.2700756740871355</v>
      </c>
      <c r="D7" s="7">
        <f t="shared" si="0"/>
        <v>1.2700756740871355</v>
      </c>
      <c r="E7" s="7">
        <f t="shared" si="0"/>
        <v>1.2700756740871355</v>
      </c>
      <c r="F7" s="7">
        <f t="shared" si="0"/>
        <v>1.2700756740871355</v>
      </c>
      <c r="G7" s="7">
        <f t="shared" si="0"/>
        <v>1.2700756740871355</v>
      </c>
      <c r="H7" s="7">
        <f t="shared" si="0"/>
        <v>1.2700756740871355</v>
      </c>
      <c r="I7" s="7">
        <f t="shared" si="0"/>
        <v>1.2700756740871355</v>
      </c>
      <c r="J7" s="7">
        <f t="shared" si="0"/>
        <v>1.2700756740871355</v>
      </c>
      <c r="K7" s="7">
        <f t="shared" si="0"/>
        <v>1.2700756740871355</v>
      </c>
      <c r="L7" s="7">
        <f t="shared" si="0"/>
        <v>1.2700756740871355</v>
      </c>
      <c r="M7" s="7">
        <f t="shared" si="0"/>
        <v>1.2700756740871355</v>
      </c>
      <c r="N7" s="7">
        <f t="shared" si="0"/>
        <v>1.2700756740871355</v>
      </c>
      <c r="O7" s="7">
        <f t="shared" si="0"/>
        <v>1.2700756740871355</v>
      </c>
      <c r="P7" s="7">
        <f t="shared" si="0"/>
        <v>1.2700756740871355</v>
      </c>
      <c r="Q7" s="7">
        <f t="shared" si="0"/>
        <v>1.2700756740871355</v>
      </c>
      <c r="R7" s="7">
        <f t="shared" si="0"/>
        <v>1.2700756740871355</v>
      </c>
      <c r="S7" s="7">
        <f t="shared" si="0"/>
        <v>1.2700756740871355</v>
      </c>
      <c r="T7" s="7">
        <f t="shared" si="0"/>
        <v>1.2700756740871355</v>
      </c>
      <c r="U7" s="7">
        <f t="shared" si="0"/>
        <v>1.2700756740871355</v>
      </c>
      <c r="V7" s="7">
        <f t="shared" si="0"/>
        <v>1.2700756740871355</v>
      </c>
      <c r="W7" s="7">
        <f t="shared" si="0"/>
        <v>1.2700756740871355</v>
      </c>
      <c r="X7" s="7">
        <f t="shared" si="0"/>
        <v>1.2700756740871355</v>
      </c>
      <c r="Y7" s="7">
        <f t="shared" si="0"/>
        <v>1.2700756740871355</v>
      </c>
      <c r="Z7" s="7">
        <f t="shared" si="0"/>
        <v>1.2700756740871355</v>
      </c>
      <c r="AA7" s="7">
        <f t="shared" si="0"/>
        <v>1.2700756740871355</v>
      </c>
      <c r="AB7" s="7">
        <f t="shared" si="0"/>
        <v>1.2700756740871355</v>
      </c>
      <c r="AC7" s="7">
        <f t="shared" si="0"/>
        <v>1.2700756740871355</v>
      </c>
      <c r="AD7" s="7">
        <f t="shared" si="0"/>
        <v>1.2700756740871355</v>
      </c>
      <c r="AE7" s="7">
        <f t="shared" si="0"/>
        <v>1.2700756740871355</v>
      </c>
      <c r="AF7" s="7">
        <f t="shared" si="0"/>
        <v>1.2700756740871355</v>
      </c>
      <c r="AG7" s="7">
        <f t="shared" si="0"/>
        <v>1.2700756740871355</v>
      </c>
      <c r="AH7" s="7">
        <f t="shared" si="0"/>
        <v>1.2700756740871355</v>
      </c>
      <c r="AI7" s="7">
        <f t="shared" si="0"/>
        <v>1.2700756740871355</v>
      </c>
      <c r="AJ7" s="7">
        <f t="shared" si="0"/>
        <v>1.2700756740871355</v>
      </c>
      <c r="AK7" s="7">
        <f t="shared" si="0"/>
        <v>1.2700756740871355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/>
  </sheetPr>
  <dimension ref="A1:AJ7"/>
  <sheetViews>
    <sheetView workbookViewId="0"/>
  </sheetViews>
  <sheetFormatPr defaultRowHeight="15"/>
  <cols>
    <col min="1" max="1" width="11.85546875" customWidth="1"/>
  </cols>
  <sheetData>
    <row r="1" spans="1:36" s="1" customFormat="1"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  <c r="L1" s="1">
        <v>2026</v>
      </c>
      <c r="M1" s="1">
        <v>2027</v>
      </c>
      <c r="N1" s="1">
        <v>2028</v>
      </c>
      <c r="O1" s="1">
        <v>2029</v>
      </c>
      <c r="P1" s="1">
        <v>2030</v>
      </c>
      <c r="Q1" s="1">
        <v>2031</v>
      </c>
      <c r="R1" s="1">
        <v>2032</v>
      </c>
      <c r="S1" s="1">
        <v>2033</v>
      </c>
      <c r="T1" s="1">
        <v>2034</v>
      </c>
      <c r="U1" s="1">
        <v>2035</v>
      </c>
      <c r="V1" s="1">
        <v>2036</v>
      </c>
      <c r="W1" s="1">
        <v>2037</v>
      </c>
      <c r="X1" s="1">
        <v>2038</v>
      </c>
      <c r="Y1" s="1">
        <v>2039</v>
      </c>
      <c r="Z1" s="1">
        <v>2040</v>
      </c>
      <c r="AA1" s="1">
        <v>2041</v>
      </c>
      <c r="AB1" s="1">
        <v>2042</v>
      </c>
      <c r="AC1" s="1">
        <v>2043</v>
      </c>
      <c r="AD1" s="1">
        <v>2044</v>
      </c>
      <c r="AE1" s="1">
        <v>2045</v>
      </c>
      <c r="AF1" s="1">
        <v>2046</v>
      </c>
      <c r="AG1" s="1">
        <v>2047</v>
      </c>
      <c r="AH1" s="1">
        <v>2048</v>
      </c>
      <c r="AI1" s="1">
        <v>2049</v>
      </c>
      <c r="AJ1" s="1">
        <v>2050</v>
      </c>
    </row>
    <row r="2" spans="1:36">
      <c r="A2" s="1" t="s">
        <v>12</v>
      </c>
      <c r="B2" s="17">
        <v>1</v>
      </c>
      <c r="C2">
        <f t="shared" ref="C2:R7" si="0">$B2</f>
        <v>1</v>
      </c>
      <c r="D2">
        <f t="shared" si="0"/>
        <v>1</v>
      </c>
      <c r="E2">
        <f t="shared" si="0"/>
        <v>1</v>
      </c>
      <c r="F2">
        <f t="shared" si="0"/>
        <v>1</v>
      </c>
      <c r="G2">
        <f t="shared" si="0"/>
        <v>1</v>
      </c>
      <c r="H2">
        <f t="shared" si="0"/>
        <v>1</v>
      </c>
      <c r="I2">
        <f t="shared" si="0"/>
        <v>1</v>
      </c>
      <c r="J2">
        <f t="shared" si="0"/>
        <v>1</v>
      </c>
      <c r="K2">
        <f t="shared" si="0"/>
        <v>1</v>
      </c>
      <c r="L2">
        <f t="shared" si="0"/>
        <v>1</v>
      </c>
      <c r="M2">
        <f t="shared" si="0"/>
        <v>1</v>
      </c>
      <c r="N2">
        <f t="shared" si="0"/>
        <v>1</v>
      </c>
      <c r="O2">
        <f t="shared" si="0"/>
        <v>1</v>
      </c>
      <c r="P2">
        <f t="shared" si="0"/>
        <v>1</v>
      </c>
      <c r="Q2">
        <f t="shared" si="0"/>
        <v>1</v>
      </c>
      <c r="R2">
        <f t="shared" si="0"/>
        <v>1</v>
      </c>
      <c r="S2">
        <f t="shared" ref="D2:AJ7" si="1">$B2</f>
        <v>1</v>
      </c>
      <c r="T2">
        <f t="shared" si="1"/>
        <v>1</v>
      </c>
      <c r="U2">
        <f t="shared" si="1"/>
        <v>1</v>
      </c>
      <c r="V2">
        <f t="shared" si="1"/>
        <v>1</v>
      </c>
      <c r="W2">
        <f t="shared" si="1"/>
        <v>1</v>
      </c>
      <c r="X2">
        <f t="shared" si="1"/>
        <v>1</v>
      </c>
      <c r="Y2">
        <f t="shared" si="1"/>
        <v>1</v>
      </c>
      <c r="Z2">
        <f t="shared" si="1"/>
        <v>1</v>
      </c>
      <c r="AA2">
        <f t="shared" si="1"/>
        <v>1</v>
      </c>
      <c r="AB2">
        <f t="shared" si="1"/>
        <v>1</v>
      </c>
      <c r="AC2">
        <f t="shared" si="1"/>
        <v>1</v>
      </c>
      <c r="AD2">
        <f t="shared" si="1"/>
        <v>1</v>
      </c>
      <c r="AE2">
        <f t="shared" si="1"/>
        <v>1</v>
      </c>
      <c r="AF2">
        <f t="shared" si="1"/>
        <v>1</v>
      </c>
      <c r="AG2">
        <f t="shared" si="1"/>
        <v>1</v>
      </c>
      <c r="AH2">
        <f t="shared" si="1"/>
        <v>1</v>
      </c>
      <c r="AI2">
        <f t="shared" si="1"/>
        <v>1</v>
      </c>
      <c r="AJ2">
        <f t="shared" si="1"/>
        <v>1</v>
      </c>
    </row>
    <row r="3" spans="1:36">
      <c r="A3" s="1" t="s">
        <v>13</v>
      </c>
      <c r="B3" s="6">
        <v>16</v>
      </c>
      <c r="C3">
        <f t="shared" si="0"/>
        <v>16</v>
      </c>
      <c r="D3">
        <f t="shared" si="0"/>
        <v>16</v>
      </c>
      <c r="E3">
        <f t="shared" si="0"/>
        <v>16</v>
      </c>
      <c r="F3">
        <f t="shared" si="0"/>
        <v>16</v>
      </c>
      <c r="G3">
        <f t="shared" si="0"/>
        <v>16</v>
      </c>
      <c r="H3">
        <f t="shared" si="0"/>
        <v>16</v>
      </c>
      <c r="I3">
        <f t="shared" si="0"/>
        <v>16</v>
      </c>
      <c r="J3">
        <f t="shared" si="0"/>
        <v>16</v>
      </c>
      <c r="K3">
        <f t="shared" si="0"/>
        <v>16</v>
      </c>
      <c r="L3">
        <f t="shared" si="0"/>
        <v>16</v>
      </c>
      <c r="M3">
        <f t="shared" si="0"/>
        <v>16</v>
      </c>
      <c r="N3">
        <f t="shared" si="0"/>
        <v>16</v>
      </c>
      <c r="O3">
        <f t="shared" si="0"/>
        <v>16</v>
      </c>
      <c r="P3">
        <f t="shared" si="0"/>
        <v>16</v>
      </c>
      <c r="Q3">
        <f t="shared" si="0"/>
        <v>16</v>
      </c>
      <c r="R3">
        <f t="shared" si="0"/>
        <v>16</v>
      </c>
      <c r="S3">
        <f t="shared" si="1"/>
        <v>16</v>
      </c>
      <c r="T3">
        <f t="shared" si="1"/>
        <v>16</v>
      </c>
      <c r="U3">
        <f t="shared" si="1"/>
        <v>16</v>
      </c>
      <c r="V3">
        <f t="shared" si="1"/>
        <v>16</v>
      </c>
      <c r="W3">
        <f t="shared" si="1"/>
        <v>16</v>
      </c>
      <c r="X3">
        <f t="shared" si="1"/>
        <v>16</v>
      </c>
      <c r="Y3">
        <f t="shared" si="1"/>
        <v>16</v>
      </c>
      <c r="Z3">
        <f t="shared" si="1"/>
        <v>16</v>
      </c>
      <c r="AA3">
        <f t="shared" si="1"/>
        <v>16</v>
      </c>
      <c r="AB3">
        <f t="shared" si="1"/>
        <v>16</v>
      </c>
      <c r="AC3">
        <f t="shared" si="1"/>
        <v>16</v>
      </c>
      <c r="AD3">
        <f t="shared" si="1"/>
        <v>16</v>
      </c>
      <c r="AE3">
        <f t="shared" si="1"/>
        <v>16</v>
      </c>
      <c r="AF3">
        <f t="shared" si="1"/>
        <v>16</v>
      </c>
      <c r="AG3">
        <f t="shared" si="1"/>
        <v>16</v>
      </c>
      <c r="AH3">
        <f t="shared" si="1"/>
        <v>16</v>
      </c>
      <c r="AI3">
        <f t="shared" si="1"/>
        <v>16</v>
      </c>
      <c r="AJ3">
        <f t="shared" si="1"/>
        <v>16</v>
      </c>
    </row>
    <row r="4" spans="1:36">
      <c r="A4" s="1" t="s">
        <v>14</v>
      </c>
      <c r="B4" s="6">
        <f>'BTS NTS Modal Profile Data'!B9</f>
        <v>41.989116133258747</v>
      </c>
      <c r="C4" s="6">
        <f t="shared" si="0"/>
        <v>41.989116133258747</v>
      </c>
      <c r="D4" s="6">
        <f t="shared" si="1"/>
        <v>41.989116133258747</v>
      </c>
      <c r="E4" s="6">
        <f t="shared" si="1"/>
        <v>41.989116133258747</v>
      </c>
      <c r="F4" s="6">
        <f t="shared" si="1"/>
        <v>41.989116133258747</v>
      </c>
      <c r="G4" s="6">
        <f t="shared" si="1"/>
        <v>41.989116133258747</v>
      </c>
      <c r="H4" s="6">
        <f t="shared" si="1"/>
        <v>41.989116133258747</v>
      </c>
      <c r="I4" s="6">
        <f t="shared" si="1"/>
        <v>41.989116133258747</v>
      </c>
      <c r="J4" s="6">
        <f t="shared" si="1"/>
        <v>41.989116133258747</v>
      </c>
      <c r="K4" s="6">
        <f t="shared" si="1"/>
        <v>41.989116133258747</v>
      </c>
      <c r="L4" s="6">
        <f t="shared" si="1"/>
        <v>41.989116133258747</v>
      </c>
      <c r="M4" s="6">
        <f t="shared" si="1"/>
        <v>41.989116133258747</v>
      </c>
      <c r="N4" s="6">
        <f t="shared" si="1"/>
        <v>41.989116133258747</v>
      </c>
      <c r="O4" s="6">
        <f t="shared" si="1"/>
        <v>41.989116133258747</v>
      </c>
      <c r="P4" s="6">
        <f t="shared" si="1"/>
        <v>41.989116133258747</v>
      </c>
      <c r="Q4" s="6">
        <f t="shared" si="1"/>
        <v>41.989116133258747</v>
      </c>
      <c r="R4" s="6">
        <f t="shared" si="1"/>
        <v>41.989116133258747</v>
      </c>
      <c r="S4" s="6">
        <f t="shared" si="1"/>
        <v>41.989116133258747</v>
      </c>
      <c r="T4" s="6">
        <f t="shared" si="1"/>
        <v>41.989116133258747</v>
      </c>
      <c r="U4" s="6">
        <f t="shared" si="1"/>
        <v>41.989116133258747</v>
      </c>
      <c r="V4" s="6">
        <f t="shared" si="1"/>
        <v>41.989116133258747</v>
      </c>
      <c r="W4" s="6">
        <f t="shared" si="1"/>
        <v>41.989116133258747</v>
      </c>
      <c r="X4" s="6">
        <f t="shared" si="1"/>
        <v>41.989116133258747</v>
      </c>
      <c r="Y4" s="6">
        <f t="shared" si="1"/>
        <v>41.989116133258747</v>
      </c>
      <c r="Z4" s="6">
        <f t="shared" si="1"/>
        <v>41.989116133258747</v>
      </c>
      <c r="AA4" s="6">
        <f t="shared" si="1"/>
        <v>41.989116133258747</v>
      </c>
      <c r="AB4" s="6">
        <f t="shared" si="1"/>
        <v>41.989116133258747</v>
      </c>
      <c r="AC4" s="6">
        <f t="shared" si="1"/>
        <v>41.989116133258747</v>
      </c>
      <c r="AD4" s="6">
        <f t="shared" si="1"/>
        <v>41.989116133258747</v>
      </c>
      <c r="AE4" s="6">
        <f t="shared" si="1"/>
        <v>41.989116133258747</v>
      </c>
      <c r="AF4" s="6">
        <f t="shared" si="1"/>
        <v>41.989116133258747</v>
      </c>
      <c r="AG4" s="6">
        <f t="shared" si="1"/>
        <v>41.989116133258747</v>
      </c>
      <c r="AH4" s="6">
        <f t="shared" si="1"/>
        <v>41.989116133258747</v>
      </c>
      <c r="AI4" s="6">
        <f t="shared" si="1"/>
        <v>41.989116133258747</v>
      </c>
      <c r="AJ4" s="6">
        <f t="shared" si="1"/>
        <v>41.989116133258747</v>
      </c>
    </row>
    <row r="5" spans="1:36">
      <c r="A5" s="1" t="s">
        <v>15</v>
      </c>
      <c r="B5" s="6">
        <f>'BTS NTS Modal Profile Data'!B19</f>
        <v>3512.35916421195</v>
      </c>
      <c r="C5" s="6">
        <f t="shared" si="0"/>
        <v>3512.35916421195</v>
      </c>
      <c r="D5" s="6">
        <f t="shared" si="1"/>
        <v>3512.35916421195</v>
      </c>
      <c r="E5" s="6">
        <f t="shared" si="1"/>
        <v>3512.35916421195</v>
      </c>
      <c r="F5" s="6">
        <f t="shared" si="1"/>
        <v>3512.35916421195</v>
      </c>
      <c r="G5" s="6">
        <f t="shared" si="1"/>
        <v>3512.35916421195</v>
      </c>
      <c r="H5" s="6">
        <f t="shared" si="1"/>
        <v>3512.35916421195</v>
      </c>
      <c r="I5" s="6">
        <f t="shared" si="1"/>
        <v>3512.35916421195</v>
      </c>
      <c r="J5" s="6">
        <f t="shared" si="1"/>
        <v>3512.35916421195</v>
      </c>
      <c r="K5" s="6">
        <f t="shared" si="1"/>
        <v>3512.35916421195</v>
      </c>
      <c r="L5" s="6">
        <f t="shared" si="1"/>
        <v>3512.35916421195</v>
      </c>
      <c r="M5" s="6">
        <f t="shared" si="1"/>
        <v>3512.35916421195</v>
      </c>
      <c r="N5" s="6">
        <f t="shared" si="1"/>
        <v>3512.35916421195</v>
      </c>
      <c r="O5" s="6">
        <f t="shared" si="1"/>
        <v>3512.35916421195</v>
      </c>
      <c r="P5" s="6">
        <f t="shared" si="1"/>
        <v>3512.35916421195</v>
      </c>
      <c r="Q5" s="6">
        <f t="shared" si="1"/>
        <v>3512.35916421195</v>
      </c>
      <c r="R5" s="6">
        <f t="shared" si="1"/>
        <v>3512.35916421195</v>
      </c>
      <c r="S5" s="6">
        <f t="shared" si="1"/>
        <v>3512.35916421195</v>
      </c>
      <c r="T5" s="6">
        <f t="shared" si="1"/>
        <v>3512.35916421195</v>
      </c>
      <c r="U5" s="6">
        <f t="shared" si="1"/>
        <v>3512.35916421195</v>
      </c>
      <c r="V5" s="6">
        <f t="shared" si="1"/>
        <v>3512.35916421195</v>
      </c>
      <c r="W5" s="6">
        <f t="shared" si="1"/>
        <v>3512.35916421195</v>
      </c>
      <c r="X5" s="6">
        <f t="shared" si="1"/>
        <v>3512.35916421195</v>
      </c>
      <c r="Y5" s="6">
        <f t="shared" si="1"/>
        <v>3512.35916421195</v>
      </c>
      <c r="Z5" s="6">
        <f t="shared" si="1"/>
        <v>3512.35916421195</v>
      </c>
      <c r="AA5" s="6">
        <f t="shared" si="1"/>
        <v>3512.35916421195</v>
      </c>
      <c r="AB5" s="6">
        <f t="shared" si="1"/>
        <v>3512.35916421195</v>
      </c>
      <c r="AC5" s="6">
        <f t="shared" si="1"/>
        <v>3512.35916421195</v>
      </c>
      <c r="AD5" s="6">
        <f t="shared" si="1"/>
        <v>3512.35916421195</v>
      </c>
      <c r="AE5" s="6">
        <f t="shared" si="1"/>
        <v>3512.35916421195</v>
      </c>
      <c r="AF5" s="6">
        <f t="shared" si="1"/>
        <v>3512.35916421195</v>
      </c>
      <c r="AG5" s="6">
        <f t="shared" si="1"/>
        <v>3512.35916421195</v>
      </c>
      <c r="AH5" s="6">
        <f t="shared" si="1"/>
        <v>3512.35916421195</v>
      </c>
      <c r="AI5" s="6">
        <f t="shared" si="1"/>
        <v>3512.35916421195</v>
      </c>
      <c r="AJ5" s="6">
        <f t="shared" si="1"/>
        <v>3512.35916421195</v>
      </c>
    </row>
    <row r="6" spans="1:36">
      <c r="A6" s="1" t="s">
        <v>16</v>
      </c>
      <c r="B6" s="6">
        <f>'BTS NTS Modal Profile Data'!B54</f>
        <v>1974.4736422180429</v>
      </c>
      <c r="C6" s="6">
        <f t="shared" si="0"/>
        <v>1974.4736422180429</v>
      </c>
      <c r="D6" s="6">
        <f t="shared" si="1"/>
        <v>1974.4736422180429</v>
      </c>
      <c r="E6" s="6">
        <f t="shared" si="1"/>
        <v>1974.4736422180429</v>
      </c>
      <c r="F6" s="6">
        <f t="shared" si="1"/>
        <v>1974.4736422180429</v>
      </c>
      <c r="G6" s="6">
        <f t="shared" si="1"/>
        <v>1974.4736422180429</v>
      </c>
      <c r="H6" s="6">
        <f t="shared" si="1"/>
        <v>1974.4736422180429</v>
      </c>
      <c r="I6" s="6">
        <f t="shared" si="1"/>
        <v>1974.4736422180429</v>
      </c>
      <c r="J6" s="6">
        <f t="shared" si="1"/>
        <v>1974.4736422180429</v>
      </c>
      <c r="K6" s="6">
        <f t="shared" si="1"/>
        <v>1974.4736422180429</v>
      </c>
      <c r="L6" s="6">
        <f t="shared" si="1"/>
        <v>1974.4736422180429</v>
      </c>
      <c r="M6" s="6">
        <f t="shared" si="1"/>
        <v>1974.4736422180429</v>
      </c>
      <c r="N6" s="6">
        <f t="shared" si="1"/>
        <v>1974.4736422180429</v>
      </c>
      <c r="O6" s="6">
        <f t="shared" si="1"/>
        <v>1974.4736422180429</v>
      </c>
      <c r="P6" s="6">
        <f t="shared" si="1"/>
        <v>1974.4736422180429</v>
      </c>
      <c r="Q6" s="6">
        <f t="shared" si="1"/>
        <v>1974.4736422180429</v>
      </c>
      <c r="R6" s="6">
        <f t="shared" si="1"/>
        <v>1974.4736422180429</v>
      </c>
      <c r="S6" s="6">
        <f t="shared" si="1"/>
        <v>1974.4736422180429</v>
      </c>
      <c r="T6" s="6">
        <f t="shared" si="1"/>
        <v>1974.4736422180429</v>
      </c>
      <c r="U6" s="6">
        <f t="shared" si="1"/>
        <v>1974.4736422180429</v>
      </c>
      <c r="V6" s="6">
        <f t="shared" si="1"/>
        <v>1974.4736422180429</v>
      </c>
      <c r="W6" s="6">
        <f t="shared" si="1"/>
        <v>1974.4736422180429</v>
      </c>
      <c r="X6" s="6">
        <f t="shared" si="1"/>
        <v>1974.4736422180429</v>
      </c>
      <c r="Y6" s="6">
        <f t="shared" si="1"/>
        <v>1974.4736422180429</v>
      </c>
      <c r="Z6" s="6">
        <f t="shared" si="1"/>
        <v>1974.4736422180429</v>
      </c>
      <c r="AA6" s="6">
        <f t="shared" si="1"/>
        <v>1974.4736422180429</v>
      </c>
      <c r="AB6" s="6">
        <f t="shared" si="1"/>
        <v>1974.4736422180429</v>
      </c>
      <c r="AC6" s="6">
        <f t="shared" si="1"/>
        <v>1974.4736422180429</v>
      </c>
      <c r="AD6" s="6">
        <f t="shared" si="1"/>
        <v>1974.4736422180429</v>
      </c>
      <c r="AE6" s="6">
        <f t="shared" si="1"/>
        <v>1974.4736422180429</v>
      </c>
      <c r="AF6" s="6">
        <f t="shared" si="1"/>
        <v>1974.4736422180429</v>
      </c>
      <c r="AG6" s="6">
        <f t="shared" si="1"/>
        <v>1974.4736422180429</v>
      </c>
      <c r="AH6" s="6">
        <f t="shared" si="1"/>
        <v>1974.4736422180429</v>
      </c>
      <c r="AI6" s="6">
        <f t="shared" si="1"/>
        <v>1974.4736422180429</v>
      </c>
      <c r="AJ6" s="6">
        <f t="shared" si="1"/>
        <v>1974.4736422180429</v>
      </c>
    </row>
    <row r="7" spans="1:36">
      <c r="A7" s="1" t="s">
        <v>17</v>
      </c>
      <c r="B7">
        <v>0</v>
      </c>
      <c r="C7">
        <f t="shared" si="0"/>
        <v>0</v>
      </c>
      <c r="D7">
        <f t="shared" si="1"/>
        <v>0</v>
      </c>
      <c r="E7">
        <f t="shared" si="1"/>
        <v>0</v>
      </c>
      <c r="F7">
        <f t="shared" si="1"/>
        <v>0</v>
      </c>
      <c r="G7">
        <f t="shared" si="1"/>
        <v>0</v>
      </c>
      <c r="H7">
        <f t="shared" si="1"/>
        <v>0</v>
      </c>
      <c r="I7">
        <f t="shared" si="1"/>
        <v>0</v>
      </c>
      <c r="J7">
        <f t="shared" si="1"/>
        <v>0</v>
      </c>
      <c r="K7">
        <f t="shared" si="1"/>
        <v>0</v>
      </c>
      <c r="L7">
        <f t="shared" si="1"/>
        <v>0</v>
      </c>
      <c r="M7">
        <f t="shared" si="1"/>
        <v>0</v>
      </c>
      <c r="N7">
        <f t="shared" si="1"/>
        <v>0</v>
      </c>
      <c r="O7">
        <f t="shared" si="1"/>
        <v>0</v>
      </c>
      <c r="P7">
        <f t="shared" si="1"/>
        <v>0</v>
      </c>
      <c r="Q7">
        <f t="shared" si="1"/>
        <v>0</v>
      </c>
      <c r="R7">
        <f t="shared" si="1"/>
        <v>0</v>
      </c>
      <c r="S7">
        <f t="shared" si="1"/>
        <v>0</v>
      </c>
      <c r="T7">
        <f t="shared" si="1"/>
        <v>0</v>
      </c>
      <c r="U7">
        <f t="shared" si="1"/>
        <v>0</v>
      </c>
      <c r="V7">
        <f t="shared" si="1"/>
        <v>0</v>
      </c>
      <c r="W7">
        <f t="shared" si="1"/>
        <v>0</v>
      </c>
      <c r="X7">
        <f t="shared" si="1"/>
        <v>0</v>
      </c>
      <c r="Y7">
        <f t="shared" si="1"/>
        <v>0</v>
      </c>
      <c r="Z7">
        <f t="shared" si="1"/>
        <v>0</v>
      </c>
      <c r="AA7">
        <f t="shared" si="1"/>
        <v>0</v>
      </c>
      <c r="AB7">
        <f t="shared" si="1"/>
        <v>0</v>
      </c>
      <c r="AC7">
        <f t="shared" si="1"/>
        <v>0</v>
      </c>
      <c r="AD7">
        <f t="shared" si="1"/>
        <v>0</v>
      </c>
      <c r="AE7">
        <f t="shared" si="1"/>
        <v>0</v>
      </c>
      <c r="AF7">
        <f t="shared" si="1"/>
        <v>0</v>
      </c>
      <c r="AG7">
        <f t="shared" si="1"/>
        <v>0</v>
      </c>
      <c r="AH7">
        <f t="shared" si="1"/>
        <v>0</v>
      </c>
      <c r="AI7">
        <f t="shared" si="1"/>
        <v>0</v>
      </c>
      <c r="AJ7">
        <f t="shared" si="1"/>
        <v>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About</vt:lpstr>
      <vt:lpstr>BTS NTS Modal Profile Data</vt:lpstr>
      <vt:lpstr>NRBS 40</vt:lpstr>
      <vt:lpstr>AVLo-passengers</vt:lpstr>
      <vt:lpstr>AVLo-freight</vt:lpstr>
    </vt:vector>
  </TitlesOfParts>
  <Company>EnergyInnovation.org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Jeffrey Rissman</cp:lastModifiedBy>
  <dcterms:created xsi:type="dcterms:W3CDTF">2015-06-16T22:55:39Z</dcterms:created>
  <dcterms:modified xsi:type="dcterms:W3CDTF">2018-08-11T00:12:00Z</dcterms:modified>
</cp:coreProperties>
</file>