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fuels\BS\"/>
    </mc:Choice>
  </mc:AlternateContent>
  <bookViews>
    <workbookView xWindow="105" yWindow="0" windowWidth="19095" windowHeight="10155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BS-BSfTFpEUP" sheetId="10" r:id="rId7"/>
    <sheet name="BS-BSpUEO" sheetId="11" r:id="rId8"/>
    <sheet name="BS-BSpUECB" sheetId="16" r:id="rId9"/>
    <sheet name="JCT Table 1_Notes" sheetId="15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7" i="14" l="1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D47" i="14"/>
  <c r="E47" i="14"/>
  <c r="F47" i="14"/>
  <c r="G47" i="14"/>
  <c r="H47" i="14"/>
  <c r="C47" i="14"/>
  <c r="AH49" i="14"/>
  <c r="C6" i="11" l="1"/>
  <c r="D6" i="11"/>
  <c r="E6" i="11"/>
  <c r="B6" i="11"/>
  <c r="D7" i="16" l="1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C7" i="16"/>
  <c r="C8" i="16"/>
  <c r="C10" i="16"/>
  <c r="C15" i="16"/>
  <c r="C16" i="16"/>
  <c r="B10" i="16"/>
  <c r="B8" i="16"/>
  <c r="B7" i="16"/>
  <c r="B16" i="16"/>
  <c r="B15" i="16"/>
  <c r="C36" i="14"/>
  <c r="C37" i="14" s="1"/>
  <c r="B3" i="10" s="1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 s="1"/>
  <c r="Q17" i="14" s="1"/>
  <c r="R17" i="14" s="1"/>
  <c r="S17" i="14" s="1"/>
  <c r="T17" i="14" s="1"/>
  <c r="U17" i="14" s="1"/>
  <c r="V17" i="14" s="1"/>
  <c r="W17" i="14" s="1"/>
  <c r="X17" i="14" s="1"/>
  <c r="Y17" i="14" s="1"/>
  <c r="Z17" i="14" s="1"/>
  <c r="AA17" i="14" s="1"/>
  <c r="AB17" i="14" s="1"/>
  <c r="AC17" i="14" s="1"/>
  <c r="AD17" i="14" s="1"/>
  <c r="AE17" i="14" s="1"/>
  <c r="AF17" i="14" s="1"/>
  <c r="AG17" i="14" s="1"/>
  <c r="AH17" i="14" s="1"/>
  <c r="C17" i="14"/>
  <c r="C66" i="14"/>
  <c r="C65" i="14"/>
  <c r="C49" i="14"/>
  <c r="C48" i="14"/>
  <c r="C46" i="14"/>
  <c r="E42" i="14"/>
  <c r="F42" i="14" s="1"/>
  <c r="D42" i="14"/>
  <c r="C41" i="14"/>
  <c r="D35" i="14"/>
  <c r="C35" i="14"/>
  <c r="D28" i="14"/>
  <c r="C28" i="14"/>
  <c r="C24" i="14"/>
  <c r="C23" i="14"/>
  <c r="D22" i="14"/>
  <c r="C22" i="14"/>
  <c r="C40" i="14"/>
  <c r="C42" i="14" l="1"/>
  <c r="E36" i="14" l="1"/>
  <c r="E23" i="14"/>
  <c r="D73" i="14" l="1"/>
  <c r="D23" i="14"/>
  <c r="C29" i="14"/>
  <c r="C30" i="14" s="1"/>
  <c r="D29" i="14"/>
  <c r="D30" i="14" s="1"/>
  <c r="D36" i="14"/>
  <c r="D37" i="14" s="1"/>
  <c r="D46" i="14"/>
  <c r="C53" i="14"/>
  <c r="C60" i="14"/>
  <c r="D48" i="14"/>
  <c r="C52" i="14"/>
  <c r="D52" i="14"/>
  <c r="C58" i="14"/>
  <c r="D58" i="14"/>
  <c r="C59" i="14"/>
  <c r="D65" i="14"/>
  <c r="C74" i="14"/>
  <c r="D66" i="14"/>
  <c r="D74" i="14" s="1"/>
  <c r="D82" i="14" s="1"/>
  <c r="D90" i="14" s="1"/>
  <c r="C67" i="14"/>
  <c r="C75" i="14" s="1"/>
  <c r="C83" i="14" s="1"/>
  <c r="C91" i="14" s="1"/>
  <c r="D67" i="14"/>
  <c r="D75" i="14" s="1"/>
  <c r="D83" i="14" s="1"/>
  <c r="D91" i="14" s="1"/>
  <c r="C68" i="14"/>
  <c r="C99" i="14" s="1"/>
  <c r="D68" i="14"/>
  <c r="D76" i="14" s="1"/>
  <c r="D84" i="14" s="1"/>
  <c r="D92" i="14" s="1"/>
  <c r="C72" i="14"/>
  <c r="D72" i="14"/>
  <c r="C73" i="14"/>
  <c r="C81" i="14" s="1"/>
  <c r="C80" i="14"/>
  <c r="D80" i="14"/>
  <c r="C88" i="14"/>
  <c r="D88" i="14"/>
  <c r="C96" i="14"/>
  <c r="C98" i="14"/>
  <c r="D54" i="14" l="1"/>
  <c r="D49" i="14"/>
  <c r="C54" i="14"/>
  <c r="C61" i="14"/>
  <c r="C55" i="14"/>
  <c r="C76" i="14"/>
  <c r="C84" i="14" s="1"/>
  <c r="C92" i="14" s="1"/>
  <c r="C97" i="14"/>
  <c r="D24" i="14"/>
  <c r="D77" i="14"/>
  <c r="C89" i="14"/>
  <c r="C82" i="14"/>
  <c r="C90" i="14" s="1"/>
  <c r="D59" i="14"/>
  <c r="D81" i="14"/>
  <c r="D89" i="14" s="1"/>
  <c r="D93" i="14" s="1"/>
  <c r="D69" i="14"/>
  <c r="D53" i="14"/>
  <c r="D55" i="14" s="1"/>
  <c r="C69" i="14"/>
  <c r="D60" i="14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C15" i="11"/>
  <c r="C16" i="11"/>
  <c r="B16" i="11"/>
  <c r="B15" i="11"/>
  <c r="C100" i="14" l="1"/>
  <c r="D100" i="14" s="1"/>
  <c r="C77" i="14"/>
  <c r="C85" i="14"/>
  <c r="D61" i="14"/>
  <c r="D85" i="14"/>
  <c r="C93" i="14"/>
  <c r="E73" i="14"/>
  <c r="E81" i="14" s="1"/>
  <c r="E89" i="14" s="1"/>
  <c r="F73" i="14"/>
  <c r="F81" i="14" s="1"/>
  <c r="F89" i="14" s="1"/>
  <c r="G73" i="14"/>
  <c r="G81" i="14" s="1"/>
  <c r="G89" i="14" s="1"/>
  <c r="H73" i="14"/>
  <c r="H81" i="14" s="1"/>
  <c r="H89" i="14" s="1"/>
  <c r="I73" i="14"/>
  <c r="I81" i="14" s="1"/>
  <c r="I89" i="14" s="1"/>
  <c r="J73" i="14"/>
  <c r="J81" i="14" s="1"/>
  <c r="J89" i="14" s="1"/>
  <c r="K73" i="14"/>
  <c r="K81" i="14" s="1"/>
  <c r="K89" i="14" s="1"/>
  <c r="L73" i="14"/>
  <c r="L81" i="14" s="1"/>
  <c r="L89" i="14" s="1"/>
  <c r="M73" i="14"/>
  <c r="M81" i="14" s="1"/>
  <c r="M89" i="14" s="1"/>
  <c r="N73" i="14"/>
  <c r="N81" i="14" s="1"/>
  <c r="N89" i="14" s="1"/>
  <c r="O73" i="14"/>
  <c r="O81" i="14" s="1"/>
  <c r="O89" i="14" s="1"/>
  <c r="P73" i="14"/>
  <c r="P81" i="14" s="1"/>
  <c r="P89" i="14" s="1"/>
  <c r="Q73" i="14"/>
  <c r="Q81" i="14" s="1"/>
  <c r="Q89" i="14" s="1"/>
  <c r="R73" i="14"/>
  <c r="R81" i="14" s="1"/>
  <c r="R89" i="14" s="1"/>
  <c r="S73" i="14"/>
  <c r="S81" i="14" s="1"/>
  <c r="S89" i="14" s="1"/>
  <c r="T73" i="14"/>
  <c r="T81" i="14" s="1"/>
  <c r="T89" i="14" s="1"/>
  <c r="U73" i="14"/>
  <c r="U81" i="14" s="1"/>
  <c r="U89" i="14" s="1"/>
  <c r="V73" i="14"/>
  <c r="V81" i="14" s="1"/>
  <c r="V89" i="14" s="1"/>
  <c r="W73" i="14"/>
  <c r="W81" i="14" s="1"/>
  <c r="W89" i="14" s="1"/>
  <c r="X73" i="14"/>
  <c r="X81" i="14" s="1"/>
  <c r="X89" i="14" s="1"/>
  <c r="Y73" i="14"/>
  <c r="Y81" i="14" s="1"/>
  <c r="Y89" i="14" s="1"/>
  <c r="Z73" i="14"/>
  <c r="Z81" i="14" s="1"/>
  <c r="Z89" i="14" s="1"/>
  <c r="AA73" i="14"/>
  <c r="AA81" i="14" s="1"/>
  <c r="AA89" i="14" s="1"/>
  <c r="AB73" i="14"/>
  <c r="AB81" i="14" s="1"/>
  <c r="AB89" i="14" s="1"/>
  <c r="AC73" i="14"/>
  <c r="AC81" i="14" s="1"/>
  <c r="AC89" i="14" s="1"/>
  <c r="AD73" i="14"/>
  <c r="AD81" i="14" s="1"/>
  <c r="AD89" i="14" s="1"/>
  <c r="AE73" i="14"/>
  <c r="AE81" i="14" s="1"/>
  <c r="AE89" i="14" s="1"/>
  <c r="AF73" i="14"/>
  <c r="AF81" i="14" s="1"/>
  <c r="AF89" i="14" s="1"/>
  <c r="AG73" i="14"/>
  <c r="AG81" i="14" s="1"/>
  <c r="AG89" i="14" s="1"/>
  <c r="AH73" i="14"/>
  <c r="AH81" i="14" s="1"/>
  <c r="AH89" i="14" s="1"/>
  <c r="E66" i="14"/>
  <c r="E74" i="14" s="1"/>
  <c r="E82" i="14" s="1"/>
  <c r="E90" i="14" s="1"/>
  <c r="F66" i="14"/>
  <c r="F74" i="14" s="1"/>
  <c r="F82" i="14" s="1"/>
  <c r="F90" i="14" s="1"/>
  <c r="G66" i="14"/>
  <c r="G74" i="14" s="1"/>
  <c r="G82" i="14" s="1"/>
  <c r="G90" i="14" s="1"/>
  <c r="H66" i="14"/>
  <c r="H74" i="14" s="1"/>
  <c r="H82" i="14" s="1"/>
  <c r="H90" i="14" s="1"/>
  <c r="I66" i="14"/>
  <c r="I74" i="14" s="1"/>
  <c r="I82" i="14" s="1"/>
  <c r="I90" i="14" s="1"/>
  <c r="J66" i="14"/>
  <c r="J74" i="14" s="1"/>
  <c r="J82" i="14" s="1"/>
  <c r="J90" i="14" s="1"/>
  <c r="K66" i="14"/>
  <c r="K74" i="14" s="1"/>
  <c r="K82" i="14" s="1"/>
  <c r="K90" i="14" s="1"/>
  <c r="L66" i="14"/>
  <c r="L74" i="14" s="1"/>
  <c r="L82" i="14" s="1"/>
  <c r="L90" i="14" s="1"/>
  <c r="M66" i="14"/>
  <c r="M74" i="14" s="1"/>
  <c r="M82" i="14" s="1"/>
  <c r="M90" i="14" s="1"/>
  <c r="N66" i="14"/>
  <c r="N74" i="14" s="1"/>
  <c r="N82" i="14" s="1"/>
  <c r="N90" i="14" s="1"/>
  <c r="O66" i="14"/>
  <c r="O74" i="14" s="1"/>
  <c r="O82" i="14" s="1"/>
  <c r="O90" i="14" s="1"/>
  <c r="P66" i="14"/>
  <c r="P74" i="14" s="1"/>
  <c r="P82" i="14" s="1"/>
  <c r="P90" i="14" s="1"/>
  <c r="Q66" i="14"/>
  <c r="Q74" i="14" s="1"/>
  <c r="Q82" i="14" s="1"/>
  <c r="Q90" i="14" s="1"/>
  <c r="R66" i="14"/>
  <c r="R74" i="14" s="1"/>
  <c r="R82" i="14" s="1"/>
  <c r="R90" i="14" s="1"/>
  <c r="S66" i="14"/>
  <c r="S74" i="14" s="1"/>
  <c r="S82" i="14" s="1"/>
  <c r="S90" i="14" s="1"/>
  <c r="T66" i="14"/>
  <c r="T74" i="14" s="1"/>
  <c r="T82" i="14" s="1"/>
  <c r="T90" i="14" s="1"/>
  <c r="U66" i="14"/>
  <c r="U74" i="14" s="1"/>
  <c r="U82" i="14" s="1"/>
  <c r="U90" i="14" s="1"/>
  <c r="V66" i="14"/>
  <c r="V74" i="14" s="1"/>
  <c r="V82" i="14" s="1"/>
  <c r="V90" i="14" s="1"/>
  <c r="W66" i="14"/>
  <c r="W74" i="14" s="1"/>
  <c r="W82" i="14" s="1"/>
  <c r="W90" i="14" s="1"/>
  <c r="X66" i="14"/>
  <c r="X74" i="14" s="1"/>
  <c r="X82" i="14" s="1"/>
  <c r="X90" i="14" s="1"/>
  <c r="Y66" i="14"/>
  <c r="Y74" i="14" s="1"/>
  <c r="Y82" i="14" s="1"/>
  <c r="Y90" i="14" s="1"/>
  <c r="Z66" i="14"/>
  <c r="Z74" i="14" s="1"/>
  <c r="Z82" i="14" s="1"/>
  <c r="Z90" i="14" s="1"/>
  <c r="AA66" i="14"/>
  <c r="AA74" i="14" s="1"/>
  <c r="AA82" i="14" s="1"/>
  <c r="AA90" i="14" s="1"/>
  <c r="AB66" i="14"/>
  <c r="AB74" i="14" s="1"/>
  <c r="AB82" i="14" s="1"/>
  <c r="AB90" i="14" s="1"/>
  <c r="AC66" i="14"/>
  <c r="AC74" i="14" s="1"/>
  <c r="AC82" i="14" s="1"/>
  <c r="AC90" i="14" s="1"/>
  <c r="AD66" i="14"/>
  <c r="AD74" i="14" s="1"/>
  <c r="AD82" i="14" s="1"/>
  <c r="AD90" i="14" s="1"/>
  <c r="AE66" i="14"/>
  <c r="AE74" i="14" s="1"/>
  <c r="AE82" i="14" s="1"/>
  <c r="AE90" i="14" s="1"/>
  <c r="AF66" i="14"/>
  <c r="AF74" i="14" s="1"/>
  <c r="AF82" i="14" s="1"/>
  <c r="AF90" i="14" s="1"/>
  <c r="AG66" i="14"/>
  <c r="AG74" i="14" s="1"/>
  <c r="AG82" i="14" s="1"/>
  <c r="AG90" i="14" s="1"/>
  <c r="AH66" i="14"/>
  <c r="AH74" i="14" s="1"/>
  <c r="AH82" i="14" s="1"/>
  <c r="AH90" i="14" s="1"/>
  <c r="E67" i="14"/>
  <c r="E75" i="14" s="1"/>
  <c r="E83" i="14" s="1"/>
  <c r="E91" i="14" s="1"/>
  <c r="F67" i="14"/>
  <c r="F75" i="14" s="1"/>
  <c r="F83" i="14" s="1"/>
  <c r="F91" i="14" s="1"/>
  <c r="G67" i="14"/>
  <c r="G75" i="14" s="1"/>
  <c r="G83" i="14" s="1"/>
  <c r="G91" i="14" s="1"/>
  <c r="H67" i="14"/>
  <c r="H75" i="14" s="1"/>
  <c r="H83" i="14" s="1"/>
  <c r="H91" i="14" s="1"/>
  <c r="I67" i="14"/>
  <c r="I75" i="14" s="1"/>
  <c r="I83" i="14" s="1"/>
  <c r="I91" i="14" s="1"/>
  <c r="J67" i="14"/>
  <c r="J75" i="14" s="1"/>
  <c r="J83" i="14" s="1"/>
  <c r="J91" i="14" s="1"/>
  <c r="K67" i="14"/>
  <c r="K75" i="14" s="1"/>
  <c r="K83" i="14" s="1"/>
  <c r="K91" i="14" s="1"/>
  <c r="L67" i="14"/>
  <c r="L75" i="14" s="1"/>
  <c r="L83" i="14" s="1"/>
  <c r="L91" i="14" s="1"/>
  <c r="M67" i="14"/>
  <c r="M75" i="14" s="1"/>
  <c r="M83" i="14" s="1"/>
  <c r="M91" i="14" s="1"/>
  <c r="N67" i="14"/>
  <c r="N75" i="14" s="1"/>
  <c r="N83" i="14" s="1"/>
  <c r="N91" i="14" s="1"/>
  <c r="O67" i="14"/>
  <c r="O75" i="14" s="1"/>
  <c r="O83" i="14" s="1"/>
  <c r="O91" i="14" s="1"/>
  <c r="P67" i="14"/>
  <c r="P75" i="14" s="1"/>
  <c r="P83" i="14" s="1"/>
  <c r="P91" i="14" s="1"/>
  <c r="Q67" i="14"/>
  <c r="Q75" i="14" s="1"/>
  <c r="Q83" i="14" s="1"/>
  <c r="Q91" i="14" s="1"/>
  <c r="R67" i="14"/>
  <c r="R75" i="14" s="1"/>
  <c r="R83" i="14" s="1"/>
  <c r="R91" i="14" s="1"/>
  <c r="S67" i="14"/>
  <c r="S75" i="14" s="1"/>
  <c r="S83" i="14" s="1"/>
  <c r="S91" i="14" s="1"/>
  <c r="T67" i="14"/>
  <c r="T75" i="14" s="1"/>
  <c r="T83" i="14" s="1"/>
  <c r="T91" i="14" s="1"/>
  <c r="U67" i="14"/>
  <c r="U75" i="14" s="1"/>
  <c r="U83" i="14" s="1"/>
  <c r="U91" i="14" s="1"/>
  <c r="V67" i="14"/>
  <c r="V75" i="14" s="1"/>
  <c r="V83" i="14" s="1"/>
  <c r="V91" i="14" s="1"/>
  <c r="W67" i="14"/>
  <c r="W75" i="14" s="1"/>
  <c r="W83" i="14" s="1"/>
  <c r="W91" i="14" s="1"/>
  <c r="X67" i="14"/>
  <c r="X75" i="14" s="1"/>
  <c r="X83" i="14" s="1"/>
  <c r="X91" i="14" s="1"/>
  <c r="Y67" i="14"/>
  <c r="Y75" i="14" s="1"/>
  <c r="Y83" i="14" s="1"/>
  <c r="Y91" i="14" s="1"/>
  <c r="Z67" i="14"/>
  <c r="Z75" i="14" s="1"/>
  <c r="Z83" i="14" s="1"/>
  <c r="Z91" i="14" s="1"/>
  <c r="AA67" i="14"/>
  <c r="AA75" i="14" s="1"/>
  <c r="AA83" i="14" s="1"/>
  <c r="AA91" i="14" s="1"/>
  <c r="AB67" i="14"/>
  <c r="AB75" i="14" s="1"/>
  <c r="AB83" i="14" s="1"/>
  <c r="AB91" i="14" s="1"/>
  <c r="AC67" i="14"/>
  <c r="AC75" i="14" s="1"/>
  <c r="AC83" i="14" s="1"/>
  <c r="AC91" i="14" s="1"/>
  <c r="AD67" i="14"/>
  <c r="AD75" i="14" s="1"/>
  <c r="AD83" i="14" s="1"/>
  <c r="AD91" i="14" s="1"/>
  <c r="AE67" i="14"/>
  <c r="AE75" i="14" s="1"/>
  <c r="AE83" i="14" s="1"/>
  <c r="AE91" i="14" s="1"/>
  <c r="AF67" i="14"/>
  <c r="AF75" i="14" s="1"/>
  <c r="AF83" i="14" s="1"/>
  <c r="AF91" i="14" s="1"/>
  <c r="AG67" i="14"/>
  <c r="AG75" i="14" s="1"/>
  <c r="AG83" i="14" s="1"/>
  <c r="AG91" i="14" s="1"/>
  <c r="AH67" i="14"/>
  <c r="AH75" i="14" s="1"/>
  <c r="AH83" i="14" s="1"/>
  <c r="AH91" i="14" s="1"/>
  <c r="E68" i="14"/>
  <c r="E76" i="14" s="1"/>
  <c r="E84" i="14" s="1"/>
  <c r="E92" i="14" s="1"/>
  <c r="F68" i="14"/>
  <c r="F76" i="14" s="1"/>
  <c r="F84" i="14" s="1"/>
  <c r="F92" i="14" s="1"/>
  <c r="G68" i="14"/>
  <c r="G76" i="14" s="1"/>
  <c r="G84" i="14" s="1"/>
  <c r="G92" i="14" s="1"/>
  <c r="H68" i="14"/>
  <c r="H76" i="14" s="1"/>
  <c r="H84" i="14" s="1"/>
  <c r="H92" i="14" s="1"/>
  <c r="I68" i="14"/>
  <c r="I76" i="14" s="1"/>
  <c r="I84" i="14" s="1"/>
  <c r="I92" i="14" s="1"/>
  <c r="J68" i="14"/>
  <c r="J76" i="14" s="1"/>
  <c r="J84" i="14" s="1"/>
  <c r="J92" i="14" s="1"/>
  <c r="K68" i="14"/>
  <c r="K76" i="14" s="1"/>
  <c r="K84" i="14" s="1"/>
  <c r="K92" i="14" s="1"/>
  <c r="L68" i="14"/>
  <c r="L76" i="14" s="1"/>
  <c r="L84" i="14" s="1"/>
  <c r="L92" i="14" s="1"/>
  <c r="M68" i="14"/>
  <c r="M76" i="14" s="1"/>
  <c r="M84" i="14" s="1"/>
  <c r="M92" i="14" s="1"/>
  <c r="N68" i="14"/>
  <c r="N76" i="14" s="1"/>
  <c r="N84" i="14" s="1"/>
  <c r="N92" i="14" s="1"/>
  <c r="O68" i="14"/>
  <c r="O76" i="14" s="1"/>
  <c r="O84" i="14" s="1"/>
  <c r="O92" i="14" s="1"/>
  <c r="P68" i="14"/>
  <c r="P76" i="14" s="1"/>
  <c r="P84" i="14" s="1"/>
  <c r="P92" i="14" s="1"/>
  <c r="Q68" i="14"/>
  <c r="Q76" i="14" s="1"/>
  <c r="Q84" i="14" s="1"/>
  <c r="Q92" i="14" s="1"/>
  <c r="R68" i="14"/>
  <c r="R76" i="14" s="1"/>
  <c r="R84" i="14" s="1"/>
  <c r="R92" i="14" s="1"/>
  <c r="S68" i="14"/>
  <c r="S76" i="14" s="1"/>
  <c r="S84" i="14" s="1"/>
  <c r="S92" i="14" s="1"/>
  <c r="T68" i="14"/>
  <c r="T76" i="14" s="1"/>
  <c r="T84" i="14" s="1"/>
  <c r="T92" i="14" s="1"/>
  <c r="U68" i="14"/>
  <c r="U76" i="14" s="1"/>
  <c r="U84" i="14" s="1"/>
  <c r="U92" i="14" s="1"/>
  <c r="V68" i="14"/>
  <c r="V76" i="14" s="1"/>
  <c r="V84" i="14" s="1"/>
  <c r="V92" i="14" s="1"/>
  <c r="W68" i="14"/>
  <c r="W76" i="14" s="1"/>
  <c r="W84" i="14" s="1"/>
  <c r="W92" i="14" s="1"/>
  <c r="X68" i="14"/>
  <c r="X76" i="14" s="1"/>
  <c r="X84" i="14" s="1"/>
  <c r="X92" i="14" s="1"/>
  <c r="Y68" i="14"/>
  <c r="Y76" i="14" s="1"/>
  <c r="Y84" i="14" s="1"/>
  <c r="Y92" i="14" s="1"/>
  <c r="Z68" i="14"/>
  <c r="Z76" i="14" s="1"/>
  <c r="Z84" i="14" s="1"/>
  <c r="Z92" i="14" s="1"/>
  <c r="AA68" i="14"/>
  <c r="AA76" i="14" s="1"/>
  <c r="AA84" i="14" s="1"/>
  <c r="AA92" i="14" s="1"/>
  <c r="AB68" i="14"/>
  <c r="AB76" i="14" s="1"/>
  <c r="AB84" i="14" s="1"/>
  <c r="AB92" i="14" s="1"/>
  <c r="AC68" i="14"/>
  <c r="AC76" i="14" s="1"/>
  <c r="AC84" i="14" s="1"/>
  <c r="AC92" i="14" s="1"/>
  <c r="AD68" i="14"/>
  <c r="AD76" i="14" s="1"/>
  <c r="AD84" i="14" s="1"/>
  <c r="AD92" i="14" s="1"/>
  <c r="AE68" i="14"/>
  <c r="AE76" i="14" s="1"/>
  <c r="AE84" i="14" s="1"/>
  <c r="AE92" i="14" s="1"/>
  <c r="AF68" i="14"/>
  <c r="AF76" i="14" s="1"/>
  <c r="AF84" i="14" s="1"/>
  <c r="AF92" i="14" s="1"/>
  <c r="AG68" i="14"/>
  <c r="AG76" i="14" s="1"/>
  <c r="AG84" i="14" s="1"/>
  <c r="AG92" i="14" s="1"/>
  <c r="AH68" i="14"/>
  <c r="AH76" i="14" s="1"/>
  <c r="AH84" i="14" s="1"/>
  <c r="AH92" i="14" s="1"/>
  <c r="E48" i="14"/>
  <c r="E60" i="14" s="1"/>
  <c r="F48" i="14"/>
  <c r="F54" i="14" s="1"/>
  <c r="G48" i="14"/>
  <c r="G54" i="14" s="1"/>
  <c r="H48" i="14"/>
  <c r="H54" i="14" s="1"/>
  <c r="I48" i="14"/>
  <c r="I54" i="14" s="1"/>
  <c r="J48" i="14"/>
  <c r="K48" i="14"/>
  <c r="L48" i="14"/>
  <c r="L60" i="14" s="1"/>
  <c r="M48" i="14"/>
  <c r="M60" i="14" s="1"/>
  <c r="N48" i="14"/>
  <c r="N54" i="14" s="1"/>
  <c r="O48" i="14"/>
  <c r="O54" i="14" s="1"/>
  <c r="P48" i="14"/>
  <c r="P54" i="14" s="1"/>
  <c r="Q48" i="14"/>
  <c r="Q54" i="14" s="1"/>
  <c r="R48" i="14"/>
  <c r="S48" i="14"/>
  <c r="S60" i="14" s="1"/>
  <c r="T48" i="14"/>
  <c r="T60" i="14" s="1"/>
  <c r="U48" i="14"/>
  <c r="U60" i="14" s="1"/>
  <c r="V48" i="14"/>
  <c r="V54" i="14" s="1"/>
  <c r="W48" i="14"/>
  <c r="W54" i="14" s="1"/>
  <c r="X48" i="14"/>
  <c r="X54" i="14" s="1"/>
  <c r="Y48" i="14"/>
  <c r="Y54" i="14" s="1"/>
  <c r="Z48" i="14"/>
  <c r="AA48" i="14"/>
  <c r="AA60" i="14" s="1"/>
  <c r="AB48" i="14"/>
  <c r="AB60" i="14" s="1"/>
  <c r="AC48" i="14"/>
  <c r="AC60" i="14" s="1"/>
  <c r="AD48" i="14"/>
  <c r="AD54" i="14" s="1"/>
  <c r="AE48" i="14"/>
  <c r="AE54" i="14" s="1"/>
  <c r="AF48" i="14"/>
  <c r="AF54" i="14" s="1"/>
  <c r="AG48" i="14"/>
  <c r="AG54" i="14" s="1"/>
  <c r="AH48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B54" i="14" l="1"/>
  <c r="U54" i="14"/>
  <c r="T54" i="14"/>
  <c r="AA54" i="14"/>
  <c r="AG60" i="14"/>
  <c r="G60" i="14"/>
  <c r="M54" i="14"/>
  <c r="W60" i="14"/>
  <c r="AF60" i="14"/>
  <c r="L54" i="14"/>
  <c r="P60" i="14"/>
  <c r="E54" i="14"/>
  <c r="O60" i="14"/>
  <c r="H60" i="14"/>
  <c r="AE60" i="14"/>
  <c r="X60" i="14"/>
  <c r="AC54" i="14"/>
  <c r="I60" i="14"/>
  <c r="S54" i="14"/>
  <c r="Y60" i="14"/>
  <c r="K54" i="14"/>
  <c r="K60" i="14"/>
  <c r="AH60" i="14"/>
  <c r="AH54" i="14"/>
  <c r="Z60" i="14"/>
  <c r="Z54" i="14"/>
  <c r="R60" i="14"/>
  <c r="R54" i="14"/>
  <c r="J60" i="14"/>
  <c r="J54" i="14"/>
  <c r="Q60" i="14"/>
  <c r="AD60" i="14"/>
  <c r="V60" i="14"/>
  <c r="N60" i="14"/>
  <c r="F60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O6" i="11"/>
  <c r="F6" i="11"/>
  <c r="G6" i="11"/>
  <c r="H6" i="11"/>
  <c r="I6" i="11"/>
  <c r="J6" i="11"/>
  <c r="K6" i="11"/>
  <c r="L6" i="11"/>
  <c r="M6" i="11"/>
  <c r="N6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C5" i="14" l="1"/>
  <c r="C6" i="14" s="1"/>
  <c r="D5" i="14"/>
  <c r="D6" i="14" s="1"/>
  <c r="E5" i="14"/>
  <c r="E6" i="14" s="1"/>
  <c r="F5" i="14"/>
  <c r="F6" i="14" s="1"/>
  <c r="G5" i="14"/>
  <c r="G6" i="14" s="1"/>
  <c r="H5" i="14"/>
  <c r="H6" i="14" s="1"/>
  <c r="I5" i="14"/>
  <c r="I6" i="14" s="1"/>
  <c r="J5" i="14"/>
  <c r="J6" i="14" s="1"/>
  <c r="K5" i="14"/>
  <c r="K6" i="14" s="1"/>
  <c r="L5" i="14"/>
  <c r="L6" i="14" s="1"/>
  <c r="M5" i="14"/>
  <c r="M6" i="14" s="1"/>
  <c r="N5" i="14"/>
  <c r="N6" i="14" s="1"/>
  <c r="E72" i="14"/>
  <c r="E77" i="14" s="1"/>
  <c r="E58" i="14"/>
  <c r="F72" i="14"/>
  <c r="F77" i="14" s="1"/>
  <c r="F14" i="11"/>
  <c r="G14" i="11"/>
  <c r="H14" i="11"/>
  <c r="K14" i="11"/>
  <c r="L14" i="11"/>
  <c r="M14" i="11"/>
  <c r="N14" i="11"/>
  <c r="O14" i="11"/>
  <c r="I14" i="11"/>
  <c r="J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C18" i="14"/>
  <c r="D18" i="14"/>
  <c r="E18" i="14"/>
  <c r="F18" i="14"/>
  <c r="G18" i="14"/>
  <c r="H18" i="14"/>
  <c r="I18" i="14"/>
  <c r="J18" i="14"/>
  <c r="K18" i="14"/>
  <c r="L18" i="14"/>
  <c r="M18" i="14"/>
  <c r="N18" i="14"/>
  <c r="C11" i="14"/>
  <c r="C12" i="14" s="1"/>
  <c r="D11" i="14"/>
  <c r="D12" i="14" s="1"/>
  <c r="E11" i="14"/>
  <c r="E12" i="14" s="1"/>
  <c r="F11" i="14"/>
  <c r="F12" i="14" s="1"/>
  <c r="G11" i="14"/>
  <c r="G12" i="14" s="1"/>
  <c r="H11" i="14"/>
  <c r="H12" i="14" s="1"/>
  <c r="I11" i="14"/>
  <c r="I12" i="14" s="1"/>
  <c r="J11" i="14"/>
  <c r="J12" i="14" s="1"/>
  <c r="K11" i="14"/>
  <c r="K12" i="14" s="1"/>
  <c r="L11" i="14"/>
  <c r="L12" i="14" s="1"/>
  <c r="M11" i="14"/>
  <c r="M12" i="14" s="1"/>
  <c r="N11" i="14"/>
  <c r="O11" i="14" s="1"/>
  <c r="I9" i="12"/>
  <c r="H9" i="12"/>
  <c r="G9" i="12"/>
  <c r="F9" i="12"/>
  <c r="L8" i="12"/>
  <c r="K8" i="12"/>
  <c r="C14" i="11" s="1"/>
  <c r="J8" i="12"/>
  <c r="B14" i="11" s="1"/>
  <c r="E46" i="14"/>
  <c r="F46" i="14" s="1"/>
  <c r="E88" i="14"/>
  <c r="E80" i="14"/>
  <c r="E65" i="14"/>
  <c r="E69" i="14" s="1"/>
  <c r="E28" i="14"/>
  <c r="F28" i="14" s="1"/>
  <c r="F30" i="14" s="1"/>
  <c r="E4" i="11" s="1"/>
  <c r="B2" i="11"/>
  <c r="B13" i="11" s="1"/>
  <c r="E22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C4" i="11"/>
  <c r="C2" i="11"/>
  <c r="C13" i="11" s="1"/>
  <c r="B4" i="11"/>
  <c r="E35" i="14"/>
  <c r="E37" i="14" s="1"/>
  <c r="D3" i="10" s="1"/>
  <c r="N12" i="14" l="1"/>
  <c r="O5" i="14"/>
  <c r="O6" i="14" s="1"/>
  <c r="E30" i="14"/>
  <c r="D4" i="11" s="1"/>
  <c r="C19" i="10"/>
  <c r="B19" i="10"/>
  <c r="G28" i="14"/>
  <c r="G30" i="14" s="1"/>
  <c r="F4" i="11" s="1"/>
  <c r="F35" i="14"/>
  <c r="G35" i="14" s="1"/>
  <c r="M8" i="12"/>
  <c r="E14" i="11" s="1"/>
  <c r="D14" i="11"/>
  <c r="F58" i="14"/>
  <c r="O12" i="14"/>
  <c r="P11" i="14"/>
  <c r="E52" i="14"/>
  <c r="E24" i="14"/>
  <c r="D2" i="11" s="1"/>
  <c r="D13" i="11" s="1"/>
  <c r="F22" i="14"/>
  <c r="P5" i="14"/>
  <c r="F65" i="14"/>
  <c r="E93" i="14"/>
  <c r="F88" i="14"/>
  <c r="G72" i="14"/>
  <c r="AF59" i="14"/>
  <c r="AF53" i="14"/>
  <c r="X59" i="14"/>
  <c r="X53" i="14"/>
  <c r="P59" i="14"/>
  <c r="P53" i="14"/>
  <c r="H59" i="14"/>
  <c r="H53" i="14"/>
  <c r="C14" i="10"/>
  <c r="AE53" i="14"/>
  <c r="AE59" i="14"/>
  <c r="W53" i="14"/>
  <c r="W59" i="14"/>
  <c r="O53" i="14"/>
  <c r="O59" i="14"/>
  <c r="G53" i="14"/>
  <c r="G59" i="14"/>
  <c r="AD59" i="14"/>
  <c r="AD53" i="14"/>
  <c r="V59" i="14"/>
  <c r="V53" i="14"/>
  <c r="N59" i="14"/>
  <c r="N53" i="14"/>
  <c r="F59" i="14"/>
  <c r="F53" i="14"/>
  <c r="F80" i="14"/>
  <c r="E85" i="14"/>
  <c r="AC59" i="14"/>
  <c r="AC53" i="14"/>
  <c r="U59" i="14"/>
  <c r="U53" i="14"/>
  <c r="M59" i="14"/>
  <c r="M53" i="14"/>
  <c r="E59" i="14"/>
  <c r="E61" i="14" s="1"/>
  <c r="E53" i="14"/>
  <c r="AB53" i="14"/>
  <c r="AB59" i="14"/>
  <c r="T53" i="14"/>
  <c r="T59" i="14"/>
  <c r="L53" i="14"/>
  <c r="L59" i="14"/>
  <c r="AA59" i="14"/>
  <c r="AA53" i="14"/>
  <c r="S59" i="14"/>
  <c r="S53" i="14"/>
  <c r="K59" i="14"/>
  <c r="K53" i="14"/>
  <c r="AH53" i="14"/>
  <c r="AH59" i="14"/>
  <c r="Z53" i="14"/>
  <c r="Z59" i="14"/>
  <c r="R53" i="14"/>
  <c r="R59" i="14"/>
  <c r="J53" i="14"/>
  <c r="J59" i="14"/>
  <c r="AG53" i="14"/>
  <c r="AG59" i="14"/>
  <c r="Y53" i="14"/>
  <c r="Y59" i="14"/>
  <c r="Q53" i="14"/>
  <c r="Q59" i="14"/>
  <c r="I53" i="14"/>
  <c r="I59" i="14"/>
  <c r="E100" i="14"/>
  <c r="B4" i="10"/>
  <c r="G46" i="14"/>
  <c r="F49" i="14"/>
  <c r="C3" i="10"/>
  <c r="C17" i="10" s="1"/>
  <c r="E49" i="14"/>
  <c r="B17" i="10"/>
  <c r="H28" i="14" l="1"/>
  <c r="D18" i="10"/>
  <c r="D14" i="10"/>
  <c r="F37" i="14"/>
  <c r="D10" i="10"/>
  <c r="C18" i="10"/>
  <c r="D19" i="10"/>
  <c r="C10" i="10"/>
  <c r="D11" i="10"/>
  <c r="B10" i="10"/>
  <c r="B11" i="10"/>
  <c r="B18" i="10"/>
  <c r="C11" i="10"/>
  <c r="B14" i="10"/>
  <c r="O18" i="14"/>
  <c r="C4" i="10"/>
  <c r="F69" i="14"/>
  <c r="G65" i="14"/>
  <c r="E55" i="14"/>
  <c r="D4" i="10" s="1"/>
  <c r="F52" i="14"/>
  <c r="G88" i="14"/>
  <c r="F93" i="14"/>
  <c r="Q5" i="14"/>
  <c r="P6" i="14"/>
  <c r="Q11" i="14"/>
  <c r="P12" i="14"/>
  <c r="H35" i="14"/>
  <c r="G37" i="14"/>
  <c r="I28" i="14"/>
  <c r="H30" i="14"/>
  <c r="G4" i="11" s="1"/>
  <c r="F85" i="14"/>
  <c r="G80" i="14"/>
  <c r="G77" i="14"/>
  <c r="H72" i="14"/>
  <c r="G22" i="14"/>
  <c r="F24" i="14"/>
  <c r="E2" i="11" s="1"/>
  <c r="E13" i="11" s="1"/>
  <c r="G58" i="14"/>
  <c r="F61" i="14"/>
  <c r="F100" i="14"/>
  <c r="D17" i="10"/>
  <c r="G49" i="14"/>
  <c r="H46" i="14"/>
  <c r="P18" i="14" l="1"/>
  <c r="E18" i="10"/>
  <c r="E14" i="10"/>
  <c r="E11" i="10"/>
  <c r="E19" i="10"/>
  <c r="E10" i="10"/>
  <c r="F55" i="14"/>
  <c r="E4" i="10" s="1"/>
  <c r="G52" i="14"/>
  <c r="I30" i="14"/>
  <c r="H4" i="11" s="1"/>
  <c r="J28" i="14"/>
  <c r="I35" i="14"/>
  <c r="H37" i="14"/>
  <c r="G85" i="14"/>
  <c r="H80" i="14"/>
  <c r="H65" i="14"/>
  <c r="G69" i="14"/>
  <c r="H77" i="14"/>
  <c r="I72" i="14"/>
  <c r="R11" i="14"/>
  <c r="Q12" i="14"/>
  <c r="R5" i="14"/>
  <c r="Q6" i="14"/>
  <c r="G93" i="14"/>
  <c r="H88" i="14"/>
  <c r="H58" i="14"/>
  <c r="G61" i="14"/>
  <c r="G24" i="14"/>
  <c r="F2" i="11" s="1"/>
  <c r="F13" i="11" s="1"/>
  <c r="H22" i="14"/>
  <c r="G100" i="14"/>
  <c r="I46" i="14"/>
  <c r="H49" i="14"/>
  <c r="E3" i="10"/>
  <c r="E17" i="10" s="1"/>
  <c r="G42" i="14"/>
  <c r="F14" i="10" l="1"/>
  <c r="F11" i="10"/>
  <c r="F19" i="10"/>
  <c r="F18" i="10"/>
  <c r="F10" i="10"/>
  <c r="Q18" i="14"/>
  <c r="R12" i="14"/>
  <c r="S11" i="14"/>
  <c r="K28" i="14"/>
  <c r="J30" i="14"/>
  <c r="I4" i="11" s="1"/>
  <c r="I58" i="14"/>
  <c r="H61" i="14"/>
  <c r="H93" i="14"/>
  <c r="I88" i="14"/>
  <c r="H52" i="14"/>
  <c r="G55" i="14"/>
  <c r="F4" i="10" s="1"/>
  <c r="I65" i="14"/>
  <c r="H69" i="14"/>
  <c r="J35" i="14"/>
  <c r="I37" i="14"/>
  <c r="I77" i="14"/>
  <c r="J72" i="14"/>
  <c r="I80" i="14"/>
  <c r="H85" i="14"/>
  <c r="H24" i="14"/>
  <c r="G2" i="11" s="1"/>
  <c r="G13" i="11" s="1"/>
  <c r="I22" i="14"/>
  <c r="R6" i="14"/>
  <c r="S5" i="14"/>
  <c r="H100" i="14"/>
  <c r="H42" i="14"/>
  <c r="F3" i="10"/>
  <c r="F17" i="10" s="1"/>
  <c r="I49" i="14"/>
  <c r="J46" i="14"/>
  <c r="R18" i="14" l="1"/>
  <c r="G14" i="10"/>
  <c r="G11" i="10"/>
  <c r="G19" i="10"/>
  <c r="G10" i="10"/>
  <c r="G18" i="10"/>
  <c r="I24" i="14"/>
  <c r="H2" i="11" s="1"/>
  <c r="H13" i="11" s="1"/>
  <c r="J22" i="14"/>
  <c r="L28" i="14"/>
  <c r="K30" i="14"/>
  <c r="J4" i="11" s="1"/>
  <c r="S6" i="14"/>
  <c r="T5" i="14"/>
  <c r="J37" i="14"/>
  <c r="K35" i="14"/>
  <c r="J58" i="14"/>
  <c r="I61" i="14"/>
  <c r="I69" i="14"/>
  <c r="J65" i="14"/>
  <c r="S12" i="14"/>
  <c r="T11" i="14"/>
  <c r="I85" i="14"/>
  <c r="J80" i="14"/>
  <c r="H55" i="14"/>
  <c r="G4" i="10" s="1"/>
  <c r="I52" i="14"/>
  <c r="J77" i="14"/>
  <c r="K72" i="14"/>
  <c r="I93" i="14"/>
  <c r="J88" i="14"/>
  <c r="I100" i="14"/>
  <c r="J49" i="14"/>
  <c r="K46" i="14"/>
  <c r="I42" i="14"/>
  <c r="G3" i="10"/>
  <c r="G17" i="10" s="1"/>
  <c r="H19" i="10" l="1"/>
  <c r="H10" i="10"/>
  <c r="H18" i="10"/>
  <c r="H11" i="10"/>
  <c r="H14" i="10"/>
  <c r="S18" i="14"/>
  <c r="T6" i="14"/>
  <c r="U5" i="14"/>
  <c r="J69" i="14"/>
  <c r="K65" i="14"/>
  <c r="I55" i="14"/>
  <c r="H4" i="10" s="1"/>
  <c r="J52" i="14"/>
  <c r="L30" i="14"/>
  <c r="K4" i="11" s="1"/>
  <c r="M28" i="14"/>
  <c r="U11" i="14"/>
  <c r="T12" i="14"/>
  <c r="J61" i="14"/>
  <c r="K58" i="14"/>
  <c r="J24" i="14"/>
  <c r="I2" i="11" s="1"/>
  <c r="I13" i="11" s="1"/>
  <c r="K22" i="14"/>
  <c r="L72" i="14"/>
  <c r="K77" i="14"/>
  <c r="K88" i="14"/>
  <c r="J93" i="14"/>
  <c r="J85" i="14"/>
  <c r="K80" i="14"/>
  <c r="L35" i="14"/>
  <c r="K37" i="14"/>
  <c r="J100" i="14"/>
  <c r="J42" i="14"/>
  <c r="H3" i="10"/>
  <c r="H17" i="10" s="1"/>
  <c r="L46" i="14"/>
  <c r="K49" i="14"/>
  <c r="T18" i="14" l="1"/>
  <c r="I11" i="10"/>
  <c r="I19" i="10"/>
  <c r="I10" i="10"/>
  <c r="I18" i="10"/>
  <c r="I14" i="10"/>
  <c r="L37" i="14"/>
  <c r="M35" i="14"/>
  <c r="L80" i="14"/>
  <c r="K85" i="14"/>
  <c r="K69" i="14"/>
  <c r="L65" i="14"/>
  <c r="V11" i="14"/>
  <c r="U12" i="14"/>
  <c r="M72" i="14"/>
  <c r="L77" i="14"/>
  <c r="N28" i="14"/>
  <c r="M30" i="14"/>
  <c r="L4" i="11" s="1"/>
  <c r="U6" i="14"/>
  <c r="V5" i="14"/>
  <c r="K52" i="14"/>
  <c r="J55" i="14"/>
  <c r="I4" i="10" s="1"/>
  <c r="L58" i="14"/>
  <c r="K61" i="14"/>
  <c r="L88" i="14"/>
  <c r="K93" i="14"/>
  <c r="K24" i="14"/>
  <c r="J2" i="11" s="1"/>
  <c r="J13" i="11" s="1"/>
  <c r="L22" i="14"/>
  <c r="K100" i="14"/>
  <c r="L49" i="14"/>
  <c r="M46" i="14"/>
  <c r="K42" i="14"/>
  <c r="I3" i="10"/>
  <c r="I17" i="10" s="1"/>
  <c r="J19" i="10" l="1"/>
  <c r="J10" i="10"/>
  <c r="J18" i="10"/>
  <c r="J14" i="10"/>
  <c r="J11" i="10"/>
  <c r="U18" i="14"/>
  <c r="L93" i="14"/>
  <c r="M88" i="14"/>
  <c r="O28" i="14"/>
  <c r="N30" i="14"/>
  <c r="M4" i="11" s="1"/>
  <c r="L85" i="14"/>
  <c r="M80" i="14"/>
  <c r="L69" i="14"/>
  <c r="M65" i="14"/>
  <c r="L61" i="14"/>
  <c r="M58" i="14"/>
  <c r="M77" i="14"/>
  <c r="N72" i="14"/>
  <c r="M37" i="14"/>
  <c r="N35" i="14"/>
  <c r="V6" i="14"/>
  <c r="W5" i="14"/>
  <c r="M22" i="14"/>
  <c r="L24" i="14"/>
  <c r="K2" i="11" s="1"/>
  <c r="K13" i="11" s="1"/>
  <c r="L52" i="14"/>
  <c r="K55" i="14"/>
  <c r="J4" i="10" s="1"/>
  <c r="V12" i="14"/>
  <c r="W11" i="14"/>
  <c r="L100" i="14"/>
  <c r="L42" i="14"/>
  <c r="J3" i="10"/>
  <c r="J17" i="10" s="1"/>
  <c r="M49" i="14"/>
  <c r="N46" i="14"/>
  <c r="K19" i="10" l="1"/>
  <c r="K10" i="10"/>
  <c r="K18" i="10"/>
  <c r="K14" i="10"/>
  <c r="K11" i="10"/>
  <c r="V18" i="14"/>
  <c r="M85" i="14"/>
  <c r="N80" i="14"/>
  <c r="M52" i="14"/>
  <c r="L55" i="14"/>
  <c r="K4" i="10" s="1"/>
  <c r="X5" i="14"/>
  <c r="W6" i="14"/>
  <c r="M93" i="14"/>
  <c r="N88" i="14"/>
  <c r="N77" i="14"/>
  <c r="O72" i="14"/>
  <c r="M24" i="14"/>
  <c r="L2" i="11" s="1"/>
  <c r="L13" i="11" s="1"/>
  <c r="N22" i="14"/>
  <c r="O30" i="14"/>
  <c r="N4" i="11" s="1"/>
  <c r="P28" i="14"/>
  <c r="M61" i="14"/>
  <c r="N58" i="14"/>
  <c r="W12" i="14"/>
  <c r="X11" i="14"/>
  <c r="O35" i="14"/>
  <c r="N37" i="14"/>
  <c r="M69" i="14"/>
  <c r="N65" i="14"/>
  <c r="M100" i="14"/>
  <c r="O46" i="14"/>
  <c r="N49" i="14"/>
  <c r="K3" i="10"/>
  <c r="K17" i="10" s="1"/>
  <c r="M42" i="14"/>
  <c r="W18" i="14" l="1"/>
  <c r="L18" i="10"/>
  <c r="L14" i="10"/>
  <c r="L19" i="10"/>
  <c r="L11" i="10"/>
  <c r="L10" i="10"/>
  <c r="O77" i="14"/>
  <c r="P72" i="14"/>
  <c r="P35" i="14"/>
  <c r="O37" i="14"/>
  <c r="M55" i="14"/>
  <c r="L4" i="10" s="1"/>
  <c r="N52" i="14"/>
  <c r="X12" i="14"/>
  <c r="Y11" i="14"/>
  <c r="N61" i="14"/>
  <c r="O58" i="14"/>
  <c r="Y5" i="14"/>
  <c r="X6" i="14"/>
  <c r="N93" i="14"/>
  <c r="O88" i="14"/>
  <c r="N85" i="14"/>
  <c r="O80" i="14"/>
  <c r="N24" i="14"/>
  <c r="M2" i="11" s="1"/>
  <c r="M13" i="11" s="1"/>
  <c r="O22" i="14"/>
  <c r="O65" i="14"/>
  <c r="N69" i="14"/>
  <c r="P30" i="14"/>
  <c r="O4" i="11" s="1"/>
  <c r="Q28" i="14"/>
  <c r="N100" i="14"/>
  <c r="N42" i="14"/>
  <c r="L3" i="10"/>
  <c r="L17" i="10" s="1"/>
  <c r="P46" i="14"/>
  <c r="O49" i="14"/>
  <c r="M18" i="10" l="1"/>
  <c r="M14" i="10"/>
  <c r="M11" i="10"/>
  <c r="M19" i="10"/>
  <c r="M10" i="10"/>
  <c r="X18" i="14"/>
  <c r="O85" i="14"/>
  <c r="P80" i="14"/>
  <c r="O52" i="14"/>
  <c r="N55" i="14"/>
  <c r="M4" i="10" s="1"/>
  <c r="Y12" i="14"/>
  <c r="Z11" i="14"/>
  <c r="O69" i="14"/>
  <c r="P65" i="14"/>
  <c r="O24" i="14"/>
  <c r="N2" i="11" s="1"/>
  <c r="N13" i="11" s="1"/>
  <c r="P22" i="14"/>
  <c r="Z5" i="14"/>
  <c r="Y6" i="14"/>
  <c r="Q35" i="14"/>
  <c r="P37" i="14"/>
  <c r="O61" i="14"/>
  <c r="P58" i="14"/>
  <c r="Q72" i="14"/>
  <c r="P77" i="14"/>
  <c r="O93" i="14"/>
  <c r="P88" i="14"/>
  <c r="Q30" i="14"/>
  <c r="P4" i="11" s="1"/>
  <c r="R28" i="14"/>
  <c r="O100" i="14"/>
  <c r="P49" i="14"/>
  <c r="Q46" i="14"/>
  <c r="O42" i="14"/>
  <c r="M3" i="10"/>
  <c r="M17" i="10" s="1"/>
  <c r="N19" i="10" l="1"/>
  <c r="N11" i="10"/>
  <c r="N10" i="10"/>
  <c r="N18" i="10"/>
  <c r="N14" i="10"/>
  <c r="Y18" i="14"/>
  <c r="Q37" i="14"/>
  <c r="R35" i="14"/>
  <c r="P69" i="14"/>
  <c r="Q65" i="14"/>
  <c r="Q88" i="14"/>
  <c r="P93" i="14"/>
  <c r="AA11" i="14"/>
  <c r="Z12" i="14"/>
  <c r="P61" i="14"/>
  <c r="Q58" i="14"/>
  <c r="P85" i="14"/>
  <c r="Q80" i="14"/>
  <c r="Z6" i="14"/>
  <c r="AA5" i="14"/>
  <c r="P24" i="14"/>
  <c r="O2" i="11" s="1"/>
  <c r="O13" i="11" s="1"/>
  <c r="Q22" i="14"/>
  <c r="Q77" i="14"/>
  <c r="R72" i="14"/>
  <c r="O55" i="14"/>
  <c r="N4" i="10" s="1"/>
  <c r="P52" i="14"/>
  <c r="S28" i="14"/>
  <c r="R30" i="14"/>
  <c r="Q4" i="11" s="1"/>
  <c r="P100" i="14"/>
  <c r="P42" i="14"/>
  <c r="N3" i="10"/>
  <c r="N17" i="10" s="1"/>
  <c r="R46" i="14"/>
  <c r="Q49" i="14"/>
  <c r="Z18" i="14" l="1"/>
  <c r="O14" i="10"/>
  <c r="O11" i="10"/>
  <c r="O10" i="10"/>
  <c r="O19" i="10"/>
  <c r="O18" i="10"/>
  <c r="AA12" i="14"/>
  <c r="AB11" i="14"/>
  <c r="R88" i="14"/>
  <c r="Q93" i="14"/>
  <c r="P55" i="14"/>
  <c r="O4" i="10" s="1"/>
  <c r="Q52" i="14"/>
  <c r="Q85" i="14"/>
  <c r="R80" i="14"/>
  <c r="Q69" i="14"/>
  <c r="R65" i="14"/>
  <c r="R77" i="14"/>
  <c r="S72" i="14"/>
  <c r="Q61" i="14"/>
  <c r="R58" i="14"/>
  <c r="R37" i="14"/>
  <c r="S35" i="14"/>
  <c r="AA6" i="14"/>
  <c r="AB5" i="14"/>
  <c r="S30" i="14"/>
  <c r="R4" i="11" s="1"/>
  <c r="T28" i="14"/>
  <c r="Q24" i="14"/>
  <c r="P2" i="11" s="1"/>
  <c r="P13" i="11" s="1"/>
  <c r="R22" i="14"/>
  <c r="Q100" i="14"/>
  <c r="R49" i="14"/>
  <c r="S46" i="14"/>
  <c r="Q42" i="14"/>
  <c r="O3" i="10"/>
  <c r="O17" i="10" s="1"/>
  <c r="P10" i="10" l="1"/>
  <c r="P18" i="10"/>
  <c r="P19" i="10"/>
  <c r="P14" i="10"/>
  <c r="P11" i="10"/>
  <c r="AA18" i="14"/>
  <c r="R93" i="14"/>
  <c r="S88" i="14"/>
  <c r="S37" i="14"/>
  <c r="T35" i="14"/>
  <c r="R52" i="14"/>
  <c r="Q55" i="14"/>
  <c r="P4" i="10" s="1"/>
  <c r="R69" i="14"/>
  <c r="S65" i="14"/>
  <c r="AC11" i="14"/>
  <c r="AB12" i="14"/>
  <c r="R85" i="14"/>
  <c r="S80" i="14"/>
  <c r="S58" i="14"/>
  <c r="R61" i="14"/>
  <c r="T30" i="14"/>
  <c r="S4" i="11" s="1"/>
  <c r="U28" i="14"/>
  <c r="T72" i="14"/>
  <c r="S77" i="14"/>
  <c r="AB6" i="14"/>
  <c r="AC5" i="14"/>
  <c r="R24" i="14"/>
  <c r="Q2" i="11" s="1"/>
  <c r="Q13" i="11" s="1"/>
  <c r="S22" i="14"/>
  <c r="R100" i="14"/>
  <c r="R42" i="14"/>
  <c r="P3" i="10"/>
  <c r="P17" i="10" s="1"/>
  <c r="T46" i="14"/>
  <c r="S49" i="14"/>
  <c r="Q11" i="10" l="1"/>
  <c r="Q10" i="10"/>
  <c r="Q19" i="10"/>
  <c r="Q18" i="10"/>
  <c r="Q14" i="10"/>
  <c r="AB18" i="14"/>
  <c r="T80" i="14"/>
  <c r="S85" i="14"/>
  <c r="S61" i="14"/>
  <c r="T58" i="14"/>
  <c r="T77" i="14"/>
  <c r="U72" i="14"/>
  <c r="R55" i="14"/>
  <c r="Q4" i="10" s="1"/>
  <c r="S52" i="14"/>
  <c r="AC6" i="14"/>
  <c r="AD5" i="14"/>
  <c r="S69" i="14"/>
  <c r="T65" i="14"/>
  <c r="S93" i="14"/>
  <c r="T88" i="14"/>
  <c r="AC12" i="14"/>
  <c r="AD11" i="14"/>
  <c r="T37" i="14"/>
  <c r="U35" i="14"/>
  <c r="U30" i="14"/>
  <c r="T4" i="11" s="1"/>
  <c r="V28" i="14"/>
  <c r="T22" i="14"/>
  <c r="S24" i="14"/>
  <c r="R2" i="11" s="1"/>
  <c r="R13" i="11" s="1"/>
  <c r="S100" i="14"/>
  <c r="U46" i="14"/>
  <c r="T49" i="14"/>
  <c r="S42" i="14"/>
  <c r="Q3" i="10"/>
  <c r="Q17" i="10" s="1"/>
  <c r="AC18" i="14" l="1"/>
  <c r="R19" i="10"/>
  <c r="R10" i="10"/>
  <c r="R14" i="10"/>
  <c r="R18" i="10"/>
  <c r="R11" i="10"/>
  <c r="U77" i="14"/>
  <c r="V72" i="14"/>
  <c r="T85" i="14"/>
  <c r="U80" i="14"/>
  <c r="T24" i="14"/>
  <c r="S2" i="11" s="1"/>
  <c r="S13" i="11" s="1"/>
  <c r="U22" i="14"/>
  <c r="V30" i="14"/>
  <c r="U4" i="11" s="1"/>
  <c r="W28" i="14"/>
  <c r="U37" i="14"/>
  <c r="V35" i="14"/>
  <c r="AD6" i="14"/>
  <c r="AE5" i="14"/>
  <c r="T61" i="14"/>
  <c r="U58" i="14"/>
  <c r="U88" i="14"/>
  <c r="T93" i="14"/>
  <c r="T69" i="14"/>
  <c r="U65" i="14"/>
  <c r="AE11" i="14"/>
  <c r="AD12" i="14"/>
  <c r="S55" i="14"/>
  <c r="R4" i="10" s="1"/>
  <c r="T52" i="14"/>
  <c r="T100" i="14"/>
  <c r="V46" i="14"/>
  <c r="U49" i="14"/>
  <c r="T42" i="14"/>
  <c r="R3" i="10"/>
  <c r="R17" i="10" s="1"/>
  <c r="S19" i="10" l="1"/>
  <c r="S18" i="10"/>
  <c r="S10" i="10"/>
  <c r="S14" i="10"/>
  <c r="S11" i="10"/>
  <c r="AD18" i="14"/>
  <c r="X28" i="14"/>
  <c r="W30" i="14"/>
  <c r="V4" i="11" s="1"/>
  <c r="U93" i="14"/>
  <c r="V88" i="14"/>
  <c r="AF11" i="14"/>
  <c r="AE12" i="14"/>
  <c r="U61" i="14"/>
  <c r="V58" i="14"/>
  <c r="AF5" i="14"/>
  <c r="AE6" i="14"/>
  <c r="U85" i="14"/>
  <c r="V80" i="14"/>
  <c r="V22" i="14"/>
  <c r="U24" i="14"/>
  <c r="T2" i="11" s="1"/>
  <c r="T13" i="11" s="1"/>
  <c r="U69" i="14"/>
  <c r="V65" i="14"/>
  <c r="W35" i="14"/>
  <c r="V37" i="14"/>
  <c r="V77" i="14"/>
  <c r="W72" i="14"/>
  <c r="T55" i="14"/>
  <c r="S4" i="10" s="1"/>
  <c r="U52" i="14"/>
  <c r="U100" i="14"/>
  <c r="U42" i="14"/>
  <c r="S3" i="10"/>
  <c r="S17" i="10" s="1"/>
  <c r="V49" i="14"/>
  <c r="W46" i="14"/>
  <c r="AE18" i="14" l="1"/>
  <c r="T18" i="10"/>
  <c r="T14" i="10"/>
  <c r="T10" i="10"/>
  <c r="T11" i="10"/>
  <c r="T19" i="10"/>
  <c r="V61" i="14"/>
  <c r="W58" i="14"/>
  <c r="X72" i="14"/>
  <c r="W77" i="14"/>
  <c r="X35" i="14"/>
  <c r="W37" i="14"/>
  <c r="V93" i="14"/>
  <c r="W88" i="14"/>
  <c r="V69" i="14"/>
  <c r="W65" i="14"/>
  <c r="AG5" i="14"/>
  <c r="AF6" i="14"/>
  <c r="V24" i="14"/>
  <c r="U2" i="11" s="1"/>
  <c r="U13" i="11" s="1"/>
  <c r="W22" i="14"/>
  <c r="V85" i="14"/>
  <c r="W80" i="14"/>
  <c r="AF12" i="14"/>
  <c r="AG11" i="14"/>
  <c r="U55" i="14"/>
  <c r="T4" i="10" s="1"/>
  <c r="V52" i="14"/>
  <c r="Y28" i="14"/>
  <c r="X30" i="14"/>
  <c r="W4" i="11" s="1"/>
  <c r="V100" i="14"/>
  <c r="X46" i="14"/>
  <c r="W49" i="14"/>
  <c r="V42" i="14"/>
  <c r="T3" i="10"/>
  <c r="T17" i="10" s="1"/>
  <c r="U18" i="10" l="1"/>
  <c r="U14" i="10"/>
  <c r="U11" i="10"/>
  <c r="U10" i="10"/>
  <c r="U19" i="10"/>
  <c r="AF18" i="14"/>
  <c r="W85" i="14"/>
  <c r="X80" i="14"/>
  <c r="X37" i="14"/>
  <c r="Y35" i="14"/>
  <c r="AH5" i="14"/>
  <c r="AH6" i="14" s="1"/>
  <c r="AG6" i="14"/>
  <c r="Y72" i="14"/>
  <c r="X77" i="14"/>
  <c r="Y30" i="14"/>
  <c r="X4" i="11" s="1"/>
  <c r="Z28" i="14"/>
  <c r="X22" i="14"/>
  <c r="W24" i="14"/>
  <c r="V2" i="11" s="1"/>
  <c r="V13" i="11" s="1"/>
  <c r="AH11" i="14"/>
  <c r="AH12" i="14" s="1"/>
  <c r="AG12" i="14"/>
  <c r="W69" i="14"/>
  <c r="X65" i="14"/>
  <c r="W61" i="14"/>
  <c r="X58" i="14"/>
  <c r="X88" i="14"/>
  <c r="W93" i="14"/>
  <c r="W52" i="14"/>
  <c r="V55" i="14"/>
  <c r="U4" i="10" s="1"/>
  <c r="W100" i="14"/>
  <c r="U3" i="10"/>
  <c r="U17" i="10" s="1"/>
  <c r="W42" i="14"/>
  <c r="Y46" i="14"/>
  <c r="X49" i="14"/>
  <c r="V14" i="10" l="1"/>
  <c r="V10" i="10"/>
  <c r="V11" i="10"/>
  <c r="V19" i="10"/>
  <c r="V18" i="10"/>
  <c r="AH18" i="14"/>
  <c r="AG18" i="14"/>
  <c r="X93" i="14"/>
  <c r="Y88" i="14"/>
  <c r="Y37" i="14"/>
  <c r="Z35" i="14"/>
  <c r="X61" i="14"/>
  <c r="Y58" i="14"/>
  <c r="AA28" i="14"/>
  <c r="Z30" i="14"/>
  <c r="Y4" i="11" s="1"/>
  <c r="X85" i="14"/>
  <c r="Y80" i="14"/>
  <c r="X69" i="14"/>
  <c r="Y65" i="14"/>
  <c r="Y77" i="14"/>
  <c r="Z72" i="14"/>
  <c r="W55" i="14"/>
  <c r="V4" i="10" s="1"/>
  <c r="X52" i="14"/>
  <c r="X24" i="14"/>
  <c r="W2" i="11" s="1"/>
  <c r="W13" i="11" s="1"/>
  <c r="Y22" i="14"/>
  <c r="X100" i="14"/>
  <c r="Z46" i="14"/>
  <c r="Y49" i="14"/>
  <c r="X42" i="14"/>
  <c r="V3" i="10"/>
  <c r="V17" i="10" s="1"/>
  <c r="W14" i="10" l="1"/>
  <c r="W11" i="10"/>
  <c r="W19" i="10"/>
  <c r="W18" i="10"/>
  <c r="W10" i="10"/>
  <c r="AA72" i="14"/>
  <c r="Z77" i="14"/>
  <c r="AA30" i="14"/>
  <c r="Z4" i="11" s="1"/>
  <c r="AB28" i="14"/>
  <c r="Y85" i="14"/>
  <c r="Z80" i="14"/>
  <c r="Y69" i="14"/>
  <c r="Z65" i="14"/>
  <c r="Y24" i="14"/>
  <c r="X2" i="11" s="1"/>
  <c r="X13" i="11" s="1"/>
  <c r="Z22" i="14"/>
  <c r="Y93" i="14"/>
  <c r="Z88" i="14"/>
  <c r="Y61" i="14"/>
  <c r="Z58" i="14"/>
  <c r="AA35" i="14"/>
  <c r="Z37" i="14"/>
  <c r="X55" i="14"/>
  <c r="W4" i="10" s="1"/>
  <c r="Y52" i="14"/>
  <c r="Y100" i="14"/>
  <c r="Y42" i="14"/>
  <c r="W3" i="10"/>
  <c r="W17" i="10" s="1"/>
  <c r="AA46" i="14"/>
  <c r="Z49" i="14"/>
  <c r="X11" i="10" l="1"/>
  <c r="X19" i="10"/>
  <c r="X18" i="10"/>
  <c r="X14" i="10"/>
  <c r="X10" i="10"/>
  <c r="Z61" i="14"/>
  <c r="AA58" i="14"/>
  <c r="AA80" i="14"/>
  <c r="Z85" i="14"/>
  <c r="AB35" i="14"/>
  <c r="AA37" i="14"/>
  <c r="Z93" i="14"/>
  <c r="AA88" i="14"/>
  <c r="AC28" i="14"/>
  <c r="AB30" i="14"/>
  <c r="AA4" i="11" s="1"/>
  <c r="Y55" i="14"/>
  <c r="X4" i="10" s="1"/>
  <c r="Z52" i="14"/>
  <c r="Z24" i="14"/>
  <c r="Y2" i="11" s="1"/>
  <c r="Y13" i="11" s="1"/>
  <c r="AA22" i="14"/>
  <c r="AA65" i="14"/>
  <c r="Z69" i="14"/>
  <c r="AA77" i="14"/>
  <c r="AB72" i="14"/>
  <c r="Z100" i="14"/>
  <c r="AB46" i="14"/>
  <c r="AA49" i="14"/>
  <c r="Z42" i="14"/>
  <c r="X3" i="10"/>
  <c r="X17" i="10" s="1"/>
  <c r="Y11" i="10" l="1"/>
  <c r="Y10" i="10"/>
  <c r="Y19" i="10"/>
  <c r="Y18" i="10"/>
  <c r="Y14" i="10"/>
  <c r="AB65" i="14"/>
  <c r="AA69" i="14"/>
  <c r="Z55" i="14"/>
  <c r="Y4" i="10" s="1"/>
  <c r="AA52" i="14"/>
  <c r="AC35" i="14"/>
  <c r="AB37" i="14"/>
  <c r="AC72" i="14"/>
  <c r="AB77" i="14"/>
  <c r="AB80" i="14"/>
  <c r="AA85" i="14"/>
  <c r="AB88" i="14"/>
  <c r="AA93" i="14"/>
  <c r="AA24" i="14"/>
  <c r="Z2" i="11" s="1"/>
  <c r="Z13" i="11" s="1"/>
  <c r="AB22" i="14"/>
  <c r="AA61" i="14"/>
  <c r="AB58" i="14"/>
  <c r="AC30" i="14"/>
  <c r="AB4" i="11" s="1"/>
  <c r="AD28" i="14"/>
  <c r="AA100" i="14"/>
  <c r="AA42" i="14"/>
  <c r="Y3" i="10"/>
  <c r="Y17" i="10" s="1"/>
  <c r="AC46" i="14"/>
  <c r="AB49" i="14"/>
  <c r="Z19" i="10" l="1"/>
  <c r="Z18" i="10"/>
  <c r="Z14" i="10"/>
  <c r="Z10" i="10"/>
  <c r="Z11" i="10"/>
  <c r="AB24" i="14"/>
  <c r="AA2" i="11" s="1"/>
  <c r="AA13" i="11" s="1"/>
  <c r="AC22" i="14"/>
  <c r="AC37" i="14"/>
  <c r="AD35" i="14"/>
  <c r="AB61" i="14"/>
  <c r="AC58" i="14"/>
  <c r="AA55" i="14"/>
  <c r="Z4" i="10" s="1"/>
  <c r="AB52" i="14"/>
  <c r="AB93" i="14"/>
  <c r="AC88" i="14"/>
  <c r="AC77" i="14"/>
  <c r="AD72" i="14"/>
  <c r="AD30" i="14"/>
  <c r="AC4" i="11" s="1"/>
  <c r="AE28" i="14"/>
  <c r="AB85" i="14"/>
  <c r="AC80" i="14"/>
  <c r="AC65" i="14"/>
  <c r="AB69" i="14"/>
  <c r="AB100" i="14"/>
  <c r="AD46" i="14"/>
  <c r="AC49" i="14"/>
  <c r="Z3" i="10"/>
  <c r="Z17" i="10" s="1"/>
  <c r="AB42" i="14"/>
  <c r="AA19" i="10" l="1"/>
  <c r="AA18" i="10"/>
  <c r="AA10" i="10"/>
  <c r="AA14" i="10"/>
  <c r="AA11" i="10"/>
  <c r="AF28" i="14"/>
  <c r="AE30" i="14"/>
  <c r="AD4" i="11" s="1"/>
  <c r="AE72" i="14"/>
  <c r="AD77" i="14"/>
  <c r="AE35" i="14"/>
  <c r="AD37" i="14"/>
  <c r="AC61" i="14"/>
  <c r="AD58" i="14"/>
  <c r="AC69" i="14"/>
  <c r="AD65" i="14"/>
  <c r="AC93" i="14"/>
  <c r="AD88" i="14"/>
  <c r="AC24" i="14"/>
  <c r="AB2" i="11" s="1"/>
  <c r="AB13" i="11" s="1"/>
  <c r="AD22" i="14"/>
  <c r="AC52" i="14"/>
  <c r="AB55" i="14"/>
  <c r="AA4" i="10" s="1"/>
  <c r="AD80" i="14"/>
  <c r="AC85" i="14"/>
  <c r="AC100" i="14"/>
  <c r="AA3" i="10"/>
  <c r="AA17" i="10" s="1"/>
  <c r="AC42" i="14"/>
  <c r="AE46" i="14"/>
  <c r="AD49" i="14"/>
  <c r="AB18" i="10" l="1"/>
  <c r="AB14" i="10"/>
  <c r="AB10" i="10"/>
  <c r="AB19" i="10"/>
  <c r="AB11" i="10"/>
  <c r="AD24" i="14"/>
  <c r="AC2" i="11" s="1"/>
  <c r="AC13" i="11" s="1"/>
  <c r="AE22" i="14"/>
  <c r="AD93" i="14"/>
  <c r="AE88" i="14"/>
  <c r="AC55" i="14"/>
  <c r="AB4" i="10" s="1"/>
  <c r="AD52" i="14"/>
  <c r="AF72" i="14"/>
  <c r="AE77" i="14"/>
  <c r="AD69" i="14"/>
  <c r="AE65" i="14"/>
  <c r="AE58" i="14"/>
  <c r="AD61" i="14"/>
  <c r="AF35" i="14"/>
  <c r="AE37" i="14"/>
  <c r="AD85" i="14"/>
  <c r="AE80" i="14"/>
  <c r="AF30" i="14"/>
  <c r="AE4" i="11" s="1"/>
  <c r="AG28" i="14"/>
  <c r="AD100" i="14"/>
  <c r="AF46" i="14"/>
  <c r="AE49" i="14"/>
  <c r="AB3" i="10"/>
  <c r="AB17" i="10" s="1"/>
  <c r="AD42" i="14"/>
  <c r="AC18" i="10" l="1"/>
  <c r="AC14" i="10"/>
  <c r="AC11" i="10"/>
  <c r="AC10" i="10"/>
  <c r="AC19" i="10"/>
  <c r="AG72" i="14"/>
  <c r="AF77" i="14"/>
  <c r="AF58" i="14"/>
  <c r="AE61" i="14"/>
  <c r="AF65" i="14"/>
  <c r="AE69" i="14"/>
  <c r="AE93" i="14"/>
  <c r="AF88" i="14"/>
  <c r="AG30" i="14"/>
  <c r="AF4" i="11" s="1"/>
  <c r="AH28" i="14"/>
  <c r="AE24" i="14"/>
  <c r="AD2" i="11" s="1"/>
  <c r="AD13" i="11" s="1"/>
  <c r="AF22" i="14"/>
  <c r="AG35" i="14"/>
  <c r="AF37" i="14"/>
  <c r="AE52" i="14"/>
  <c r="AD55" i="14"/>
  <c r="AC4" i="10" s="1"/>
  <c r="AE85" i="14"/>
  <c r="AF80" i="14"/>
  <c r="AE100" i="14"/>
  <c r="AE42" i="14"/>
  <c r="AC3" i="10"/>
  <c r="AC17" i="10" s="1"/>
  <c r="AG46" i="14"/>
  <c r="AF49" i="14"/>
  <c r="AD14" i="10" l="1"/>
  <c r="AD19" i="10"/>
  <c r="AD11" i="10"/>
  <c r="AD18" i="10"/>
  <c r="AD10" i="10"/>
  <c r="AG88" i="14"/>
  <c r="AF93" i="14"/>
  <c r="AG65" i="14"/>
  <c r="AF69" i="14"/>
  <c r="AG58" i="14"/>
  <c r="AF61" i="14"/>
  <c r="AH30" i="14"/>
  <c r="AG4" i="11" s="1"/>
  <c r="AF52" i="14"/>
  <c r="AE55" i="14"/>
  <c r="AD4" i="10" s="1"/>
  <c r="AH35" i="14"/>
  <c r="AG37" i="14"/>
  <c r="AG22" i="14"/>
  <c r="AF24" i="14"/>
  <c r="AE2" i="11" s="1"/>
  <c r="AE13" i="11" s="1"/>
  <c r="AF85" i="14"/>
  <c r="AG80" i="14"/>
  <c r="AG77" i="14"/>
  <c r="AH72" i="14"/>
  <c r="AF100" i="14"/>
  <c r="AH46" i="14"/>
  <c r="AG49" i="14"/>
  <c r="AF42" i="14"/>
  <c r="AD3" i="10"/>
  <c r="AD17" i="10" s="1"/>
  <c r="AE14" i="10" l="1"/>
  <c r="AE11" i="10"/>
  <c r="AE19" i="10"/>
  <c r="AE18" i="10"/>
  <c r="AE10" i="10"/>
  <c r="AH58" i="14"/>
  <c r="AG61" i="14"/>
  <c r="AH77" i="14"/>
  <c r="AH37" i="14"/>
  <c r="AG69" i="14"/>
  <c r="AH65" i="14"/>
  <c r="AG24" i="14"/>
  <c r="AF2" i="11" s="1"/>
  <c r="AF13" i="11" s="1"/>
  <c r="AH22" i="14"/>
  <c r="AH80" i="14"/>
  <c r="AG85" i="14"/>
  <c r="AF55" i="14"/>
  <c r="AE4" i="10" s="1"/>
  <c r="AG52" i="14"/>
  <c r="AH88" i="14"/>
  <c r="AG93" i="14"/>
  <c r="AG100" i="14"/>
  <c r="AG42" i="14"/>
  <c r="AE3" i="10"/>
  <c r="AE17" i="10" s="1"/>
  <c r="AF18" i="10" l="1"/>
  <c r="AF19" i="10"/>
  <c r="AF14" i="10"/>
  <c r="AF10" i="10"/>
  <c r="AF11" i="10"/>
  <c r="AH24" i="14"/>
  <c r="AG2" i="11" s="1"/>
  <c r="AG13" i="11" s="1"/>
  <c r="AH93" i="14"/>
  <c r="AH69" i="14"/>
  <c r="AH85" i="14"/>
  <c r="AG55" i="14"/>
  <c r="AF4" i="10" s="1"/>
  <c r="AH52" i="14"/>
  <c r="AH61" i="14"/>
  <c r="AH100" i="14"/>
  <c r="AH42" i="14"/>
  <c r="AF3" i="10"/>
  <c r="AF17" i="10" s="1"/>
  <c r="AG11" i="10" l="1"/>
  <c r="AG10" i="10"/>
  <c r="AG19" i="10"/>
  <c r="AG18" i="10"/>
  <c r="AG14" i="10"/>
  <c r="AH55" i="14"/>
  <c r="AG4" i="10" s="1"/>
  <c r="AG3" i="10"/>
  <c r="AG17" i="10" s="1"/>
</calcChain>
</file>

<file path=xl/sharedStrings.xml><?xml version="1.0" encoding="utf-8"?>
<sst xmlns="http://schemas.openxmlformats.org/spreadsheetml/2006/main" count="1113" uniqueCount="622">
  <si>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</si>
  <si>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</si>
  <si>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</si>
  <si>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</si>
  <si>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</si>
  <si>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</si>
  <si>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</si>
  <si>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</si>
  <si>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</si>
  <si>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</si>
  <si>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</si>
  <si>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</si>
  <si>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</si>
  <si>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</si>
  <si>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</si>
  <si>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</si>
  <si>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</si>
  <si>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</si>
  <si>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</si>
  <si>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</si>
  <si>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</si>
  <si>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</si>
  <si>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</si>
  <si>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</si>
  <si>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</si>
  <si>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</si>
  <si>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</si>
  <si>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</si>
  <si>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</si>
  <si>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</si>
  <si>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</si>
  <si>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</si>
  <si>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</si>
  <si>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</si>
  <si>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</si>
  <si>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</si>
  <si>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</si>
  <si>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</si>
  <si>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</si>
  <si>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</si>
  <si>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</si>
  <si>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</si>
  <si>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</si>
  <si>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</si>
  <si>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</si>
  <si>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/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</si>
  <si>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</si>
  <si>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</si>
  <si>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</si>
  <si>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</si>
  <si>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</si>
  <si>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</si>
  <si>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</si>
  <si>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</si>
  <si>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</si>
  <si>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</si>
  <si>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</si>
  <si>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</si>
  <si>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</si>
  <si>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</si>
  <si>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</si>
  <si>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</si>
  <si>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</si>
  <si>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</si>
  <si>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</si>
  <si>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</si>
  <si>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</si>
  <si>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</si>
  <si>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</si>
  <si>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</si>
  <si>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</si>
  <si>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</si>
  <si>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</si>
  <si>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</si>
  <si>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</si>
  <si>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</si>
  <si>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</si>
  <si>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</si>
  <si>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6/ Includes imports of finished petroleum products, unfinished oils, alcohols, ethers, blending components, and renewable fuels such as ethanol.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</si>
  <si>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</si>
  <si>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</si>
  <si>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</si>
  <si>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 xml:space="preserve">   Btu = British thermal unit.</t>
  </si>
  <si>
    <t xml:space="preserve">   - - = Not applicable.</t>
  </si>
  <si>
    <t>Electric Power Sector 1/</t>
  </si>
  <si>
    <t xml:space="preserve">   1/ Includes electricity-only and combined heat and power plants that have a regulatory status.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</si>
  <si>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</si>
  <si>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</si>
  <si>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</si>
  <si>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</si>
  <si>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</si>
  <si>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</si>
  <si>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</si>
  <si>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</si>
  <si>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</si>
  <si>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</si>
  <si>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</si>
  <si>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</si>
  <si>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</si>
  <si>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</si>
  <si>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</si>
  <si>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</si>
  <si>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</si>
  <si>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</si>
  <si>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</si>
  <si>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</si>
  <si>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</si>
  <si>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</si>
  <si>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</si>
  <si>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</si>
  <si>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</si>
  <si>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</si>
  <si>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</si>
  <si>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</si>
  <si>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</si>
  <si>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</si>
  <si>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</si>
  <si>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</si>
  <si>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 xml:space="preserve">   1/ Includes lease condensate.</t>
  </si>
  <si>
    <t xml:space="preserve">   3/ Includes other hydrocarbons and alcohols.</t>
  </si>
  <si>
    <t xml:space="preserve">   4/ The volumetric amount by which total output is greater than input due to the processing of crude oil into products which, in total,</t>
  </si>
  <si>
    <t>have a lower specific gravity than the crude oil processed.</t>
  </si>
  <si>
    <t xml:space="preserve">   5/ Includes pyrolysis oils, biomass-derived Fischer-Tropsch liquids, biobutanol, and renewable feedstocks used for the</t>
  </si>
  <si>
    <t>on-site production of diesel and gasoline.</t>
  </si>
  <si>
    <t xml:space="preserve">   6/ Includes domestic sources of other blending components, other hydrocarbons, and ethers.</t>
  </si>
  <si>
    <t xml:space="preserve">   8/ Includes ethane, natural gasoline, and refinery olefins.</t>
  </si>
  <si>
    <t xml:space="preserve">   9/ Includes ethanol and ethers blended into gasoline.</t>
  </si>
  <si>
    <t xml:space="preserve">   11/ Includes only kerosene type.</t>
  </si>
  <si>
    <t xml:space="preserve">   14/ Includes energy for combined heat and power plants that have a non-regulatory status, and small on-site generating systems.</t>
  </si>
  <si>
    <t xml:space="preserve">   15/ Includes consumption of energy by electricity-only and combined heat and power plants that have a regulatory status.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</si>
  <si>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</si>
  <si>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</si>
  <si>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</si>
  <si>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</si>
  <si>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</si>
  <si>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</si>
  <si>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</si>
  <si>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</si>
  <si>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</si>
  <si>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</si>
  <si>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</si>
  <si>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</si>
  <si>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</si>
  <si>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</si>
  <si>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</si>
  <si>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</si>
  <si>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</si>
  <si>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</si>
  <si>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</si>
  <si>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</si>
  <si>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</si>
  <si>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</si>
  <si>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</si>
  <si>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</si>
  <si>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</si>
  <si>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</si>
  <si>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</si>
  <si>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</si>
  <si>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</si>
  <si>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</si>
  <si>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</si>
  <si>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</si>
  <si>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</si>
  <si>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</si>
  <si>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</si>
  <si>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</si>
  <si>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</si>
  <si>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</si>
  <si>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</si>
  <si>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</si>
  <si>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</si>
  <si>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</si>
  <si>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</si>
  <si>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</si>
  <si>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</si>
  <si>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</si>
  <si>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</si>
  <si>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</si>
  <si>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</si>
  <si>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</si>
  <si>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</si>
  <si>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</si>
  <si>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</si>
  <si>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</si>
  <si>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</si>
  <si>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</si>
  <si>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</si>
  <si>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</si>
  <si>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</si>
  <si>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</si>
  <si>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</si>
  <si>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</si>
  <si>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</si>
  <si>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</si>
  <si>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</si>
  <si>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</si>
  <si>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</si>
  <si>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</si>
  <si>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</si>
  <si>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</si>
  <si>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</si>
  <si>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</si>
  <si>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</si>
  <si>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</si>
  <si>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</si>
  <si>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</si>
  <si>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</si>
  <si>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</si>
  <si>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</si>
  <si>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</si>
  <si>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We assume years after 2018 to be like 2018, because in the BAU case, we don't assume the continuation</t>
  </si>
  <si>
    <t>of any laws set to expire, and most expiring energy tax credits (like the ITC) are on track to expire</t>
  </si>
  <si>
    <t>by end of 2017.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</si>
  <si>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</si>
  <si>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</si>
  <si>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</si>
  <si>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</si>
  <si>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</si>
  <si>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</si>
  <si>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</si>
  <si>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</si>
  <si>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</si>
  <si>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</si>
  <si>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</si>
  <si>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</si>
  <si>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</si>
  <si>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</si>
  <si>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</si>
  <si>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</si>
  <si>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</si>
  <si>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</si>
  <si>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</si>
  <si>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</si>
  <si>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</si>
  <si>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</si>
  <si>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</si>
  <si>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</si>
  <si>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</si>
  <si>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</si>
  <si>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</si>
  <si>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</si>
  <si>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</si>
  <si>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</si>
  <si>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</si>
  <si>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</si>
  <si>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</si>
  <si>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</si>
  <si>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</si>
  <si>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</si>
  <si>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</si>
  <si>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</si>
  <si>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</si>
  <si>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</si>
  <si>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</si>
  <si>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</si>
  <si>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</si>
  <si>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</si>
  <si>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</si>
  <si>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</si>
  <si>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</si>
  <si>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</si>
  <si>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</si>
  <si>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</si>
  <si>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</si>
  <si>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</si>
  <si>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 xml:space="preserve">   2/ Strategic petroleum reserve stock additions plus unaccounted for crude oil and crude oil stock withdrawals.</t>
  </si>
  <si>
    <t xml:space="preserve">   7/ Total crude supply, net product imports, refinery processing gain, product stock withdrawal, natural gas plant liquids, supply from</t>
  </si>
  <si>
    <t>renewable sources, liquids from gas, liquids from coal, and other supply.</t>
  </si>
  <si>
    <t xml:space="preserve">   10/ E85 refers to a blend of 85 percent ethanol (renewable) and 15 percent motor gasoline (nonrenewable).  To address cold starting</t>
  </si>
  <si>
    <t xml:space="preserve">   16/ Represents consumption unattributed to the sectors above.</t>
  </si>
  <si>
    <t xml:space="preserve">   17/ Balancing item. Includes unaccounted for supply, losses, and gains.</t>
  </si>
  <si>
    <t xml:space="preserve">   18/ End-of-year operable capacity.</t>
  </si>
  <si>
    <t xml:space="preserve">   19/ Rate is calculated by dividing the gross annual input to atmospheric crude oil distillation units by their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</si>
  <si>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</si>
  <si>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</si>
  <si>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</si>
  <si>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</si>
  <si>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</si>
  <si>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</si>
  <si>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</si>
  <si>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</si>
  <si>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</si>
  <si>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</si>
  <si>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</si>
  <si>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</si>
  <si>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</si>
  <si>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</si>
  <si>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</si>
  <si>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</si>
  <si>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</si>
  <si>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</si>
  <si>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</si>
  <si>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</si>
  <si>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</si>
  <si>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</si>
  <si>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</si>
  <si>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</si>
  <si>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</si>
  <si>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</si>
  <si>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</si>
  <si>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</si>
  <si>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</si>
  <si>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</si>
  <si>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</si>
  <si>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</si>
  <si>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See BAU Construction Cost per Unit Capacity.xlsx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</si>
  <si>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</si>
  <si>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</si>
  <si>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</si>
  <si>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</si>
  <si>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</si>
  <si>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</si>
  <si>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</si>
  <si>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</si>
  <si>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</si>
  <si>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</si>
  <si>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</si>
  <si>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</si>
  <si>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</si>
  <si>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</si>
  <si>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</si>
  <si>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</si>
  <si>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</si>
  <si>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</si>
  <si>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</si>
  <si>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</si>
  <si>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</si>
  <si>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</si>
  <si>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</si>
  <si>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</si>
  <si>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</si>
  <si>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</si>
  <si>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</si>
  <si>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</si>
  <si>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</si>
  <si>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</si>
  <si>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</si>
  <si>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</si>
  <si>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</si>
  <si>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</si>
  <si>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</si>
  <si>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</si>
  <si>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</si>
  <si>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</si>
  <si>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</si>
  <si>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</si>
  <si>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</si>
  <si>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</si>
  <si>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</si>
  <si>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Renewable Electricity 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</si>
  <si>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</si>
  <si>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</si>
  <si>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</si>
  <si>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</si>
  <si>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</si>
  <si>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</si>
  <si>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</si>
  <si>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</si>
  <si>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</si>
  <si>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</si>
  <si>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</si>
  <si>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</si>
  <si>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</si>
  <si>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&lt;extending with ramp down, expiring in 2020</t>
  </si>
  <si>
    <t>&lt;extended with ramp down and no phase out</t>
  </si>
  <si>
    <t>&lt;no expiration; can be taken in lieu of PTC (we switch when PTC expires)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</si>
  <si>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</si>
  <si>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</si>
  <si>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</si>
  <si>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</si>
  <si>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</si>
  <si>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</si>
  <si>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</si>
  <si>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</si>
  <si>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</si>
  <si>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</si>
  <si>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</si>
  <si>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</si>
  <si>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</si>
  <si>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</si>
  <si>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</si>
  <si>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</si>
  <si>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</si>
  <si>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</si>
  <si>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</si>
  <si>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</si>
  <si>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</si>
  <si>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</si>
  <si>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</si>
  <si>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</si>
  <si>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</si>
  <si>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</si>
  <si>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</si>
  <si>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</si>
  <si>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</si>
  <si>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Model output, due to endogenous learning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</si>
  <si>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</si>
  <si>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</si>
  <si>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</si>
  <si>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</si>
  <si>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</si>
  <si>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</si>
  <si>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</si>
  <si>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</si>
  <si>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</si>
  <si>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</si>
  <si>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</si>
  <si>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</si>
  <si>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</si>
  <si>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</si>
  <si>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</si>
  <si>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</si>
  <si>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</si>
  <si>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</si>
  <si>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</si>
  <si>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</si>
  <si>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</si>
  <si>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</si>
  <si>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</si>
  <si>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</si>
  <si>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</si>
  <si>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</si>
  <si>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</si>
  <si>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</si>
  <si>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</si>
  <si>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</si>
  <si>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</si>
  <si>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</si>
  <si>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</si>
  <si>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</si>
  <si>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</si>
  <si>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</si>
  <si>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</si>
  <si>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</si>
  <si>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</si>
  <si>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</si>
  <si>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</si>
  <si>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</si>
  <si>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</si>
  <si>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</si>
  <si>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</si>
  <si>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</si>
  <si>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</si>
  <si>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</si>
  <si>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</si>
  <si>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</si>
  <si>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</si>
  <si>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</si>
  <si>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</si>
  <si>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</si>
  <si>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</si>
  <si>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</si>
  <si>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</si>
  <si>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</si>
  <si>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</si>
  <si>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</si>
  <si>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</si>
  <si>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</si>
  <si>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 xml:space="preserve">   5/ Includes non-biogenic municipal waste, hydrogen, methanol, and some domestic inputs to refineries.</t>
  </si>
  <si>
    <t xml:space="preserve">   7/ Includes coal, coal coke (net), and electricity (net).  Excludes imports of fuel used in nuclear power plants.</t>
  </si>
  <si>
    <t xml:space="preserve">   8/ Includes crude oil, petroleum products, ethanol, and biodiesel.</t>
  </si>
  <si>
    <t xml:space="preserve">   9/ Balancing item.  Includes unaccounted for supply, losses, gains, and net storage withdrawals.</t>
  </si>
  <si>
    <t xml:space="preserve">   10/ Estimated consumption.  Includes petroleum-derived fuels and non-petroleum-derived fuels, such as ethanol and biodiesel, and coal-based</t>
  </si>
  <si>
    <t xml:space="preserve">   11/ Excludes coal converted to coal-based synthetic liquids and natural gas.</t>
  </si>
  <si>
    <t xml:space="preserve">   12/ Includes grid-connected electricity from wood and wood waste, non-electric energy from wood, and biofuels heat and coproducts used in the</t>
  </si>
  <si>
    <t xml:space="preserve">   13/ Includes non-biogenic municipal waste, hydrogen, and net electricity imports.</t>
  </si>
  <si>
    <t xml:space="preserve">   14/ Includes reported prices for both open market and captive mines.  Prices weighted by production, which differs from average minemouth prices</t>
  </si>
  <si>
    <t xml:space="preserve">   15/ Prices weighted by consumption; weighted average excludes export free-alongside-ship (f.a.s.) prices.</t>
  </si>
  <si>
    <t xml:space="preserve">   MmBtu = Million Btu.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</si>
  <si>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</si>
  <si>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</si>
  <si>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</si>
  <si>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</si>
  <si>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</si>
  <si>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</si>
  <si>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</si>
  <si>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</si>
  <si>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</si>
  <si>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</si>
  <si>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</si>
  <si>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</si>
  <si>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</si>
  <si>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</si>
  <si>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</si>
  <si>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</si>
  <si>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</si>
  <si>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</si>
  <si>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</si>
  <si>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</si>
  <si>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</si>
  <si>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</si>
  <si>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</si>
  <si>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</si>
  <si>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</si>
  <si>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</si>
  <si>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</si>
  <si>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</si>
  <si>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</si>
  <si>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</si>
  <si>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</si>
  <si>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</si>
  <si>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</si>
  <si>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</si>
  <si>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</si>
  <si>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</si>
  <si>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</si>
  <si>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</si>
  <si>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</si>
  <si>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</si>
  <si>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</si>
  <si>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</si>
  <si>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</si>
  <si>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</si>
  <si>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</si>
  <si>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</si>
  <si>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</si>
  <si>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</si>
  <si>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</si>
  <si>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</si>
  <si>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</si>
  <si>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</si>
  <si>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</si>
  <si>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</si>
  <si>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</si>
  <si>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</si>
  <si>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</si>
  <si>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</si>
  <si>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</si>
  <si>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</si>
  <si>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</si>
  <si>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</si>
  <si>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</si>
  <si>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</si>
  <si>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</si>
  <si>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</si>
  <si>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</si>
  <si>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</si>
  <si>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</si>
  <si>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</si>
  <si>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</si>
  <si>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</si>
  <si>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</si>
  <si>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</si>
  <si>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</si>
  <si>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</si>
  <si>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</si>
  <si>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</si>
  <si>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</si>
  <si>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</si>
  <si>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</si>
  <si>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</si>
  <si>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</si>
  <si>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</si>
  <si>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</si>
  <si>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</si>
  <si>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</si>
  <si>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</si>
  <si>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</si>
  <si>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</si>
  <si>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</si>
  <si>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</si>
  <si>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</si>
  <si>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</si>
  <si>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</si>
  <si>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</si>
  <si>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</si>
  <si>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</si>
  <si>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</si>
  <si>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</si>
  <si>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</si>
  <si>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</si>
  <si>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</si>
  <si>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</si>
  <si>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</si>
  <si>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</si>
  <si>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</si>
  <si>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</si>
  <si>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</si>
  <si>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</si>
  <si>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</si>
  <si>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</si>
  <si>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</si>
  <si>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</si>
  <si>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</si>
  <si>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</si>
  <si>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</si>
  <si>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</si>
  <si>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</si>
  <si>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</si>
  <si>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</si>
  <si>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</si>
  <si>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</si>
  <si>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</si>
  <si>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</si>
  <si>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</si>
  <si>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</si>
  <si>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 xml:space="preserve">   4/ Includes non-biogenic municipal waste.</t>
  </si>
  <si>
    <t xml:space="preserve">   12/ Includes distillate fuel oil from petroleum and biomass feedstocks and kerosene use in the residential sector.</t>
  </si>
  <si>
    <t xml:space="preserve">   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</si>
  <si>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</si>
  <si>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</si>
  <si>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</si>
  <si>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</si>
  <si>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</si>
  <si>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</si>
  <si>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</si>
  <si>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</si>
  <si>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</si>
  <si>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Annual Energy Outlook 2020</t>
  </si>
  <si>
    <t>ref2020.d112119a</t>
  </si>
  <si>
    <t>ref2020</t>
  </si>
  <si>
    <t>d112119a</t>
  </si>
  <si>
    <t xml:space="preserve"> January 2020</t>
  </si>
  <si>
    <t>2019-</t>
  </si>
  <si>
    <t>Prices (2019 dollars per unit)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</si>
  <si>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</si>
  <si>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</si>
  <si>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</si>
  <si>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ESD000:da_OtherCHaP</t>
  </si>
  <si>
    <t>(2019 cents per kilowatthour)</t>
  </si>
  <si>
    <t xml:space="preserve"> Biofuels</t>
  </si>
  <si>
    <t xml:space="preserve"> Petroleum Products (billion 2019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</si>
</sst>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10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11" fillId="0" borderId="0" xfId="0" applyFont="1" applyAlignment="1">
      <alignment wrapText="1"/>
    </xf>
    <xf numFmtId="0" fontId="11" fillId="0" borderId="0" xfId="0" applyFont="1"/>
    <xf numFmtId="0" fontId="13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4" fillId="4" borderId="0" xfId="0" applyFont="1" applyFill="1"/>
    <xf numFmtId="9" fontId="15" fillId="0" borderId="0" xfId="8" applyFont="1"/>
    <xf numFmtId="0" fontId="15" fillId="0" borderId="0" xfId="0" applyFont="1"/>
    <xf numFmtId="0" fontId="12" fillId="0" borderId="0" xfId="0" applyFont="1" applyFill="1" applyAlignment="1">
      <alignment wrapText="1"/>
    </xf>
    <xf numFmtId="0" fontId="15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0" fontId="11" fillId="0" borderId="0" xfId="0" applyFont="1" applyFill="1"/>
    <xf numFmtId="0" fontId="11" fillId="0" borderId="0" xfId="0" applyFont="1" applyFill="1" applyAlignment="1">
      <alignment horizontal="left"/>
    </xf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11" fillId="0" borderId="0" xfId="0" applyNumberFormat="1" applyFont="1" applyAlignment="1"/>
    <xf numFmtId="0" fontId="11" fillId="0" borderId="0" xfId="0" applyFont="1" applyAlignment="1"/>
    <xf numFmtId="0" fontId="13" fillId="0" borderId="0" xfId="0" applyFont="1" applyAlignment="1"/>
    <xf numFmtId="2" fontId="13" fillId="0" borderId="0" xfId="0" applyNumberFormat="1" applyFont="1" applyAlignment="1"/>
    <xf numFmtId="2" fontId="11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7" fillId="0" borderId="0" xfId="0" applyFont="1"/>
    <xf numFmtId="0" fontId="7" fillId="0" borderId="0" xfId="2" applyFont="1"/>
    <xf numFmtId="0" fontId="9" fillId="0" borderId="0" xfId="0" applyFont="1"/>
    <xf numFmtId="0" fontId="18" fillId="0" borderId="0" xfId="0" applyFont="1"/>
    <xf numFmtId="0" fontId="8" fillId="0" borderId="5" xfId="3" applyFont="1" applyBorder="1">
      <alignment wrapText="1"/>
    </xf>
    <xf numFmtId="0" fontId="6" fillId="0" borderId="0" xfId="4" applyFont="1">
      <alignment horizontal="left"/>
    </xf>
    <xf numFmtId="0" fontId="8" fillId="0" borderId="6" xfId="6" applyFont="1" applyBorder="1">
      <alignment wrapText="1"/>
    </xf>
    <xf numFmtId="0" fontId="0" fillId="0" borderId="7" xfId="5" applyFont="1" applyBorder="1">
      <alignment wrapText="1"/>
    </xf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0" fontId="0" fillId="2" borderId="0" xfId="0" applyFill="1" applyAlignment="1">
      <alignment horizontal="left"/>
    </xf>
    <xf numFmtId="11" fontId="0" fillId="0" borderId="0" xfId="0" applyNumberFormat="1" applyFill="1"/>
    <xf numFmtId="0" fontId="7" fillId="0" borderId="8" xfId="7" applyFont="1" applyBorder="1" applyAlignment="1">
      <alignment wrapText="1"/>
    </xf>
  </cellXfs>
  <cellStyles count="9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Percent" xfId="8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658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://programs.dsireusa.org/system/program/detail/658" TargetMode="External"/><Relationship Id="rId5" Type="http://schemas.openxmlformats.org/officeDocument/2006/relationships/hyperlink" Target="http://www.treasury.gov/open/Documents/USA%20FFSR%20progress%20report%20to%20G20%202014%20Final.pdf" TargetMode="External"/><Relationship Id="rId4" Type="http://schemas.openxmlformats.org/officeDocument/2006/relationships/hyperlink" Target="http://programs.dsireusa.org/system/program/detail/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topLeftCell="A4" workbookViewId="0">
      <selection activeCell="B41" sqref="B41"/>
    </sheetView>
  </sheetViews>
  <sheetFormatPr defaultColWidth="9.1328125" defaultRowHeight="14.25" x14ac:dyDescent="0.45"/>
  <cols>
    <col min="1" max="1" width="9.1328125" style="6"/>
    <col min="2" max="2" width="83.265625" style="6" customWidth="1"/>
    <col min="3" max="16384" width="9.1328125" style="6"/>
  </cols>
  <sheetData>
    <row r="1" spans="1:2" x14ac:dyDescent="0.45">
      <c r="A1" s="34" t="s">
        <v>227</v>
      </c>
    </row>
    <row r="2" spans="1:2" x14ac:dyDescent="0.45">
      <c r="A2" s="34" t="s">
        <v>226</v>
      </c>
    </row>
    <row r="3" spans="1:2" x14ac:dyDescent="0.45">
      <c r="A3" s="34" t="s">
        <v>381</v>
      </c>
    </row>
    <row r="5" spans="1:2" x14ac:dyDescent="0.45">
      <c r="A5" s="34" t="s">
        <v>0</v>
      </c>
      <c r="B5" s="41" t="s">
        <v>136</v>
      </c>
    </row>
    <row r="6" spans="1:2" x14ac:dyDescent="0.45">
      <c r="B6" s="6" t="s">
        <v>1</v>
      </c>
    </row>
    <row r="7" spans="1:2" x14ac:dyDescent="0.45">
      <c r="B7" s="2">
        <v>2014</v>
      </c>
    </row>
    <row r="8" spans="1:2" x14ac:dyDescent="0.45">
      <c r="B8" s="6" t="s">
        <v>2</v>
      </c>
    </row>
    <row r="9" spans="1:2" x14ac:dyDescent="0.45">
      <c r="B9" s="42" t="s">
        <v>3</v>
      </c>
    </row>
    <row r="10" spans="1:2" x14ac:dyDescent="0.45">
      <c r="B10" s="6" t="s">
        <v>4</v>
      </c>
    </row>
    <row r="12" spans="1:2" x14ac:dyDescent="0.45">
      <c r="B12" s="41" t="s">
        <v>312</v>
      </c>
    </row>
    <row r="13" spans="1:2" x14ac:dyDescent="0.45">
      <c r="B13" s="6" t="s">
        <v>346</v>
      </c>
    </row>
    <row r="14" spans="1:2" x14ac:dyDescent="0.45">
      <c r="B14" s="2">
        <v>2015</v>
      </c>
    </row>
    <row r="15" spans="1:2" x14ac:dyDescent="0.45">
      <c r="B15" s="6" t="s">
        <v>347</v>
      </c>
    </row>
    <row r="16" spans="1:2" x14ac:dyDescent="0.45">
      <c r="B16" s="42" t="s">
        <v>283</v>
      </c>
    </row>
    <row r="18" spans="2:5" x14ac:dyDescent="0.45">
      <c r="B18" s="41" t="s">
        <v>348</v>
      </c>
    </row>
    <row r="19" spans="2:5" x14ac:dyDescent="0.45">
      <c r="B19" s="6" t="s">
        <v>346</v>
      </c>
    </row>
    <row r="20" spans="2:5" x14ac:dyDescent="0.45">
      <c r="B20" s="2">
        <v>2015</v>
      </c>
    </row>
    <row r="21" spans="2:5" x14ac:dyDescent="0.45">
      <c r="B21" s="6" t="s">
        <v>349</v>
      </c>
    </row>
    <row r="22" spans="2:5" x14ac:dyDescent="0.45">
      <c r="B22" s="42" t="s">
        <v>280</v>
      </c>
    </row>
    <row r="24" spans="2:5" x14ac:dyDescent="0.45">
      <c r="B24" s="41" t="s">
        <v>350</v>
      </c>
    </row>
    <row r="25" spans="2:5" x14ac:dyDescent="0.45">
      <c r="B25" s="6" t="s">
        <v>351</v>
      </c>
    </row>
    <row r="26" spans="2:5" x14ac:dyDescent="0.45">
      <c r="B26" s="2">
        <v>2015</v>
      </c>
    </row>
    <row r="27" spans="2:5" x14ac:dyDescent="0.45">
      <c r="B27" s="6" t="s">
        <v>352</v>
      </c>
    </row>
    <row r="28" spans="2:5" x14ac:dyDescent="0.45">
      <c r="B28" s="42" t="s">
        <v>277</v>
      </c>
    </row>
    <row r="30" spans="2:5" x14ac:dyDescent="0.45">
      <c r="B30" s="41" t="s">
        <v>356</v>
      </c>
    </row>
    <row r="31" spans="2:5" x14ac:dyDescent="0.45">
      <c r="B31" s="6" t="s">
        <v>353</v>
      </c>
      <c r="E31" s="43"/>
    </row>
    <row r="32" spans="2:5" x14ac:dyDescent="0.45">
      <c r="B32" s="2">
        <v>2015</v>
      </c>
    </row>
    <row r="33" spans="2:2" x14ac:dyDescent="0.45">
      <c r="B33" s="6" t="s">
        <v>354</v>
      </c>
    </row>
    <row r="34" spans="2:2" x14ac:dyDescent="0.45">
      <c r="B34" s="42" t="s">
        <v>288</v>
      </c>
    </row>
    <row r="35" spans="2:2" x14ac:dyDescent="0.45">
      <c r="B35" s="6" t="s">
        <v>355</v>
      </c>
    </row>
    <row r="37" spans="2:2" x14ac:dyDescent="0.45">
      <c r="B37" s="41" t="s">
        <v>197</v>
      </c>
    </row>
    <row r="38" spans="2:2" x14ac:dyDescent="0.45">
      <c r="B38" s="6" t="s">
        <v>198</v>
      </c>
    </row>
    <row r="39" spans="2:2" x14ac:dyDescent="0.45">
      <c r="B39" s="2">
        <v>2020</v>
      </c>
    </row>
    <row r="40" spans="2:2" x14ac:dyDescent="0.45">
      <c r="B40" s="6" t="s">
        <v>608</v>
      </c>
    </row>
    <row r="42" spans="2:2" x14ac:dyDescent="0.45">
      <c r="B42" s="42" t="s">
        <v>203</v>
      </c>
    </row>
    <row r="43" spans="2:2" x14ac:dyDescent="0.45">
      <c r="B43" s="6" t="s">
        <v>199</v>
      </c>
    </row>
    <row r="45" spans="2:2" x14ac:dyDescent="0.45">
      <c r="B45" s="42" t="s">
        <v>204</v>
      </c>
    </row>
    <row r="46" spans="2:2" x14ac:dyDescent="0.45">
      <c r="B46" s="6" t="s">
        <v>200</v>
      </c>
    </row>
    <row r="48" spans="2:2" x14ac:dyDescent="0.45">
      <c r="B48" s="42" t="s">
        <v>205</v>
      </c>
    </row>
    <row r="49" spans="1:2" x14ac:dyDescent="0.45">
      <c r="B49" s="6" t="s">
        <v>201</v>
      </c>
    </row>
    <row r="51" spans="1:2" x14ac:dyDescent="0.45">
      <c r="B51" s="42" t="s">
        <v>206</v>
      </c>
    </row>
    <row r="52" spans="1:2" x14ac:dyDescent="0.45">
      <c r="B52" s="6" t="s">
        <v>202</v>
      </c>
    </row>
    <row r="54" spans="1:2" x14ac:dyDescent="0.45">
      <c r="A54" s="34" t="s">
        <v>207</v>
      </c>
    </row>
    <row r="55" spans="1:2" x14ac:dyDescent="0.45">
      <c r="A55" s="6" t="s">
        <v>208</v>
      </c>
    </row>
    <row r="56" spans="1:2" x14ac:dyDescent="0.45">
      <c r="A56" s="6" t="s">
        <v>209</v>
      </c>
    </row>
    <row r="57" spans="1:2" x14ac:dyDescent="0.45">
      <c r="A57" s="6" t="s">
        <v>210</v>
      </c>
    </row>
    <row r="58" spans="1:2" x14ac:dyDescent="0.45">
      <c r="A58" s="6" t="s">
        <v>211</v>
      </c>
    </row>
    <row r="59" spans="1:2" x14ac:dyDescent="0.45">
      <c r="A59" s="6" t="s">
        <v>212</v>
      </c>
    </row>
    <row r="61" spans="1:2" x14ac:dyDescent="0.45">
      <c r="A61" s="6" t="s">
        <v>215</v>
      </c>
    </row>
    <row r="62" spans="1:2" x14ac:dyDescent="0.45">
      <c r="A62" s="6" t="s">
        <v>216</v>
      </c>
    </row>
    <row r="63" spans="1:2" x14ac:dyDescent="0.45">
      <c r="A63" s="6" t="s">
        <v>217</v>
      </c>
    </row>
    <row r="64" spans="1:2" x14ac:dyDescent="0.45">
      <c r="A64" s="6" t="s">
        <v>218</v>
      </c>
    </row>
    <row r="66" spans="1:1" x14ac:dyDescent="0.45">
      <c r="A66" s="6" t="s">
        <v>231</v>
      </c>
    </row>
    <row r="67" spans="1:1" x14ac:dyDescent="0.45">
      <c r="A67" s="6" t="s">
        <v>232</v>
      </c>
    </row>
    <row r="68" spans="1:1" x14ac:dyDescent="0.45">
      <c r="A68" s="6" t="s">
        <v>233</v>
      </c>
    </row>
    <row r="69" spans="1:1" x14ac:dyDescent="0.45">
      <c r="A69" s="6" t="s">
        <v>235</v>
      </c>
    </row>
    <row r="70" spans="1:1" x14ac:dyDescent="0.45">
      <c r="A70" s="6">
        <v>0.97099999999999997</v>
      </c>
    </row>
    <row r="71" spans="1:1" x14ac:dyDescent="0.45">
      <c r="A71" s="6" t="s">
        <v>234</v>
      </c>
    </row>
    <row r="73" spans="1:1" x14ac:dyDescent="0.45">
      <c r="A73" s="34" t="s">
        <v>372</v>
      </c>
    </row>
    <row r="74" spans="1:1" x14ac:dyDescent="0.45">
      <c r="A74" s="44" t="s">
        <v>401</v>
      </c>
    </row>
    <row r="75" spans="1:1" x14ac:dyDescent="0.45">
      <c r="A75" s="6" t="s">
        <v>402</v>
      </c>
    </row>
    <row r="76" spans="1:1" x14ac:dyDescent="0.45">
      <c r="A76" s="6" t="s">
        <v>373</v>
      </c>
    </row>
    <row r="77" spans="1:1" x14ac:dyDescent="0.45">
      <c r="A77" s="6" t="s">
        <v>374</v>
      </c>
    </row>
  </sheetData>
  <hyperlinks>
    <hyperlink ref="B9" r:id="rId1"/>
    <hyperlink ref="B42" r:id="rId2"/>
    <hyperlink ref="B51" r:id="rId3"/>
    <hyperlink ref="B48" r:id="rId4"/>
    <hyperlink ref="B45" r:id="rId5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7" workbookViewId="0"/>
  </sheetViews>
  <sheetFormatPr defaultColWidth="9.1328125" defaultRowHeight="14.25" x14ac:dyDescent="0.45"/>
  <cols>
    <col min="1" max="1" width="32.3984375" style="6" customWidth="1"/>
    <col min="2" max="2" width="87.73046875" style="6" customWidth="1"/>
    <col min="3" max="12" width="9.1328125" style="6"/>
    <col min="13" max="13" width="11.59765625" style="6" customWidth="1"/>
    <col min="14" max="16384" width="9.1328125" style="6"/>
  </cols>
  <sheetData>
    <row r="1" spans="1:14" x14ac:dyDescent="0.45">
      <c r="A1" s="6" t="s">
        <v>5</v>
      </c>
    </row>
    <row r="2" spans="1:14" x14ac:dyDescent="0.45">
      <c r="A2" s="34" t="s">
        <v>196</v>
      </c>
    </row>
    <row r="3" spans="1:14" x14ac:dyDescent="0.45">
      <c r="A3" s="6" t="s">
        <v>7</v>
      </c>
    </row>
    <row r="4" spans="1:14" x14ac:dyDescent="0.45">
      <c r="A4" s="6" t="s">
        <v>13</v>
      </c>
    </row>
    <row r="5" spans="1:14" x14ac:dyDescent="0.45">
      <c r="A5" s="6" t="s">
        <v>14</v>
      </c>
    </row>
    <row r="7" spans="1:14" x14ac:dyDescent="0.45">
      <c r="B7" s="34"/>
      <c r="C7" s="34" t="s">
        <v>8</v>
      </c>
      <c r="D7" s="34"/>
      <c r="E7" s="34"/>
      <c r="F7" s="34"/>
      <c r="G7" s="34"/>
      <c r="H7" s="34" t="s">
        <v>9</v>
      </c>
      <c r="I7" s="34"/>
      <c r="J7" s="34"/>
      <c r="K7" s="34"/>
      <c r="L7" s="34"/>
      <c r="M7" s="34" t="s">
        <v>11</v>
      </c>
    </row>
    <row r="8" spans="1:14" x14ac:dyDescent="0.45">
      <c r="A8" s="34" t="s">
        <v>34</v>
      </c>
      <c r="B8" s="34" t="s">
        <v>6</v>
      </c>
      <c r="C8" s="34">
        <v>2014</v>
      </c>
      <c r="D8" s="34">
        <v>2015</v>
      </c>
      <c r="E8" s="34">
        <v>2016</v>
      </c>
      <c r="F8" s="34">
        <v>2017</v>
      </c>
      <c r="G8" s="34">
        <v>2018</v>
      </c>
      <c r="H8" s="34">
        <v>2014</v>
      </c>
      <c r="I8" s="34">
        <v>2015</v>
      </c>
      <c r="J8" s="34">
        <v>2016</v>
      </c>
      <c r="K8" s="34">
        <v>2017</v>
      </c>
      <c r="L8" s="34">
        <v>2018</v>
      </c>
      <c r="M8" s="3" t="s">
        <v>12</v>
      </c>
    </row>
    <row r="9" spans="1:14" x14ac:dyDescent="0.45">
      <c r="A9" s="9" t="s">
        <v>33</v>
      </c>
      <c r="B9" s="9" t="s">
        <v>10</v>
      </c>
      <c r="C9" s="35">
        <f>($M9-$L9-$K9)/8</f>
        <v>3.7500000000000006E-2</v>
      </c>
      <c r="D9" s="35">
        <f t="shared" ref="D9:J9" si="0">($M9-$L9-$K9)/8</f>
        <v>3.7500000000000006E-2</v>
      </c>
      <c r="E9" s="35">
        <f t="shared" si="0"/>
        <v>3.7500000000000006E-2</v>
      </c>
      <c r="F9" s="35">
        <f t="shared" si="0"/>
        <v>3.7500000000000006E-2</v>
      </c>
      <c r="G9" s="35">
        <f t="shared" si="0"/>
        <v>3.7500000000000006E-2</v>
      </c>
      <c r="H9" s="35">
        <f t="shared" si="0"/>
        <v>3.7500000000000006E-2</v>
      </c>
      <c r="I9" s="35">
        <f t="shared" si="0"/>
        <v>3.7500000000000006E-2</v>
      </c>
      <c r="J9" s="35">
        <f t="shared" si="0"/>
        <v>3.7500000000000006E-2</v>
      </c>
      <c r="K9" s="36">
        <v>0.1</v>
      </c>
      <c r="L9" s="36">
        <v>0.1</v>
      </c>
      <c r="M9" s="36">
        <v>0.5</v>
      </c>
    </row>
    <row r="10" spans="1:14" x14ac:dyDescent="0.45">
      <c r="A10" s="11" t="s">
        <v>22</v>
      </c>
      <c r="B10" s="11" t="s">
        <v>15</v>
      </c>
      <c r="C10" s="37">
        <v>0.4</v>
      </c>
      <c r="D10" s="37">
        <v>0.4</v>
      </c>
      <c r="E10" s="37">
        <v>0.4</v>
      </c>
      <c r="F10" s="37">
        <v>0.4</v>
      </c>
      <c r="G10" s="37">
        <v>0.3</v>
      </c>
      <c r="H10" s="37">
        <v>0.1</v>
      </c>
      <c r="I10" s="37">
        <v>0.1</v>
      </c>
      <c r="J10" s="37">
        <v>0.1</v>
      </c>
      <c r="K10" s="37">
        <v>0.1</v>
      </c>
      <c r="L10" s="37">
        <v>0.1</v>
      </c>
      <c r="M10" s="37">
        <v>2.9</v>
      </c>
    </row>
    <row r="11" spans="1:14" x14ac:dyDescent="0.45">
      <c r="A11" s="9" t="s">
        <v>23</v>
      </c>
      <c r="B11" s="9" t="s">
        <v>16</v>
      </c>
      <c r="C11" s="35">
        <f>$M11/10</f>
        <v>2.5000000000000001E-3</v>
      </c>
      <c r="D11" s="35">
        <f t="shared" ref="D11:L11" si="1">$M11/10</f>
        <v>2.5000000000000001E-3</v>
      </c>
      <c r="E11" s="35">
        <f t="shared" si="1"/>
        <v>2.5000000000000001E-3</v>
      </c>
      <c r="F11" s="35">
        <f t="shared" si="1"/>
        <v>2.5000000000000001E-3</v>
      </c>
      <c r="G11" s="35">
        <f t="shared" si="1"/>
        <v>2.5000000000000001E-3</v>
      </c>
      <c r="H11" s="35">
        <f t="shared" si="1"/>
        <v>2.5000000000000001E-3</v>
      </c>
      <c r="I11" s="35">
        <f t="shared" si="1"/>
        <v>2.5000000000000001E-3</v>
      </c>
      <c r="J11" s="35">
        <f t="shared" si="1"/>
        <v>2.5000000000000001E-3</v>
      </c>
      <c r="K11" s="35">
        <f t="shared" si="1"/>
        <v>2.5000000000000001E-3</v>
      </c>
      <c r="L11" s="35">
        <f t="shared" si="1"/>
        <v>2.5000000000000001E-3</v>
      </c>
      <c r="M11" s="36">
        <v>2.5000000000000001E-2</v>
      </c>
    </row>
    <row r="12" spans="1:14" x14ac:dyDescent="0.45">
      <c r="A12" s="11" t="s">
        <v>23</v>
      </c>
      <c r="B12" s="11" t="s">
        <v>17</v>
      </c>
      <c r="C12" s="37">
        <v>1.1000000000000001</v>
      </c>
      <c r="D12" s="37">
        <v>2.2999999999999998</v>
      </c>
      <c r="E12" s="37">
        <v>2.9</v>
      </c>
      <c r="F12" s="37">
        <v>3.3</v>
      </c>
      <c r="G12" s="37">
        <v>3.4</v>
      </c>
      <c r="H12" s="37">
        <v>0.1</v>
      </c>
      <c r="I12" s="37">
        <v>0.1</v>
      </c>
      <c r="J12" s="37">
        <v>0.2</v>
      </c>
      <c r="K12" s="37">
        <v>0.2</v>
      </c>
      <c r="L12" s="37">
        <v>0.2</v>
      </c>
      <c r="M12" s="37">
        <v>13.8</v>
      </c>
    </row>
    <row r="13" spans="1:14" x14ac:dyDescent="0.45">
      <c r="A13" s="11" t="s">
        <v>24</v>
      </c>
      <c r="B13" s="11" t="s">
        <v>18</v>
      </c>
      <c r="C13" s="37">
        <f>$M13/10</f>
        <v>0.01</v>
      </c>
      <c r="D13" s="37">
        <f t="shared" ref="D13:L13" si="2">$M13/10</f>
        <v>0.01</v>
      </c>
      <c r="E13" s="37">
        <f t="shared" si="2"/>
        <v>0.01</v>
      </c>
      <c r="F13" s="37">
        <f t="shared" si="2"/>
        <v>0.01</v>
      </c>
      <c r="G13" s="37">
        <f t="shared" si="2"/>
        <v>0.01</v>
      </c>
      <c r="H13" s="37">
        <f t="shared" si="2"/>
        <v>0.01</v>
      </c>
      <c r="I13" s="37">
        <f t="shared" si="2"/>
        <v>0.01</v>
      </c>
      <c r="J13" s="37">
        <f t="shared" si="2"/>
        <v>0.01</v>
      </c>
      <c r="K13" s="37">
        <f t="shared" si="2"/>
        <v>0.01</v>
      </c>
      <c r="L13" s="37">
        <f t="shared" si="2"/>
        <v>0.01</v>
      </c>
      <c r="M13" s="37">
        <v>0.1</v>
      </c>
    </row>
    <row r="14" spans="1:14" x14ac:dyDescent="0.45">
      <c r="A14" s="11" t="s">
        <v>25</v>
      </c>
      <c r="B14" s="11" t="s">
        <v>19</v>
      </c>
      <c r="C14" s="37">
        <v>0.3</v>
      </c>
      <c r="D14" s="37">
        <v>0.4</v>
      </c>
      <c r="E14" s="37">
        <v>0.4</v>
      </c>
      <c r="F14" s="37">
        <v>0.4</v>
      </c>
      <c r="G14" s="37">
        <v>0.4</v>
      </c>
      <c r="H14" s="38"/>
      <c r="I14" s="38"/>
      <c r="J14" s="38"/>
      <c r="K14" s="38"/>
      <c r="L14" s="38"/>
      <c r="M14" s="37">
        <v>1.9</v>
      </c>
    </row>
    <row r="15" spans="1:14" x14ac:dyDescent="0.45">
      <c r="A15" s="11" t="s">
        <v>26</v>
      </c>
      <c r="B15" s="11" t="s">
        <v>20</v>
      </c>
      <c r="C15" s="37">
        <v>0.2</v>
      </c>
      <c r="D15" s="37">
        <v>0.2</v>
      </c>
      <c r="E15" s="37">
        <v>0.2</v>
      </c>
      <c r="F15" s="37">
        <v>0.2</v>
      </c>
      <c r="G15" s="37">
        <v>0.2</v>
      </c>
      <c r="H15" s="37"/>
      <c r="I15" s="37"/>
      <c r="J15" s="37"/>
      <c r="K15" s="37"/>
      <c r="L15" s="37"/>
      <c r="M15" s="37">
        <v>1</v>
      </c>
    </row>
    <row r="16" spans="1:14" x14ac:dyDescent="0.45">
      <c r="A16" s="9" t="s">
        <v>26</v>
      </c>
      <c r="B16" s="9" t="s">
        <v>27</v>
      </c>
      <c r="C16" s="36">
        <f>$M16/10</f>
        <v>0.01</v>
      </c>
      <c r="D16" s="36">
        <f t="shared" ref="D16:G17" si="3">$M16/10</f>
        <v>0.01</v>
      </c>
      <c r="E16" s="36">
        <f t="shared" si="3"/>
        <v>0.01</v>
      </c>
      <c r="F16" s="36">
        <f t="shared" si="3"/>
        <v>0.01</v>
      </c>
      <c r="G16" s="36">
        <f t="shared" si="3"/>
        <v>0.01</v>
      </c>
      <c r="H16" s="36"/>
      <c r="I16" s="36"/>
      <c r="J16" s="36"/>
      <c r="K16" s="36"/>
      <c r="L16" s="36"/>
      <c r="M16" s="36">
        <v>0.1</v>
      </c>
      <c r="N16" s="6" t="s">
        <v>273</v>
      </c>
    </row>
    <row r="17" spans="1:14" x14ac:dyDescent="0.45">
      <c r="A17" s="9" t="s">
        <v>26</v>
      </c>
      <c r="B17" s="9" t="s">
        <v>28</v>
      </c>
      <c r="C17" s="36">
        <f>$M17/10</f>
        <v>0.01</v>
      </c>
      <c r="D17" s="36">
        <f t="shared" si="3"/>
        <v>0.01</v>
      </c>
      <c r="E17" s="36">
        <f t="shared" si="3"/>
        <v>0.01</v>
      </c>
      <c r="F17" s="36">
        <f t="shared" si="3"/>
        <v>0.01</v>
      </c>
      <c r="G17" s="36">
        <f t="shared" si="3"/>
        <v>0.01</v>
      </c>
      <c r="H17" s="36"/>
      <c r="I17" s="36"/>
      <c r="J17" s="36"/>
      <c r="K17" s="36"/>
      <c r="L17" s="36"/>
      <c r="M17" s="36">
        <v>0.1</v>
      </c>
      <c r="N17" s="6" t="s">
        <v>274</v>
      </c>
    </row>
    <row r="18" spans="1:14" ht="28.5" x14ac:dyDescent="0.45">
      <c r="A18" s="11" t="s">
        <v>42</v>
      </c>
      <c r="B18" s="11" t="s">
        <v>29</v>
      </c>
      <c r="C18" s="37">
        <v>0.9</v>
      </c>
      <c r="D18" s="37">
        <v>0.9</v>
      </c>
      <c r="E18" s="37">
        <v>0.9</v>
      </c>
      <c r="F18" s="37">
        <v>1</v>
      </c>
      <c r="G18" s="37">
        <v>1</v>
      </c>
      <c r="H18" s="37">
        <v>0.2</v>
      </c>
      <c r="I18" s="37">
        <v>0.2</v>
      </c>
      <c r="J18" s="37">
        <v>0.3</v>
      </c>
      <c r="K18" s="37">
        <v>0.3</v>
      </c>
      <c r="L18" s="37">
        <v>0.3</v>
      </c>
      <c r="M18" s="37">
        <v>6</v>
      </c>
    </row>
    <row r="19" spans="1:14" x14ac:dyDescent="0.45">
      <c r="A19" s="11" t="s">
        <v>26</v>
      </c>
      <c r="B19" s="11" t="s">
        <v>322</v>
      </c>
      <c r="C19" s="37">
        <v>0.1</v>
      </c>
      <c r="D19" s="37">
        <v>0.1</v>
      </c>
      <c r="E19" s="37">
        <v>0.1</v>
      </c>
      <c r="F19" s="37">
        <v>0.1</v>
      </c>
      <c r="G19" s="37">
        <v>0.1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0.5</v>
      </c>
      <c r="N19" s="6" t="s">
        <v>323</v>
      </c>
    </row>
    <row r="20" spans="1:14" ht="28.5" x14ac:dyDescent="0.45">
      <c r="A20" s="11" t="s">
        <v>42</v>
      </c>
      <c r="B20" s="11" t="s">
        <v>30</v>
      </c>
      <c r="C20" s="37">
        <v>1</v>
      </c>
      <c r="D20" s="37">
        <v>1.5</v>
      </c>
      <c r="E20" s="37">
        <v>1.6</v>
      </c>
      <c r="F20" s="37">
        <v>1.6</v>
      </c>
      <c r="G20" s="37">
        <v>1.6</v>
      </c>
      <c r="H20" s="38">
        <f>($M20-SUM($C20:$G20))/5</f>
        <v>2.0000000000000285E-2</v>
      </c>
      <c r="I20" s="38">
        <f t="shared" ref="I20:L21" si="4">($M20-SUM($C20:$G20))/5</f>
        <v>2.0000000000000285E-2</v>
      </c>
      <c r="J20" s="38">
        <f t="shared" si="4"/>
        <v>2.0000000000000285E-2</v>
      </c>
      <c r="K20" s="38">
        <f t="shared" si="4"/>
        <v>2.0000000000000285E-2</v>
      </c>
      <c r="L20" s="38">
        <f t="shared" si="4"/>
        <v>2.0000000000000285E-2</v>
      </c>
      <c r="M20" s="37">
        <v>7.4</v>
      </c>
    </row>
    <row r="21" spans="1:14" ht="28.5" x14ac:dyDescent="0.45">
      <c r="A21" s="11" t="s">
        <v>42</v>
      </c>
      <c r="B21" s="11" t="s">
        <v>31</v>
      </c>
      <c r="C21" s="37">
        <v>0.1</v>
      </c>
      <c r="D21" s="37">
        <v>0.1</v>
      </c>
      <c r="E21" s="37">
        <v>0.1</v>
      </c>
      <c r="F21" s="37">
        <v>0.1</v>
      </c>
      <c r="G21" s="37">
        <v>0.1</v>
      </c>
      <c r="H21" s="38">
        <f>($M21-SUM($C21:$G21))/5</f>
        <v>3.9999999999999994E-2</v>
      </c>
      <c r="I21" s="38">
        <f t="shared" si="4"/>
        <v>3.9999999999999994E-2</v>
      </c>
      <c r="J21" s="38">
        <f t="shared" si="4"/>
        <v>3.9999999999999994E-2</v>
      </c>
      <c r="K21" s="38">
        <f t="shared" si="4"/>
        <v>3.9999999999999994E-2</v>
      </c>
      <c r="L21" s="38">
        <f t="shared" si="4"/>
        <v>3.9999999999999994E-2</v>
      </c>
      <c r="M21" s="37">
        <v>0.7</v>
      </c>
    </row>
    <row r="22" spans="1:14" x14ac:dyDescent="0.45">
      <c r="A22" s="11" t="s">
        <v>26</v>
      </c>
      <c r="B22" s="12" t="s">
        <v>32</v>
      </c>
      <c r="C22" s="37">
        <v>0.4</v>
      </c>
      <c r="D22" s="37">
        <v>0.4</v>
      </c>
      <c r="E22" s="37">
        <v>0.4</v>
      </c>
      <c r="F22" s="37">
        <v>0.3</v>
      </c>
      <c r="G22" s="37">
        <v>0.3</v>
      </c>
      <c r="H22" s="37"/>
      <c r="I22" s="37"/>
      <c r="J22" s="37"/>
      <c r="K22" s="37"/>
      <c r="L22" s="37"/>
      <c r="M22" s="37">
        <v>1.8</v>
      </c>
    </row>
    <row r="23" spans="1:14" x14ac:dyDescent="0.45">
      <c r="A23" s="9" t="s">
        <v>33</v>
      </c>
      <c r="B23" s="9" t="s">
        <v>35</v>
      </c>
      <c r="C23" s="36">
        <v>0.3</v>
      </c>
      <c r="D23" s="36">
        <v>0.3</v>
      </c>
      <c r="E23" s="36">
        <v>0.3</v>
      </c>
      <c r="F23" s="36">
        <v>0.3</v>
      </c>
      <c r="G23" s="36">
        <v>0.2</v>
      </c>
      <c r="H23" s="39"/>
      <c r="I23" s="39"/>
      <c r="J23" s="39"/>
      <c r="K23" s="39"/>
      <c r="L23" s="39"/>
      <c r="M23" s="36">
        <v>1.4</v>
      </c>
      <c r="N23" s="6" t="s">
        <v>294</v>
      </c>
    </row>
    <row r="24" spans="1:14" x14ac:dyDescent="0.45">
      <c r="A24" s="9" t="s">
        <v>37</v>
      </c>
      <c r="B24" s="9" t="s">
        <v>36</v>
      </c>
      <c r="C24" s="36">
        <v>0.2</v>
      </c>
      <c r="D24" s="36">
        <v>0.2</v>
      </c>
      <c r="E24" s="36">
        <v>0.2</v>
      </c>
      <c r="F24" s="36">
        <v>0.1</v>
      </c>
      <c r="G24" s="36">
        <v>0.1</v>
      </c>
      <c r="H24" s="36"/>
      <c r="I24" s="36"/>
      <c r="J24" s="36"/>
      <c r="K24" s="36"/>
      <c r="L24" s="36"/>
      <c r="M24" s="36">
        <v>0.8</v>
      </c>
      <c r="N24" s="6" t="s">
        <v>298</v>
      </c>
    </row>
    <row r="25" spans="1:14" ht="28.5" x14ac:dyDescent="0.45">
      <c r="A25" s="11" t="s">
        <v>42</v>
      </c>
      <c r="B25" s="11" t="s">
        <v>38</v>
      </c>
      <c r="C25" s="37"/>
      <c r="D25" s="37"/>
      <c r="E25" s="37"/>
      <c r="F25" s="37"/>
      <c r="G25" s="37"/>
      <c r="H25" s="37">
        <v>1.1000000000000001</v>
      </c>
      <c r="I25" s="37">
        <v>1.1000000000000001</v>
      </c>
      <c r="J25" s="37">
        <v>1.2</v>
      </c>
      <c r="K25" s="37">
        <v>1.2</v>
      </c>
      <c r="L25" s="37">
        <v>1.2</v>
      </c>
      <c r="M25" s="37">
        <v>5.8</v>
      </c>
    </row>
    <row r="26" spans="1:14" x14ac:dyDescent="0.45">
      <c r="A26" s="11" t="s">
        <v>40</v>
      </c>
      <c r="B26" s="11" t="s">
        <v>39</v>
      </c>
      <c r="C26" s="37">
        <v>0.2</v>
      </c>
      <c r="D26" s="37">
        <v>0.2</v>
      </c>
      <c r="E26" s="37">
        <v>0.2</v>
      </c>
      <c r="F26" s="37">
        <v>0.3</v>
      </c>
      <c r="G26" s="37">
        <v>0.3</v>
      </c>
      <c r="H26" s="37"/>
      <c r="I26" s="37"/>
      <c r="J26" s="37"/>
      <c r="K26" s="37"/>
      <c r="L26" s="37"/>
      <c r="M26" s="37">
        <v>1.2</v>
      </c>
    </row>
    <row r="27" spans="1:14" ht="28.5" x14ac:dyDescent="0.45">
      <c r="A27" s="9" t="s">
        <v>42</v>
      </c>
      <c r="B27" s="9" t="s">
        <v>41</v>
      </c>
      <c r="C27" s="36"/>
      <c r="D27" s="36"/>
      <c r="E27" s="36"/>
      <c r="F27" s="36"/>
      <c r="G27" s="36"/>
      <c r="H27" s="36">
        <v>0.1</v>
      </c>
      <c r="I27" s="36">
        <v>0.1</v>
      </c>
      <c r="J27" s="36">
        <v>0.1</v>
      </c>
      <c r="K27" s="36">
        <v>0.1</v>
      </c>
      <c r="L27" s="36">
        <v>0.1</v>
      </c>
      <c r="M27" s="36">
        <v>0.5</v>
      </c>
      <c r="N27" s="6" t="s">
        <v>299</v>
      </c>
    </row>
    <row r="29" spans="1:14" x14ac:dyDescent="0.45">
      <c r="A29" s="40" t="s">
        <v>134</v>
      </c>
    </row>
    <row r="30" spans="1:14" x14ac:dyDescent="0.45">
      <c r="A30" s="6" t="s">
        <v>135</v>
      </c>
    </row>
    <row r="31" spans="1:14" x14ac:dyDescent="0.45">
      <c r="A31" s="6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opLeftCell="C1" workbookViewId="0">
      <selection activeCell="L8" sqref="L8"/>
    </sheetView>
  </sheetViews>
  <sheetFormatPr defaultColWidth="9.1328125" defaultRowHeight="14.25" x14ac:dyDescent="0.45"/>
  <cols>
    <col min="1" max="1" width="54" style="8" bestFit="1" customWidth="1"/>
    <col min="2" max="2" width="45.86328125" style="8" customWidth="1"/>
    <col min="3" max="3" width="89.1328125" style="8" customWidth="1"/>
    <col min="4" max="4" width="17.3984375" style="8" customWidth="1"/>
    <col min="5" max="5" width="21.59765625" style="8" bestFit="1" customWidth="1"/>
    <col min="6" max="6" width="9.1328125" style="8"/>
    <col min="7" max="7" width="10.1328125" style="8" bestFit="1" customWidth="1"/>
    <col min="8" max="9" width="10" style="8" bestFit="1" customWidth="1"/>
    <col min="10" max="10" width="10.1328125" style="8" bestFit="1" customWidth="1"/>
    <col min="11" max="11" width="10" style="8" bestFit="1" customWidth="1"/>
    <col min="12" max="16384" width="9.1328125" style="8"/>
  </cols>
  <sheetData>
    <row r="1" spans="1:24" s="1" customFormat="1" x14ac:dyDescent="0.45">
      <c r="A1" s="1" t="s">
        <v>21</v>
      </c>
      <c r="B1" s="1" t="s">
        <v>286</v>
      </c>
      <c r="C1" s="1" t="s">
        <v>285</v>
      </c>
      <c r="D1" s="1" t="s">
        <v>292</v>
      </c>
      <c r="E1" s="1" t="s">
        <v>137</v>
      </c>
      <c r="F1" s="23">
        <v>2013</v>
      </c>
      <c r="G1" s="23">
        <v>2014</v>
      </c>
      <c r="H1" s="23">
        <v>2015</v>
      </c>
      <c r="I1" s="23">
        <v>2016</v>
      </c>
      <c r="J1" s="23">
        <v>2017</v>
      </c>
      <c r="K1" s="23">
        <v>2018</v>
      </c>
      <c r="L1" s="23">
        <v>2019</v>
      </c>
      <c r="M1" s="23">
        <v>2020</v>
      </c>
      <c r="N1" s="23">
        <v>2021</v>
      </c>
      <c r="O1" s="23">
        <v>2022</v>
      </c>
      <c r="P1" s="23">
        <v>2023</v>
      </c>
      <c r="Q1" s="23">
        <v>2024</v>
      </c>
      <c r="R1" s="23">
        <v>2025</v>
      </c>
      <c r="S1" s="23">
        <v>2026</v>
      </c>
      <c r="T1" s="23">
        <v>2027</v>
      </c>
      <c r="U1" s="23">
        <v>2028</v>
      </c>
      <c r="V1" s="23">
        <v>2029</v>
      </c>
      <c r="W1" s="23">
        <v>2030</v>
      </c>
    </row>
    <row r="2" spans="1:24" x14ac:dyDescent="0.45">
      <c r="A2" s="5" t="s">
        <v>25</v>
      </c>
      <c r="B2" s="5" t="s">
        <v>281</v>
      </c>
      <c r="C2" s="5" t="s">
        <v>280</v>
      </c>
      <c r="D2" s="5" t="s">
        <v>293</v>
      </c>
      <c r="E2" s="5" t="s">
        <v>371</v>
      </c>
      <c r="F2" s="24">
        <v>1.0999999999999999E-2</v>
      </c>
      <c r="G2" s="24">
        <v>1.2E-2</v>
      </c>
      <c r="H2" s="24">
        <v>1.2E-2</v>
      </c>
      <c r="I2" s="24">
        <v>1.2E-2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8" t="s">
        <v>362</v>
      </c>
    </row>
    <row r="3" spans="1:24" x14ac:dyDescent="0.45">
      <c r="A3" s="5" t="s">
        <v>26</v>
      </c>
      <c r="B3" s="5" t="s">
        <v>278</v>
      </c>
      <c r="C3" s="5" t="s">
        <v>277</v>
      </c>
      <c r="D3" s="5" t="s">
        <v>293</v>
      </c>
      <c r="E3" s="5" t="s">
        <v>276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V3" s="24">
        <v>0</v>
      </c>
      <c r="W3" s="24">
        <v>0</v>
      </c>
      <c r="X3" s="8" t="s">
        <v>275</v>
      </c>
    </row>
    <row r="4" spans="1:24" x14ac:dyDescent="0.45">
      <c r="A4" s="20" t="s">
        <v>26</v>
      </c>
      <c r="B4" s="5" t="s">
        <v>32</v>
      </c>
      <c r="C4" s="8" t="s">
        <v>3</v>
      </c>
      <c r="D4" s="5" t="s">
        <v>293</v>
      </c>
      <c r="E4" s="5" t="s">
        <v>331</v>
      </c>
      <c r="F4" s="24" t="s">
        <v>291</v>
      </c>
      <c r="G4" s="2">
        <v>0.4</v>
      </c>
      <c r="H4" s="2">
        <v>0.4</v>
      </c>
      <c r="I4" s="2">
        <v>0.4</v>
      </c>
      <c r="J4" s="2">
        <v>0.3</v>
      </c>
      <c r="K4" s="2">
        <v>0.3</v>
      </c>
      <c r="L4" s="24" t="s">
        <v>291</v>
      </c>
      <c r="M4" s="24" t="s">
        <v>291</v>
      </c>
      <c r="N4" s="24" t="s">
        <v>291</v>
      </c>
      <c r="O4" s="24" t="s">
        <v>291</v>
      </c>
      <c r="P4" s="24" t="s">
        <v>291</v>
      </c>
      <c r="Q4" s="24" t="s">
        <v>291</v>
      </c>
      <c r="R4" s="24" t="s">
        <v>291</v>
      </c>
      <c r="S4" s="24" t="s">
        <v>291</v>
      </c>
      <c r="T4" s="24" t="s">
        <v>291</v>
      </c>
      <c r="U4" s="24" t="s">
        <v>291</v>
      </c>
      <c r="V4" s="24" t="s">
        <v>291</v>
      </c>
      <c r="W4" s="24" t="s">
        <v>291</v>
      </c>
      <c r="X4" s="8" t="s">
        <v>289</v>
      </c>
    </row>
    <row r="5" spans="1:24" x14ac:dyDescent="0.45">
      <c r="A5" s="5" t="s">
        <v>24</v>
      </c>
      <c r="B5" s="5" t="s">
        <v>281</v>
      </c>
      <c r="C5" s="22" t="s">
        <v>280</v>
      </c>
      <c r="D5" s="5" t="s">
        <v>293</v>
      </c>
      <c r="E5" s="5" t="s">
        <v>371</v>
      </c>
      <c r="F5" s="24">
        <v>1.0999999999999999E-2</v>
      </c>
      <c r="G5" s="24">
        <v>1.2E-2</v>
      </c>
      <c r="H5" s="24">
        <v>1.2E-2</v>
      </c>
      <c r="I5" s="24">
        <v>1.2E-2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8" t="s">
        <v>362</v>
      </c>
    </row>
    <row r="6" spans="1:24" x14ac:dyDescent="0.45">
      <c r="A6" s="5" t="s">
        <v>40</v>
      </c>
      <c r="B6" s="5" t="s">
        <v>297</v>
      </c>
      <c r="C6" s="8" t="s">
        <v>3</v>
      </c>
      <c r="D6" s="5" t="s">
        <v>293</v>
      </c>
      <c r="E6" s="5" t="s">
        <v>331</v>
      </c>
      <c r="F6" s="24" t="s">
        <v>291</v>
      </c>
      <c r="G6" s="25">
        <v>0.2</v>
      </c>
      <c r="H6" s="25">
        <v>0.2</v>
      </c>
      <c r="I6" s="25">
        <v>0.2</v>
      </c>
      <c r="J6" s="25">
        <v>0.3</v>
      </c>
      <c r="K6" s="25">
        <v>0.3</v>
      </c>
      <c r="L6" s="24" t="s">
        <v>291</v>
      </c>
      <c r="M6" s="24" t="s">
        <v>291</v>
      </c>
      <c r="N6" s="24" t="s">
        <v>291</v>
      </c>
      <c r="O6" s="24" t="s">
        <v>291</v>
      </c>
      <c r="P6" s="24" t="s">
        <v>291</v>
      </c>
      <c r="Q6" s="24" t="s">
        <v>291</v>
      </c>
      <c r="R6" s="24" t="s">
        <v>291</v>
      </c>
      <c r="S6" s="24" t="s">
        <v>291</v>
      </c>
      <c r="T6" s="24" t="s">
        <v>291</v>
      </c>
      <c r="U6" s="24" t="s">
        <v>291</v>
      </c>
      <c r="V6" s="24" t="s">
        <v>291</v>
      </c>
      <c r="W6" s="24" t="s">
        <v>291</v>
      </c>
      <c r="X6" s="8" t="s">
        <v>289</v>
      </c>
    </row>
    <row r="7" spans="1:24" x14ac:dyDescent="0.45">
      <c r="A7" s="5" t="s">
        <v>330</v>
      </c>
      <c r="B7" s="5" t="s">
        <v>284</v>
      </c>
      <c r="C7" s="22" t="s">
        <v>283</v>
      </c>
      <c r="D7" s="5" t="s">
        <v>293</v>
      </c>
      <c r="E7" s="5" t="s">
        <v>282</v>
      </c>
      <c r="F7" s="24">
        <v>0.3</v>
      </c>
      <c r="G7" s="24">
        <v>0.3</v>
      </c>
      <c r="H7" s="24">
        <v>0.3</v>
      </c>
      <c r="I7" s="24">
        <v>0.3</v>
      </c>
      <c r="J7" s="24">
        <v>0.3</v>
      </c>
      <c r="K7" s="24">
        <v>0.3</v>
      </c>
      <c r="L7" s="24">
        <v>0.3</v>
      </c>
      <c r="M7" s="24">
        <v>0.26</v>
      </c>
      <c r="N7" s="24">
        <v>0.22</v>
      </c>
      <c r="O7" s="24">
        <v>0.1</v>
      </c>
      <c r="P7" s="24">
        <v>0.1</v>
      </c>
      <c r="Q7" s="24">
        <v>0.1</v>
      </c>
      <c r="R7" s="24">
        <v>0.1</v>
      </c>
      <c r="S7" s="24">
        <v>0.1</v>
      </c>
      <c r="T7" s="24">
        <v>0.1</v>
      </c>
      <c r="U7" s="24">
        <v>0.1</v>
      </c>
      <c r="V7" s="24">
        <v>0.1</v>
      </c>
      <c r="W7" s="24">
        <v>0.1</v>
      </c>
      <c r="X7" s="8" t="s">
        <v>364</v>
      </c>
    </row>
    <row r="8" spans="1:24" x14ac:dyDescent="0.45">
      <c r="A8" s="5" t="s">
        <v>23</v>
      </c>
      <c r="B8" s="5" t="s">
        <v>281</v>
      </c>
      <c r="C8" s="5" t="s">
        <v>280</v>
      </c>
      <c r="D8" s="5" t="s">
        <v>293</v>
      </c>
      <c r="E8" s="5" t="s">
        <v>371</v>
      </c>
      <c r="F8" s="24">
        <v>2.3E-2</v>
      </c>
      <c r="G8" s="24">
        <v>2.3E-2</v>
      </c>
      <c r="H8" s="24">
        <v>2.3E-2</v>
      </c>
      <c r="I8" s="24">
        <v>2.3E-2</v>
      </c>
      <c r="J8" s="24">
        <f>I8*0.8</f>
        <v>1.84E-2</v>
      </c>
      <c r="K8" s="24">
        <f>I8*0.6</f>
        <v>1.38E-2</v>
      </c>
      <c r="L8" s="24">
        <f>I8*0.4</f>
        <v>9.1999999999999998E-3</v>
      </c>
      <c r="M8" s="24">
        <f>L8</f>
        <v>9.1999999999999998E-3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8" t="s">
        <v>363</v>
      </c>
    </row>
    <row r="9" spans="1:24" s="10" customFormat="1" x14ac:dyDescent="0.45">
      <c r="A9" s="29" t="s">
        <v>361</v>
      </c>
      <c r="B9" s="29" t="s">
        <v>281</v>
      </c>
      <c r="C9" s="29" t="s">
        <v>280</v>
      </c>
      <c r="D9" s="29" t="s">
        <v>293</v>
      </c>
      <c r="E9" s="29" t="s">
        <v>371</v>
      </c>
      <c r="F9" s="30">
        <f>0.023</f>
        <v>2.3E-2</v>
      </c>
      <c r="G9" s="30">
        <f>0.023</f>
        <v>2.3E-2</v>
      </c>
      <c r="H9" s="30">
        <f>0.023</f>
        <v>2.3E-2</v>
      </c>
      <c r="I9" s="30">
        <f>0.023</f>
        <v>2.3E-2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10" t="s">
        <v>362</v>
      </c>
    </row>
    <row r="10" spans="1:24" x14ac:dyDescent="0.45">
      <c r="A10" s="5" t="s">
        <v>361</v>
      </c>
      <c r="B10" s="5" t="s">
        <v>284</v>
      </c>
      <c r="C10" s="22" t="s">
        <v>283</v>
      </c>
      <c r="D10" s="5" t="s">
        <v>293</v>
      </c>
      <c r="E10" s="5" t="s">
        <v>282</v>
      </c>
      <c r="F10" s="24">
        <v>0.1</v>
      </c>
      <c r="G10" s="24">
        <v>0.1</v>
      </c>
      <c r="H10" s="24">
        <v>0.1</v>
      </c>
      <c r="I10" s="24">
        <v>0.1</v>
      </c>
      <c r="J10" s="24">
        <v>0.1</v>
      </c>
      <c r="K10" s="24">
        <v>0.1</v>
      </c>
      <c r="L10" s="24">
        <v>0.1</v>
      </c>
      <c r="M10" s="24">
        <v>0.1</v>
      </c>
      <c r="N10" s="24">
        <v>0.1</v>
      </c>
      <c r="O10" s="24">
        <v>0.1</v>
      </c>
      <c r="P10" s="24">
        <v>0.1</v>
      </c>
      <c r="Q10" s="24">
        <v>0.1</v>
      </c>
      <c r="R10" s="24">
        <v>0.1</v>
      </c>
      <c r="S10" s="24">
        <v>0.1</v>
      </c>
      <c r="T10" s="24">
        <v>0.1</v>
      </c>
      <c r="U10" s="24">
        <v>0.1</v>
      </c>
      <c r="V10" s="24">
        <v>0.1</v>
      </c>
      <c r="W10" s="24">
        <v>0.1</v>
      </c>
      <c r="X10" s="8" t="s">
        <v>365</v>
      </c>
    </row>
    <row r="11" spans="1:24" x14ac:dyDescent="0.45">
      <c r="A11" s="5" t="s">
        <v>26</v>
      </c>
      <c r="B11" s="5" t="s">
        <v>300</v>
      </c>
      <c r="C11" s="22" t="s">
        <v>288</v>
      </c>
      <c r="D11" s="5" t="s">
        <v>295</v>
      </c>
      <c r="E11" s="5" t="s">
        <v>290</v>
      </c>
      <c r="F11" s="24" t="s">
        <v>291</v>
      </c>
      <c r="G11" s="24" t="s">
        <v>291</v>
      </c>
      <c r="H11" s="61">
        <v>53000000</v>
      </c>
      <c r="I11" s="24" t="s">
        <v>291</v>
      </c>
      <c r="J11" s="24" t="s">
        <v>291</v>
      </c>
      <c r="K11" s="24" t="s">
        <v>291</v>
      </c>
      <c r="L11" s="24" t="s">
        <v>291</v>
      </c>
      <c r="M11" s="24" t="s">
        <v>291</v>
      </c>
      <c r="N11" s="24" t="s">
        <v>291</v>
      </c>
      <c r="O11" s="24" t="s">
        <v>291</v>
      </c>
      <c r="P11" s="24" t="s">
        <v>291</v>
      </c>
      <c r="Q11" s="24" t="s">
        <v>291</v>
      </c>
      <c r="R11" s="24" t="s">
        <v>291</v>
      </c>
      <c r="S11" s="24" t="s">
        <v>291</v>
      </c>
      <c r="T11" s="24" t="s">
        <v>291</v>
      </c>
      <c r="U11" s="24" t="s">
        <v>291</v>
      </c>
      <c r="V11" s="24" t="s">
        <v>291</v>
      </c>
      <c r="W11" s="24" t="s">
        <v>291</v>
      </c>
      <c r="X11" s="8" t="s">
        <v>301</v>
      </c>
    </row>
    <row r="12" spans="1:24" x14ac:dyDescent="0.45">
      <c r="A12" s="5" t="s">
        <v>26</v>
      </c>
      <c r="B12" s="5" t="s">
        <v>287</v>
      </c>
      <c r="C12" s="5" t="s">
        <v>332</v>
      </c>
      <c r="D12" s="5" t="s">
        <v>295</v>
      </c>
      <c r="E12" s="5" t="s">
        <v>331</v>
      </c>
      <c r="F12" s="24" t="s">
        <v>291</v>
      </c>
      <c r="G12" s="24">
        <v>0.1</v>
      </c>
      <c r="H12" s="24">
        <v>0.1</v>
      </c>
      <c r="I12" s="24">
        <v>0.1</v>
      </c>
      <c r="J12" s="24">
        <v>0.1</v>
      </c>
      <c r="K12" s="24">
        <v>0.1</v>
      </c>
      <c r="L12" s="24" t="s">
        <v>291</v>
      </c>
      <c r="M12" s="24" t="s">
        <v>291</v>
      </c>
      <c r="N12" s="24" t="s">
        <v>291</v>
      </c>
      <c r="O12" s="24" t="s">
        <v>291</v>
      </c>
      <c r="P12" s="24" t="s">
        <v>291</v>
      </c>
      <c r="Q12" s="24" t="s">
        <v>291</v>
      </c>
      <c r="R12" s="24" t="s">
        <v>291</v>
      </c>
      <c r="S12" s="24" t="s">
        <v>291</v>
      </c>
      <c r="T12" s="24" t="s">
        <v>291</v>
      </c>
      <c r="U12" s="24" t="s">
        <v>291</v>
      </c>
      <c r="V12" s="24" t="s">
        <v>291</v>
      </c>
      <c r="W12" s="24" t="s">
        <v>291</v>
      </c>
    </row>
    <row r="13" spans="1:24" x14ac:dyDescent="0.45">
      <c r="A13" s="5" t="s">
        <v>302</v>
      </c>
      <c r="B13" s="5" t="s">
        <v>287</v>
      </c>
      <c r="C13" s="5" t="s">
        <v>332</v>
      </c>
      <c r="D13" s="5" t="s">
        <v>295</v>
      </c>
      <c r="E13" s="5" t="s">
        <v>331</v>
      </c>
      <c r="F13" s="24" t="s">
        <v>291</v>
      </c>
      <c r="G13" s="24">
        <v>1.1000000000000001</v>
      </c>
      <c r="H13" s="24">
        <v>1.1000000000000001</v>
      </c>
      <c r="I13" s="24">
        <v>1.2</v>
      </c>
      <c r="J13" s="24">
        <v>1.3</v>
      </c>
      <c r="K13" s="24">
        <v>1.3</v>
      </c>
      <c r="L13" s="24" t="s">
        <v>291</v>
      </c>
      <c r="M13" s="24" t="s">
        <v>291</v>
      </c>
      <c r="N13" s="24" t="s">
        <v>291</v>
      </c>
      <c r="O13" s="24" t="s">
        <v>291</v>
      </c>
      <c r="P13" s="24" t="s">
        <v>291</v>
      </c>
      <c r="Q13" s="24" t="s">
        <v>291</v>
      </c>
      <c r="R13" s="24" t="s">
        <v>291</v>
      </c>
      <c r="S13" s="24" t="s">
        <v>291</v>
      </c>
      <c r="T13" s="24" t="s">
        <v>291</v>
      </c>
      <c r="U13" s="24" t="s">
        <v>291</v>
      </c>
      <c r="V13" s="24" t="s">
        <v>291</v>
      </c>
      <c r="W13" s="24" t="s">
        <v>291</v>
      </c>
      <c r="X13" s="8" t="s">
        <v>289</v>
      </c>
    </row>
    <row r="14" spans="1:24" x14ac:dyDescent="0.45">
      <c r="A14" s="5" t="s">
        <v>42</v>
      </c>
      <c r="B14" s="5" t="s">
        <v>30</v>
      </c>
      <c r="C14" s="5" t="s">
        <v>288</v>
      </c>
      <c r="D14" s="5" t="s">
        <v>295</v>
      </c>
      <c r="E14" s="5" t="s">
        <v>331</v>
      </c>
      <c r="F14" s="24" t="s">
        <v>291</v>
      </c>
      <c r="G14" s="26">
        <v>1.0200000000000002</v>
      </c>
      <c r="H14" s="26">
        <v>1.5200000000000002</v>
      </c>
      <c r="I14" s="26">
        <v>1.6200000000000003</v>
      </c>
      <c r="J14" s="26">
        <v>1.6200000000000003</v>
      </c>
      <c r="K14" s="26">
        <v>1.6200000000000003</v>
      </c>
      <c r="L14" s="24" t="s">
        <v>291</v>
      </c>
      <c r="M14" s="24" t="s">
        <v>291</v>
      </c>
      <c r="N14" s="24" t="s">
        <v>291</v>
      </c>
      <c r="O14" s="24" t="s">
        <v>291</v>
      </c>
      <c r="P14" s="24" t="s">
        <v>291</v>
      </c>
      <c r="Q14" s="24" t="s">
        <v>291</v>
      </c>
      <c r="R14" s="24" t="s">
        <v>291</v>
      </c>
      <c r="S14" s="24" t="s">
        <v>291</v>
      </c>
      <c r="T14" s="24" t="s">
        <v>291</v>
      </c>
      <c r="U14" s="24" t="s">
        <v>291</v>
      </c>
      <c r="V14" s="24" t="s">
        <v>291</v>
      </c>
      <c r="W14" s="24" t="s">
        <v>291</v>
      </c>
      <c r="X14" s="8" t="s">
        <v>289</v>
      </c>
    </row>
    <row r="15" spans="1:24" x14ac:dyDescent="0.45">
      <c r="A15" s="5" t="s">
        <v>42</v>
      </c>
      <c r="B15" s="5" t="s">
        <v>31</v>
      </c>
      <c r="C15" s="5" t="s">
        <v>288</v>
      </c>
      <c r="D15" s="5" t="s">
        <v>295</v>
      </c>
      <c r="E15" s="5" t="s">
        <v>331</v>
      </c>
      <c r="F15" s="24" t="s">
        <v>291</v>
      </c>
      <c r="G15" s="26">
        <v>0.14000000000000001</v>
      </c>
      <c r="H15" s="26">
        <v>0.14000000000000001</v>
      </c>
      <c r="I15" s="26">
        <v>0.14000000000000001</v>
      </c>
      <c r="J15" s="26">
        <v>0.14000000000000001</v>
      </c>
      <c r="K15" s="26">
        <v>0.14000000000000001</v>
      </c>
      <c r="L15" s="24" t="s">
        <v>291</v>
      </c>
      <c r="M15" s="24" t="s">
        <v>291</v>
      </c>
      <c r="N15" s="24" t="s">
        <v>291</v>
      </c>
      <c r="O15" s="24" t="s">
        <v>291</v>
      </c>
      <c r="P15" s="24" t="s">
        <v>291</v>
      </c>
      <c r="Q15" s="24" t="s">
        <v>291</v>
      </c>
      <c r="R15" s="24" t="s">
        <v>291</v>
      </c>
      <c r="S15" s="24" t="s">
        <v>291</v>
      </c>
      <c r="T15" s="24" t="s">
        <v>291</v>
      </c>
      <c r="U15" s="24" t="s">
        <v>291</v>
      </c>
      <c r="V15" s="24" t="s">
        <v>291</v>
      </c>
      <c r="W15" s="24" t="s">
        <v>291</v>
      </c>
      <c r="X15" s="8" t="s">
        <v>289</v>
      </c>
    </row>
    <row r="16" spans="1:24" x14ac:dyDescent="0.45">
      <c r="A16" s="5" t="s">
        <v>42</v>
      </c>
      <c r="B16" s="5" t="s">
        <v>38</v>
      </c>
      <c r="C16" s="5" t="s">
        <v>296</v>
      </c>
      <c r="D16" s="5" t="s">
        <v>295</v>
      </c>
      <c r="E16" s="5" t="s">
        <v>331</v>
      </c>
      <c r="F16" s="24" t="s">
        <v>291</v>
      </c>
      <c r="G16" s="24">
        <v>1.1000000000000001</v>
      </c>
      <c r="H16" s="24">
        <v>1.1000000000000001</v>
      </c>
      <c r="I16" s="24">
        <v>1.2</v>
      </c>
      <c r="J16" s="24">
        <v>1.2</v>
      </c>
      <c r="K16" s="24">
        <v>1.2</v>
      </c>
      <c r="L16" s="24" t="s">
        <v>291</v>
      </c>
      <c r="M16" s="24" t="s">
        <v>291</v>
      </c>
      <c r="N16" s="24" t="s">
        <v>291</v>
      </c>
      <c r="O16" s="24" t="s">
        <v>291</v>
      </c>
      <c r="P16" s="24" t="s">
        <v>291</v>
      </c>
      <c r="Q16" s="24" t="s">
        <v>291</v>
      </c>
      <c r="R16" s="24" t="s">
        <v>291</v>
      </c>
      <c r="S16" s="24" t="s">
        <v>291</v>
      </c>
      <c r="T16" s="24" t="s">
        <v>291</v>
      </c>
      <c r="U16" s="24" t="s">
        <v>291</v>
      </c>
      <c r="V16" s="24" t="s">
        <v>291</v>
      </c>
      <c r="W16" s="24" t="s">
        <v>291</v>
      </c>
      <c r="X16" s="8" t="s">
        <v>289</v>
      </c>
    </row>
    <row r="17" spans="1:24" x14ac:dyDescent="0.45">
      <c r="A17" s="5" t="s">
        <v>302</v>
      </c>
      <c r="B17" s="5" t="s">
        <v>303</v>
      </c>
      <c r="C17" s="5" t="s">
        <v>288</v>
      </c>
      <c r="D17" s="5" t="s">
        <v>295</v>
      </c>
      <c r="E17" s="5" t="s">
        <v>290</v>
      </c>
      <c r="F17" s="24" t="s">
        <v>291</v>
      </c>
      <c r="G17" s="24" t="s">
        <v>291</v>
      </c>
      <c r="H17" s="24">
        <v>10000000</v>
      </c>
      <c r="I17" s="24" t="s">
        <v>291</v>
      </c>
      <c r="J17" s="24" t="s">
        <v>291</v>
      </c>
      <c r="K17" s="24" t="s">
        <v>291</v>
      </c>
      <c r="L17" s="24" t="s">
        <v>291</v>
      </c>
      <c r="M17" s="24" t="s">
        <v>291</v>
      </c>
      <c r="N17" s="24" t="s">
        <v>291</v>
      </c>
      <c r="O17" s="24" t="s">
        <v>291</v>
      </c>
      <c r="P17" s="24" t="s">
        <v>291</v>
      </c>
      <c r="Q17" s="24" t="s">
        <v>291</v>
      </c>
      <c r="R17" s="24" t="s">
        <v>291</v>
      </c>
      <c r="S17" s="24" t="s">
        <v>291</v>
      </c>
      <c r="T17" s="24" t="s">
        <v>291</v>
      </c>
      <c r="U17" s="24" t="s">
        <v>291</v>
      </c>
      <c r="V17" s="24" t="s">
        <v>291</v>
      </c>
      <c r="W17" s="24" t="s">
        <v>291</v>
      </c>
      <c r="X17" s="8" t="s">
        <v>301</v>
      </c>
    </row>
  </sheetData>
  <sortState ref="A2:Y14">
    <sortCondition ref="D2:D14"/>
    <sortCondition ref="A2:A14"/>
  </sortState>
  <hyperlinks>
    <hyperlink ref="C4" r:id="rId1"/>
    <hyperlink ref="C6" r:id="rId2"/>
    <hyperlink ref="C7" r:id="rId3"/>
    <hyperlink ref="C5" r:id="rId4"/>
    <hyperlink ref="C11" r:id="rId5"/>
    <hyperlink ref="C10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2"/>
  <sheetViews>
    <sheetView workbookViewId="0">
      <selection activeCell="B6" sqref="B6"/>
    </sheetView>
  </sheetViews>
  <sheetFormatPr defaultRowHeight="14.25" x14ac:dyDescent="0.45"/>
  <cols>
    <col min="1" max="1" width="13.929687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6" t="s">
        <v>609</v>
      </c>
      <c r="C1" s="49">
        <v>2019</v>
      </c>
      <c r="D1" s="49">
        <v>2020</v>
      </c>
      <c r="E1" s="49">
        <v>2021</v>
      </c>
      <c r="F1" s="49">
        <v>2022</v>
      </c>
      <c r="G1" s="49">
        <v>2023</v>
      </c>
      <c r="H1" s="49">
        <v>2024</v>
      </c>
      <c r="I1" s="49">
        <v>2025</v>
      </c>
      <c r="J1" s="49">
        <v>2026</v>
      </c>
      <c r="K1" s="49">
        <v>2027</v>
      </c>
      <c r="L1" s="49">
        <v>2028</v>
      </c>
      <c r="M1" s="49">
        <v>2029</v>
      </c>
      <c r="N1" s="49">
        <v>2030</v>
      </c>
      <c r="O1" s="49">
        <v>2031</v>
      </c>
      <c r="P1" s="49">
        <v>2032</v>
      </c>
      <c r="Q1" s="49">
        <v>2033</v>
      </c>
      <c r="R1" s="49">
        <v>2034</v>
      </c>
      <c r="S1" s="49">
        <v>2035</v>
      </c>
      <c r="T1" s="49">
        <v>2036</v>
      </c>
      <c r="U1" s="49">
        <v>2037</v>
      </c>
      <c r="V1" s="49">
        <v>2038</v>
      </c>
      <c r="W1" s="49">
        <v>2039</v>
      </c>
      <c r="X1" s="49">
        <v>2040</v>
      </c>
      <c r="Y1" s="49">
        <v>2041</v>
      </c>
      <c r="Z1" s="49">
        <v>2042</v>
      </c>
      <c r="AA1" s="49">
        <v>2043</v>
      </c>
      <c r="AB1" s="49">
        <v>2044</v>
      </c>
      <c r="AC1" s="49">
        <v>2045</v>
      </c>
      <c r="AD1" s="49">
        <v>2046</v>
      </c>
      <c r="AE1" s="49">
        <v>2047</v>
      </c>
      <c r="AF1" s="49">
        <v>2048</v>
      </c>
      <c r="AG1" s="49">
        <v>2049</v>
      </c>
      <c r="AH1" s="49">
        <v>2050</v>
      </c>
    </row>
    <row r="2" spans="1:35" ht="15" customHeight="1" thickTop="1" x14ac:dyDescent="0.45">
      <c r="C2" s="48"/>
      <c r="D2" s="48"/>
      <c r="E2" s="48"/>
      <c r="F2" s="48"/>
      <c r="G2" s="48"/>
    </row>
    <row r="3" spans="1:35" ht="15" customHeight="1" x14ac:dyDescent="0.45">
      <c r="C3" s="48" t="s">
        <v>590</v>
      </c>
      <c r="D3" s="48" t="s">
        <v>608</v>
      </c>
      <c r="E3" s="48"/>
      <c r="F3" s="48"/>
      <c r="G3" s="48"/>
    </row>
    <row r="4" spans="1:35" ht="15" customHeight="1" x14ac:dyDescent="0.45">
      <c r="C4" s="48" t="s">
        <v>591</v>
      </c>
      <c r="D4" s="48" t="s">
        <v>610</v>
      </c>
      <c r="E4" s="48"/>
      <c r="F4" s="48"/>
      <c r="G4" s="48" t="s">
        <v>592</v>
      </c>
    </row>
    <row r="5" spans="1:35" ht="15" customHeight="1" x14ac:dyDescent="0.45">
      <c r="C5" s="48" t="s">
        <v>593</v>
      </c>
      <c r="D5" s="48" t="s">
        <v>611</v>
      </c>
      <c r="E5" s="48"/>
      <c r="F5" s="48"/>
      <c r="G5" s="48"/>
    </row>
    <row r="6" spans="1:35" ht="15" customHeight="1" x14ac:dyDescent="0.45">
      <c r="C6" s="48" t="s">
        <v>594</v>
      </c>
      <c r="D6" s="48"/>
      <c r="E6" s="48" t="s">
        <v>612</v>
      </c>
      <c r="F6" s="48"/>
      <c r="G6" s="48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5" t="s">
        <v>403</v>
      </c>
      <c r="B10" s="50" t="s">
        <v>43</v>
      </c>
    </row>
    <row r="11" spans="1:35" ht="15" customHeight="1" x14ac:dyDescent="0.45">
      <c r="B11" s="46" t="s">
        <v>44</v>
      </c>
    </row>
    <row r="12" spans="1:35" ht="15" customHeight="1" x14ac:dyDescent="0.45">
      <c r="B12" s="46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613</v>
      </c>
    </row>
    <row r="13" spans="1:35" ht="15" customHeight="1" thickBot="1" x14ac:dyDescent="0.5">
      <c r="B13" s="49" t="s">
        <v>46</v>
      </c>
      <c r="C13" s="49">
        <v>2019</v>
      </c>
      <c r="D13" s="49">
        <v>2020</v>
      </c>
      <c r="E13" s="49">
        <v>2021</v>
      </c>
      <c r="F13" s="49">
        <v>2022</v>
      </c>
      <c r="G13" s="49">
        <v>2023</v>
      </c>
      <c r="H13" s="49">
        <v>2024</v>
      </c>
      <c r="I13" s="49">
        <v>2025</v>
      </c>
      <c r="J13" s="49">
        <v>2026</v>
      </c>
      <c r="K13" s="49">
        <v>2027</v>
      </c>
      <c r="L13" s="49">
        <v>2028</v>
      </c>
      <c r="M13" s="49">
        <v>2029</v>
      </c>
      <c r="N13" s="49">
        <v>2030</v>
      </c>
      <c r="O13" s="49">
        <v>2031</v>
      </c>
      <c r="P13" s="49">
        <v>2032</v>
      </c>
      <c r="Q13" s="49">
        <v>2033</v>
      </c>
      <c r="R13" s="49">
        <v>2034</v>
      </c>
      <c r="S13" s="49">
        <v>2035</v>
      </c>
      <c r="T13" s="49">
        <v>2036</v>
      </c>
      <c r="U13" s="49">
        <v>2037</v>
      </c>
      <c r="V13" s="49">
        <v>2038</v>
      </c>
      <c r="W13" s="49">
        <v>2039</v>
      </c>
      <c r="X13" s="49">
        <v>2040</v>
      </c>
      <c r="Y13" s="49">
        <v>2041</v>
      </c>
      <c r="Z13" s="49">
        <v>2042</v>
      </c>
      <c r="AA13" s="49">
        <v>2043</v>
      </c>
      <c r="AB13" s="49">
        <v>2044</v>
      </c>
      <c r="AC13" s="49">
        <v>2045</v>
      </c>
      <c r="AD13" s="49">
        <v>2046</v>
      </c>
      <c r="AE13" s="49">
        <v>2047</v>
      </c>
      <c r="AF13" s="49">
        <v>2048</v>
      </c>
      <c r="AG13" s="49">
        <v>2049</v>
      </c>
      <c r="AH13" s="49">
        <v>2050</v>
      </c>
      <c r="AI13" s="49">
        <v>2050</v>
      </c>
    </row>
    <row r="14" spans="1:35" ht="15" customHeight="1" thickTop="1" x14ac:dyDescent="0.45"/>
    <row r="15" spans="1:35" ht="15" customHeight="1" x14ac:dyDescent="0.45">
      <c r="B15" s="51" t="s">
        <v>47</v>
      </c>
    </row>
    <row r="16" spans="1:35" ht="15" customHeight="1" x14ac:dyDescent="0.45">
      <c r="A16" s="45" t="s">
        <v>404</v>
      </c>
      <c r="B16" s="52" t="s">
        <v>48</v>
      </c>
      <c r="C16" s="53">
        <v>25.611993999999999</v>
      </c>
      <c r="D16" s="53">
        <v>27.470048999999999</v>
      </c>
      <c r="E16" s="53">
        <v>28.494802</v>
      </c>
      <c r="F16" s="53">
        <v>29.284983</v>
      </c>
      <c r="G16" s="53">
        <v>29.437076999999999</v>
      </c>
      <c r="H16" s="53">
        <v>29.64554</v>
      </c>
      <c r="I16" s="53">
        <v>29.641725999999998</v>
      </c>
      <c r="J16" s="53">
        <v>29.790983000000001</v>
      </c>
      <c r="K16" s="53">
        <v>29.775186999999999</v>
      </c>
      <c r="L16" s="53">
        <v>29.516684000000001</v>
      </c>
      <c r="M16" s="53">
        <v>29.532515</v>
      </c>
      <c r="N16" s="53">
        <v>29.747253000000001</v>
      </c>
      <c r="O16" s="53">
        <v>29.890884</v>
      </c>
      <c r="P16" s="53">
        <v>30.092388</v>
      </c>
      <c r="Q16" s="53">
        <v>30.068521</v>
      </c>
      <c r="R16" s="53">
        <v>29.858008999999999</v>
      </c>
      <c r="S16" s="53">
        <v>29.67897</v>
      </c>
      <c r="T16" s="53">
        <v>29.407720999999999</v>
      </c>
      <c r="U16" s="53">
        <v>29.011500999999999</v>
      </c>
      <c r="V16" s="53">
        <v>28.693753999999998</v>
      </c>
      <c r="W16" s="53">
        <v>28.532722</v>
      </c>
      <c r="X16" s="53">
        <v>28.853625999999998</v>
      </c>
      <c r="Y16" s="53">
        <v>29.041647000000001</v>
      </c>
      <c r="Z16" s="53">
        <v>29.058005999999999</v>
      </c>
      <c r="AA16" s="53">
        <v>28.954979000000002</v>
      </c>
      <c r="AB16" s="53">
        <v>28.623829000000001</v>
      </c>
      <c r="AC16" s="53">
        <v>28.151617000000002</v>
      </c>
      <c r="AD16" s="53">
        <v>27.620864999999998</v>
      </c>
      <c r="AE16" s="53">
        <v>27.029858000000001</v>
      </c>
      <c r="AF16" s="53">
        <v>26.494122000000001</v>
      </c>
      <c r="AG16" s="53">
        <v>25.881308000000001</v>
      </c>
      <c r="AH16" s="53">
        <v>24.796230000000001</v>
      </c>
      <c r="AI16" s="54">
        <v>-1.044E-3</v>
      </c>
    </row>
    <row r="17" spans="1:35" ht="15" customHeight="1" x14ac:dyDescent="0.45">
      <c r="A17" s="45" t="s">
        <v>405</v>
      </c>
      <c r="B17" s="52" t="s">
        <v>49</v>
      </c>
      <c r="C17" s="53">
        <v>6.6019019999999999</v>
      </c>
      <c r="D17" s="53">
        <v>7.2318899999999999</v>
      </c>
      <c r="E17" s="53">
        <v>7.3844390000000004</v>
      </c>
      <c r="F17" s="53">
        <v>8.1545550000000002</v>
      </c>
      <c r="G17" s="53">
        <v>8.1970700000000001</v>
      </c>
      <c r="H17" s="53">
        <v>8.2711670000000002</v>
      </c>
      <c r="I17" s="53">
        <v>8.3764719999999997</v>
      </c>
      <c r="J17" s="53">
        <v>8.5405770000000008</v>
      </c>
      <c r="K17" s="53">
        <v>8.6869639999999997</v>
      </c>
      <c r="L17" s="53">
        <v>8.7605109999999993</v>
      </c>
      <c r="M17" s="53">
        <v>8.7734959999999997</v>
      </c>
      <c r="N17" s="53">
        <v>8.7436039999999995</v>
      </c>
      <c r="O17" s="53">
        <v>8.7293579999999995</v>
      </c>
      <c r="P17" s="53">
        <v>8.6874260000000003</v>
      </c>
      <c r="Q17" s="53">
        <v>8.6625510000000006</v>
      </c>
      <c r="R17" s="53">
        <v>8.6945510000000006</v>
      </c>
      <c r="S17" s="53">
        <v>8.7301959999999994</v>
      </c>
      <c r="T17" s="53">
        <v>8.7063439999999996</v>
      </c>
      <c r="U17" s="53">
        <v>8.6320999999999994</v>
      </c>
      <c r="V17" s="53">
        <v>8.586074</v>
      </c>
      <c r="W17" s="53">
        <v>8.5737070000000006</v>
      </c>
      <c r="X17" s="53">
        <v>8.5956320000000002</v>
      </c>
      <c r="Y17" s="53">
        <v>8.6115080000000006</v>
      </c>
      <c r="Z17" s="53">
        <v>8.6138320000000004</v>
      </c>
      <c r="AA17" s="53">
        <v>8.6202470000000009</v>
      </c>
      <c r="AB17" s="53">
        <v>8.5840709999999998</v>
      </c>
      <c r="AC17" s="53">
        <v>8.5441120000000002</v>
      </c>
      <c r="AD17" s="53">
        <v>8.4679190000000002</v>
      </c>
      <c r="AE17" s="53">
        <v>8.4433570000000007</v>
      </c>
      <c r="AF17" s="53">
        <v>8.4490289999999995</v>
      </c>
      <c r="AG17" s="53">
        <v>8.3908400000000007</v>
      </c>
      <c r="AH17" s="53">
        <v>8.1908840000000005</v>
      </c>
      <c r="AI17" s="54">
        <v>6.9810000000000002E-3</v>
      </c>
    </row>
    <row r="18" spans="1:35" ht="15" customHeight="1" x14ac:dyDescent="0.45">
      <c r="A18" s="45" t="s">
        <v>406</v>
      </c>
      <c r="B18" s="52" t="s">
        <v>50</v>
      </c>
      <c r="C18" s="53">
        <v>35.031666000000001</v>
      </c>
      <c r="D18" s="53">
        <v>36.033656999999998</v>
      </c>
      <c r="E18" s="53">
        <v>37.331187999999997</v>
      </c>
      <c r="F18" s="53">
        <v>37.590195000000001</v>
      </c>
      <c r="G18" s="53">
        <v>37.847774999999999</v>
      </c>
      <c r="H18" s="53">
        <v>38.332695000000001</v>
      </c>
      <c r="I18" s="53">
        <v>39.291294000000001</v>
      </c>
      <c r="J18" s="53">
        <v>39.964728999999998</v>
      </c>
      <c r="K18" s="53">
        <v>40.147494999999999</v>
      </c>
      <c r="L18" s="53">
        <v>40.689774</v>
      </c>
      <c r="M18" s="53">
        <v>40.984023999999998</v>
      </c>
      <c r="N18" s="53">
        <v>40.933514000000002</v>
      </c>
      <c r="O18" s="53">
        <v>41.105021999999998</v>
      </c>
      <c r="P18" s="53">
        <v>41.415512</v>
      </c>
      <c r="Q18" s="53">
        <v>41.783867000000001</v>
      </c>
      <c r="R18" s="53">
        <v>42.303432000000001</v>
      </c>
      <c r="S18" s="53">
        <v>42.534461999999998</v>
      </c>
      <c r="T18" s="53">
        <v>42.787467999999997</v>
      </c>
      <c r="U18" s="53">
        <v>43.062252000000001</v>
      </c>
      <c r="V18" s="53">
        <v>43.329517000000003</v>
      </c>
      <c r="W18" s="53">
        <v>43.569817</v>
      </c>
      <c r="X18" s="53">
        <v>43.935242000000002</v>
      </c>
      <c r="Y18" s="53">
        <v>44.149737999999999</v>
      </c>
      <c r="Z18" s="53">
        <v>44.370525000000001</v>
      </c>
      <c r="AA18" s="53">
        <v>44.607227000000002</v>
      </c>
      <c r="AB18" s="53">
        <v>44.817394</v>
      </c>
      <c r="AC18" s="53">
        <v>44.978980999999997</v>
      </c>
      <c r="AD18" s="53">
        <v>45.196522000000002</v>
      </c>
      <c r="AE18" s="53">
        <v>45.565365</v>
      </c>
      <c r="AF18" s="53">
        <v>46.018310999999997</v>
      </c>
      <c r="AG18" s="53">
        <v>46.380791000000002</v>
      </c>
      <c r="AH18" s="53">
        <v>46.616813999999998</v>
      </c>
      <c r="AI18" s="54">
        <v>9.2589999999999999E-3</v>
      </c>
    </row>
    <row r="19" spans="1:35" ht="15" customHeight="1" x14ac:dyDescent="0.45">
      <c r="A19" s="45" t="s">
        <v>407</v>
      </c>
      <c r="B19" s="52" t="s">
        <v>51</v>
      </c>
      <c r="C19" s="53">
        <v>13.567287</v>
      </c>
      <c r="D19" s="53">
        <v>12.301702000000001</v>
      </c>
      <c r="E19" s="53">
        <v>11.91614</v>
      </c>
      <c r="F19" s="53">
        <v>12.097934</v>
      </c>
      <c r="G19" s="53">
        <v>11.528378</v>
      </c>
      <c r="H19" s="53">
        <v>11.431785</v>
      </c>
      <c r="I19" s="53">
        <v>10.959244</v>
      </c>
      <c r="J19" s="53">
        <v>11.374874999999999</v>
      </c>
      <c r="K19" s="53">
        <v>11.346437999999999</v>
      </c>
      <c r="L19" s="53">
        <v>11.251115</v>
      </c>
      <c r="M19" s="53">
        <v>11.165606</v>
      </c>
      <c r="N19" s="53">
        <v>11.150665</v>
      </c>
      <c r="O19" s="53">
        <v>11.095863</v>
      </c>
      <c r="P19" s="53">
        <v>11.075275</v>
      </c>
      <c r="Q19" s="53">
        <v>11.138650999999999</v>
      </c>
      <c r="R19" s="53">
        <v>11.05944</v>
      </c>
      <c r="S19" s="53">
        <v>10.961893</v>
      </c>
      <c r="T19" s="53">
        <v>10.900166</v>
      </c>
      <c r="U19" s="53">
        <v>10.886232</v>
      </c>
      <c r="V19" s="53">
        <v>10.788899000000001</v>
      </c>
      <c r="W19" s="53">
        <v>10.740030000000001</v>
      </c>
      <c r="X19" s="53">
        <v>10.712185</v>
      </c>
      <c r="Y19" s="53">
        <v>10.675381</v>
      </c>
      <c r="Z19" s="53">
        <v>10.670083</v>
      </c>
      <c r="AA19" s="53">
        <v>10.665628</v>
      </c>
      <c r="AB19" s="53">
        <v>10.664737000000001</v>
      </c>
      <c r="AC19" s="53">
        <v>10.636405999999999</v>
      </c>
      <c r="AD19" s="53">
        <v>10.700362999999999</v>
      </c>
      <c r="AE19" s="53">
        <v>10.683536</v>
      </c>
      <c r="AF19" s="53">
        <v>10.674272999999999</v>
      </c>
      <c r="AG19" s="53">
        <v>10.649559999999999</v>
      </c>
      <c r="AH19" s="53">
        <v>10.675205999999999</v>
      </c>
      <c r="AI19" s="54">
        <v>-7.7039999999999999E-3</v>
      </c>
    </row>
    <row r="20" spans="1:35" ht="15" customHeight="1" x14ac:dyDescent="0.45">
      <c r="A20" s="45" t="s">
        <v>408</v>
      </c>
      <c r="B20" s="52" t="s">
        <v>52</v>
      </c>
      <c r="C20" s="53">
        <v>8.4447150000000004</v>
      </c>
      <c r="D20" s="53">
        <v>8.2963240000000003</v>
      </c>
      <c r="E20" s="53">
        <v>8.1618230000000001</v>
      </c>
      <c r="F20" s="53">
        <v>8.0091900000000003</v>
      </c>
      <c r="G20" s="53">
        <v>8.0310430000000004</v>
      </c>
      <c r="H20" s="53">
        <v>8.0633920000000003</v>
      </c>
      <c r="I20" s="53">
        <v>7.8221889999999998</v>
      </c>
      <c r="J20" s="53">
        <v>7.0982510000000003</v>
      </c>
      <c r="K20" s="53">
        <v>7.1011790000000001</v>
      </c>
      <c r="L20" s="53">
        <v>7.1049009999999999</v>
      </c>
      <c r="M20" s="53">
        <v>7.1086070000000001</v>
      </c>
      <c r="N20" s="53">
        <v>7.1157079999999997</v>
      </c>
      <c r="O20" s="53">
        <v>7.1268459999999996</v>
      </c>
      <c r="P20" s="53">
        <v>7.1344240000000001</v>
      </c>
      <c r="Q20" s="53">
        <v>6.9723090000000001</v>
      </c>
      <c r="R20" s="53">
        <v>6.7987950000000001</v>
      </c>
      <c r="S20" s="53">
        <v>6.8134930000000002</v>
      </c>
      <c r="T20" s="53">
        <v>6.8244199999999999</v>
      </c>
      <c r="U20" s="53">
        <v>6.8266289999999996</v>
      </c>
      <c r="V20" s="53">
        <v>6.8288320000000002</v>
      </c>
      <c r="W20" s="53">
        <v>6.8288320000000002</v>
      </c>
      <c r="X20" s="53">
        <v>6.7398020000000001</v>
      </c>
      <c r="Y20" s="53">
        <v>6.7529009999999996</v>
      </c>
      <c r="Z20" s="53">
        <v>6.7623740000000003</v>
      </c>
      <c r="AA20" s="53">
        <v>6.6799390000000001</v>
      </c>
      <c r="AB20" s="53">
        <v>6.6878409999999997</v>
      </c>
      <c r="AC20" s="53">
        <v>6.6964040000000002</v>
      </c>
      <c r="AD20" s="53">
        <v>6.7008619999999999</v>
      </c>
      <c r="AE20" s="53">
        <v>6.7053180000000001</v>
      </c>
      <c r="AF20" s="53">
        <v>6.708094</v>
      </c>
      <c r="AG20" s="53">
        <v>6.7114479999999999</v>
      </c>
      <c r="AH20" s="53">
        <v>6.7162949999999997</v>
      </c>
      <c r="AI20" s="54">
        <v>-7.3600000000000002E-3</v>
      </c>
    </row>
    <row r="21" spans="1:35" ht="15" customHeight="1" x14ac:dyDescent="0.45">
      <c r="A21" s="45" t="s">
        <v>409</v>
      </c>
      <c r="B21" s="52" t="s">
        <v>236</v>
      </c>
      <c r="C21" s="53">
        <v>2.6272229999999999</v>
      </c>
      <c r="D21" s="53">
        <v>2.6280489999999999</v>
      </c>
      <c r="E21" s="53">
        <v>2.6091600000000001</v>
      </c>
      <c r="F21" s="53">
        <v>2.5599219999999998</v>
      </c>
      <c r="G21" s="53">
        <v>2.5150700000000001</v>
      </c>
      <c r="H21" s="53">
        <v>2.4734569999999998</v>
      </c>
      <c r="I21" s="53">
        <v>2.4585080000000001</v>
      </c>
      <c r="J21" s="53">
        <v>2.3993739999999999</v>
      </c>
      <c r="K21" s="53">
        <v>2.3926940000000001</v>
      </c>
      <c r="L21" s="53">
        <v>2.3837269999999999</v>
      </c>
      <c r="M21" s="53">
        <v>2.3771840000000002</v>
      </c>
      <c r="N21" s="53">
        <v>2.371095</v>
      </c>
      <c r="O21" s="53">
        <v>2.372903</v>
      </c>
      <c r="P21" s="53">
        <v>2.363693</v>
      </c>
      <c r="Q21" s="53">
        <v>2.3590360000000001</v>
      </c>
      <c r="R21" s="53">
        <v>2.356455</v>
      </c>
      <c r="S21" s="53">
        <v>2.3473850000000001</v>
      </c>
      <c r="T21" s="53">
        <v>2.3418030000000001</v>
      </c>
      <c r="U21" s="53">
        <v>2.3342529999999999</v>
      </c>
      <c r="V21" s="53">
        <v>2.3264710000000002</v>
      </c>
      <c r="W21" s="53">
        <v>2.3167970000000002</v>
      </c>
      <c r="X21" s="53">
        <v>2.3068300000000002</v>
      </c>
      <c r="Y21" s="53">
        <v>2.298737</v>
      </c>
      <c r="Z21" s="53">
        <v>2.2840549999999999</v>
      </c>
      <c r="AA21" s="53">
        <v>2.2847749999999998</v>
      </c>
      <c r="AB21" s="53">
        <v>2.2813439999999998</v>
      </c>
      <c r="AC21" s="53">
        <v>2.2727469999999999</v>
      </c>
      <c r="AD21" s="53">
        <v>2.2737039999999999</v>
      </c>
      <c r="AE21" s="53">
        <v>2.2817509999999999</v>
      </c>
      <c r="AF21" s="53">
        <v>2.2799499999999999</v>
      </c>
      <c r="AG21" s="53">
        <v>2.2737780000000001</v>
      </c>
      <c r="AH21" s="53">
        <v>2.2625250000000001</v>
      </c>
      <c r="AI21" s="54">
        <v>-4.8089999999999999E-3</v>
      </c>
    </row>
    <row r="22" spans="1:35" ht="15" customHeight="1" x14ac:dyDescent="0.45">
      <c r="A22" s="45" t="s">
        <v>410</v>
      </c>
      <c r="B22" s="52" t="s">
        <v>53</v>
      </c>
      <c r="C22" s="53">
        <v>4.8234599999999999</v>
      </c>
      <c r="D22" s="53">
        <v>4.7398749999999996</v>
      </c>
      <c r="E22" s="53">
        <v>4.8134420000000002</v>
      </c>
      <c r="F22" s="53">
        <v>4.8773650000000002</v>
      </c>
      <c r="G22" s="53">
        <v>4.8942509999999997</v>
      </c>
      <c r="H22" s="53">
        <v>4.9273809999999996</v>
      </c>
      <c r="I22" s="53">
        <v>4.9563370000000004</v>
      </c>
      <c r="J22" s="53">
        <v>4.9946830000000002</v>
      </c>
      <c r="K22" s="53">
        <v>5.0237579999999999</v>
      </c>
      <c r="L22" s="53">
        <v>5.07172</v>
      </c>
      <c r="M22" s="53">
        <v>5.0997880000000002</v>
      </c>
      <c r="N22" s="53">
        <v>5.133343</v>
      </c>
      <c r="O22" s="53">
        <v>5.1501830000000002</v>
      </c>
      <c r="P22" s="53">
        <v>5.1613689999999997</v>
      </c>
      <c r="Q22" s="53">
        <v>5.1743240000000004</v>
      </c>
      <c r="R22" s="53">
        <v>5.1895920000000002</v>
      </c>
      <c r="S22" s="53">
        <v>5.2043090000000003</v>
      </c>
      <c r="T22" s="53">
        <v>5.2177829999999998</v>
      </c>
      <c r="U22" s="53">
        <v>5.2270830000000004</v>
      </c>
      <c r="V22" s="53">
        <v>5.2400510000000002</v>
      </c>
      <c r="W22" s="53">
        <v>5.2517810000000003</v>
      </c>
      <c r="X22" s="53">
        <v>5.2697789999999998</v>
      </c>
      <c r="Y22" s="53">
        <v>5.2909540000000002</v>
      </c>
      <c r="Z22" s="53">
        <v>5.3100639999999997</v>
      </c>
      <c r="AA22" s="53">
        <v>5.3353330000000003</v>
      </c>
      <c r="AB22" s="53">
        <v>5.360538</v>
      </c>
      <c r="AC22" s="53">
        <v>5.3880650000000001</v>
      </c>
      <c r="AD22" s="53">
        <v>5.4140160000000002</v>
      </c>
      <c r="AE22" s="53">
        <v>5.4475600000000002</v>
      </c>
      <c r="AF22" s="53">
        <v>5.4759770000000003</v>
      </c>
      <c r="AG22" s="53">
        <v>5.5068549999999998</v>
      </c>
      <c r="AH22" s="53">
        <v>5.5353389999999996</v>
      </c>
      <c r="AI22" s="54">
        <v>4.4510000000000001E-3</v>
      </c>
    </row>
    <row r="23" spans="1:35" ht="15" customHeight="1" x14ac:dyDescent="0.45">
      <c r="A23" s="45" t="s">
        <v>411</v>
      </c>
      <c r="B23" s="52" t="s">
        <v>54</v>
      </c>
      <c r="C23" s="53">
        <v>3.9866130000000002</v>
      </c>
      <c r="D23" s="53">
        <v>4.4920280000000004</v>
      </c>
      <c r="E23" s="53">
        <v>5.0645519999999999</v>
      </c>
      <c r="F23" s="53">
        <v>5.8791070000000003</v>
      </c>
      <c r="G23" s="53">
        <v>6.4832999999999998</v>
      </c>
      <c r="H23" s="53">
        <v>6.7789630000000001</v>
      </c>
      <c r="I23" s="53">
        <v>7.2154259999999999</v>
      </c>
      <c r="J23" s="53">
        <v>7.3763969999999999</v>
      </c>
      <c r="K23" s="53">
        <v>7.5805249999999997</v>
      </c>
      <c r="L23" s="53">
        <v>7.7764329999999999</v>
      </c>
      <c r="M23" s="53">
        <v>8.060765</v>
      </c>
      <c r="N23" s="53">
        <v>8.4724140000000006</v>
      </c>
      <c r="O23" s="53">
        <v>8.5990500000000001</v>
      </c>
      <c r="P23" s="53">
        <v>8.6252949999999995</v>
      </c>
      <c r="Q23" s="53">
        <v>8.6702870000000001</v>
      </c>
      <c r="R23" s="53">
        <v>8.7115349999999996</v>
      </c>
      <c r="S23" s="53">
        <v>8.9610610000000008</v>
      </c>
      <c r="T23" s="53">
        <v>9.1560959999999998</v>
      </c>
      <c r="U23" s="53">
        <v>9.3085830000000005</v>
      </c>
      <c r="V23" s="53">
        <v>9.4918940000000003</v>
      </c>
      <c r="W23" s="53">
        <v>9.6658430000000006</v>
      </c>
      <c r="X23" s="53">
        <v>9.8714049999999993</v>
      </c>
      <c r="Y23" s="53">
        <v>10.118544</v>
      </c>
      <c r="Z23" s="53">
        <v>10.417507000000001</v>
      </c>
      <c r="AA23" s="53">
        <v>10.760035</v>
      </c>
      <c r="AB23" s="53">
        <v>11.121703</v>
      </c>
      <c r="AC23" s="53">
        <v>11.526014</v>
      </c>
      <c r="AD23" s="53">
        <v>11.799397000000001</v>
      </c>
      <c r="AE23" s="53">
        <v>12.039868</v>
      </c>
      <c r="AF23" s="53">
        <v>12.214866000000001</v>
      </c>
      <c r="AG23" s="53">
        <v>12.415702</v>
      </c>
      <c r="AH23" s="53">
        <v>12.642707</v>
      </c>
      <c r="AI23" s="54">
        <v>3.7932E-2</v>
      </c>
    </row>
    <row r="24" spans="1:35" ht="15" customHeight="1" x14ac:dyDescent="0.45">
      <c r="A24" s="45" t="s">
        <v>412</v>
      </c>
      <c r="B24" s="52" t="s">
        <v>55</v>
      </c>
      <c r="C24" s="53">
        <v>1.4188879999999999</v>
      </c>
      <c r="D24" s="53">
        <v>0.82741600000000004</v>
      </c>
      <c r="E24" s="53">
        <v>0.76915900000000004</v>
      </c>
      <c r="F24" s="53">
        <v>0.81370399999999998</v>
      </c>
      <c r="G24" s="53">
        <v>0.90498599999999996</v>
      </c>
      <c r="H24" s="53">
        <v>0.93629899999999999</v>
      </c>
      <c r="I24" s="53">
        <v>0.88239900000000004</v>
      </c>
      <c r="J24" s="53">
        <v>0.73650400000000005</v>
      </c>
      <c r="K24" s="53">
        <v>0.70337899999999998</v>
      </c>
      <c r="L24" s="53">
        <v>0.71896099999999996</v>
      </c>
      <c r="M24" s="53">
        <v>0.71672899999999995</v>
      </c>
      <c r="N24" s="53">
        <v>0.67875799999999997</v>
      </c>
      <c r="O24" s="53">
        <v>0.673709</v>
      </c>
      <c r="P24" s="53">
        <v>0.67886000000000002</v>
      </c>
      <c r="Q24" s="53">
        <v>0.65972900000000001</v>
      </c>
      <c r="R24" s="53">
        <v>0.68534600000000001</v>
      </c>
      <c r="S24" s="53">
        <v>0.68765500000000002</v>
      </c>
      <c r="T24" s="53">
        <v>0.67360299999999995</v>
      </c>
      <c r="U24" s="53">
        <v>0.70967199999999997</v>
      </c>
      <c r="V24" s="53">
        <v>0.71401099999999995</v>
      </c>
      <c r="W24" s="53">
        <v>0.71428100000000005</v>
      </c>
      <c r="X24" s="53">
        <v>0.70825099999999996</v>
      </c>
      <c r="Y24" s="53">
        <v>0.71667899999999995</v>
      </c>
      <c r="Z24" s="53">
        <v>0.71788600000000002</v>
      </c>
      <c r="AA24" s="53">
        <v>0.720414</v>
      </c>
      <c r="AB24" s="53">
        <v>0.72780400000000001</v>
      </c>
      <c r="AC24" s="53">
        <v>0.73664099999999999</v>
      </c>
      <c r="AD24" s="53">
        <v>0.73240700000000003</v>
      </c>
      <c r="AE24" s="53">
        <v>0.75258800000000003</v>
      </c>
      <c r="AF24" s="53">
        <v>0.76302599999999998</v>
      </c>
      <c r="AG24" s="53">
        <v>0.77178400000000003</v>
      </c>
      <c r="AH24" s="53">
        <v>0.77161299999999999</v>
      </c>
      <c r="AI24" s="54">
        <v>-1.9458E-2</v>
      </c>
    </row>
    <row r="25" spans="1:35" ht="15" customHeight="1" x14ac:dyDescent="0.45">
      <c r="A25" s="45" t="s">
        <v>413</v>
      </c>
      <c r="B25" s="51" t="s">
        <v>56</v>
      </c>
      <c r="C25" s="55">
        <v>102.113747</v>
      </c>
      <c r="D25" s="55">
        <v>104.020996</v>
      </c>
      <c r="E25" s="55">
        <v>106.544701</v>
      </c>
      <c r="F25" s="55">
        <v>109.266953</v>
      </c>
      <c r="G25" s="55">
        <v>109.83895099999999</v>
      </c>
      <c r="H25" s="55">
        <v>110.860687</v>
      </c>
      <c r="I25" s="55">
        <v>111.60359200000001</v>
      </c>
      <c r="J25" s="55">
        <v>112.276375</v>
      </c>
      <c r="K25" s="55">
        <v>112.757622</v>
      </c>
      <c r="L25" s="55">
        <v>113.273827</v>
      </c>
      <c r="M25" s="55">
        <v>113.818718</v>
      </c>
      <c r="N25" s="55">
        <v>114.346352</v>
      </c>
      <c r="O25" s="55">
        <v>114.74382</v>
      </c>
      <c r="P25" s="55">
        <v>115.234238</v>
      </c>
      <c r="Q25" s="55">
        <v>115.48928100000001</v>
      </c>
      <c r="R25" s="55">
        <v>115.65715</v>
      </c>
      <c r="S25" s="55">
        <v>115.91941799999999</v>
      </c>
      <c r="T25" s="55">
        <v>116.015396</v>
      </c>
      <c r="U25" s="55">
        <v>115.998306</v>
      </c>
      <c r="V25" s="55">
        <v>115.999512</v>
      </c>
      <c r="W25" s="55">
        <v>116.19381</v>
      </c>
      <c r="X25" s="55">
        <v>116.992744</v>
      </c>
      <c r="Y25" s="55">
        <v>117.65609000000001</v>
      </c>
      <c r="Z25" s="55">
        <v>118.204323</v>
      </c>
      <c r="AA25" s="55">
        <v>118.62857099999999</v>
      </c>
      <c r="AB25" s="55">
        <v>118.86927</v>
      </c>
      <c r="AC25" s="55">
        <v>118.930992</v>
      </c>
      <c r="AD25" s="55">
        <v>118.906059</v>
      </c>
      <c r="AE25" s="55">
        <v>118.94918800000001</v>
      </c>
      <c r="AF25" s="55">
        <v>119.077637</v>
      </c>
      <c r="AG25" s="55">
        <v>118.982063</v>
      </c>
      <c r="AH25" s="55">
        <v>118.20761899999999</v>
      </c>
      <c r="AI25" s="56">
        <v>4.7320000000000001E-3</v>
      </c>
    </row>
    <row r="27" spans="1:35" ht="15" customHeight="1" x14ac:dyDescent="0.45">
      <c r="B27" s="51" t="s">
        <v>57</v>
      </c>
    </row>
    <row r="28" spans="1:35" ht="15" customHeight="1" x14ac:dyDescent="0.45">
      <c r="A28" s="45" t="s">
        <v>414</v>
      </c>
      <c r="B28" s="52" t="s">
        <v>58</v>
      </c>
      <c r="C28" s="53">
        <v>15.553844</v>
      </c>
      <c r="D28" s="53">
        <v>15.955926</v>
      </c>
      <c r="E28" s="53">
        <v>14.746981</v>
      </c>
      <c r="F28" s="53">
        <v>14.677569</v>
      </c>
      <c r="G28" s="53">
        <v>14.71904</v>
      </c>
      <c r="H28" s="53">
        <v>15.418278000000001</v>
      </c>
      <c r="I28" s="53">
        <v>14.744417</v>
      </c>
      <c r="J28" s="53">
        <v>15.570346000000001</v>
      </c>
      <c r="K28" s="53">
        <v>14.863301999999999</v>
      </c>
      <c r="L28" s="53">
        <v>15.257555999999999</v>
      </c>
      <c r="M28" s="53">
        <v>15.021279</v>
      </c>
      <c r="N28" s="53">
        <v>14.408842</v>
      </c>
      <c r="O28" s="53">
        <v>14.093935999999999</v>
      </c>
      <c r="P28" s="53">
        <v>14.057603</v>
      </c>
      <c r="Q28" s="53">
        <v>13.628367000000001</v>
      </c>
      <c r="R28" s="53">
        <v>14.341786000000001</v>
      </c>
      <c r="S28" s="53">
        <v>14.514404000000001</v>
      </c>
      <c r="T28" s="53">
        <v>14.28753</v>
      </c>
      <c r="U28" s="53">
        <v>15.278381</v>
      </c>
      <c r="V28" s="53">
        <v>15.240164</v>
      </c>
      <c r="W28" s="53">
        <v>15.243741</v>
      </c>
      <c r="X28" s="53">
        <v>15.07306</v>
      </c>
      <c r="Y28" s="53">
        <v>15.523645999999999</v>
      </c>
      <c r="Z28" s="53">
        <v>15.265840000000001</v>
      </c>
      <c r="AA28" s="53">
        <v>15.396822</v>
      </c>
      <c r="AB28" s="53">
        <v>15.742918</v>
      </c>
      <c r="AC28" s="53">
        <v>16.219759</v>
      </c>
      <c r="AD28" s="53">
        <v>15.569623999999999</v>
      </c>
      <c r="AE28" s="53">
        <v>16.714656999999999</v>
      </c>
      <c r="AF28" s="53">
        <v>17.507576</v>
      </c>
      <c r="AG28" s="53">
        <v>17.736098999999999</v>
      </c>
      <c r="AH28" s="53">
        <v>17.060542999999999</v>
      </c>
      <c r="AI28" s="54">
        <v>2.9870000000000001E-3</v>
      </c>
    </row>
    <row r="29" spans="1:35" ht="15" customHeight="1" x14ac:dyDescent="0.45">
      <c r="A29" s="45" t="s">
        <v>415</v>
      </c>
      <c r="B29" s="52" t="s">
        <v>59</v>
      </c>
      <c r="C29" s="53">
        <v>4.8218459999999999</v>
      </c>
      <c r="D29" s="53">
        <v>4.8682829999999999</v>
      </c>
      <c r="E29" s="53">
        <v>4.2536339999999999</v>
      </c>
      <c r="F29" s="53">
        <v>4.2231249999999996</v>
      </c>
      <c r="G29" s="53">
        <v>4.2503019999999996</v>
      </c>
      <c r="H29" s="53">
        <v>4.2614799999999997</v>
      </c>
      <c r="I29" s="53">
        <v>4.0865369999999999</v>
      </c>
      <c r="J29" s="53">
        <v>3.8264770000000001</v>
      </c>
      <c r="K29" s="53">
        <v>3.7689370000000002</v>
      </c>
      <c r="L29" s="53">
        <v>3.5921449999999999</v>
      </c>
      <c r="M29" s="53">
        <v>3.521687</v>
      </c>
      <c r="N29" s="53">
        <v>3.5552640000000002</v>
      </c>
      <c r="O29" s="53">
        <v>3.5350760000000001</v>
      </c>
      <c r="P29" s="53">
        <v>3.5446019999999998</v>
      </c>
      <c r="Q29" s="53">
        <v>3.5730620000000002</v>
      </c>
      <c r="R29" s="53">
        <v>3.5460820000000002</v>
      </c>
      <c r="S29" s="53">
        <v>3.5583019999999999</v>
      </c>
      <c r="T29" s="53">
        <v>3.5499969999999998</v>
      </c>
      <c r="U29" s="53">
        <v>3.605515</v>
      </c>
      <c r="V29" s="53">
        <v>3.6364779999999999</v>
      </c>
      <c r="W29" s="53">
        <v>3.669384</v>
      </c>
      <c r="X29" s="53">
        <v>3.7044459999999999</v>
      </c>
      <c r="Y29" s="53">
        <v>3.763665</v>
      </c>
      <c r="Z29" s="53">
        <v>3.7893180000000002</v>
      </c>
      <c r="AA29" s="53">
        <v>3.8217789999999998</v>
      </c>
      <c r="AB29" s="53">
        <v>3.847737</v>
      </c>
      <c r="AC29" s="53">
        <v>3.9163230000000002</v>
      </c>
      <c r="AD29" s="53">
        <v>3.9913919999999998</v>
      </c>
      <c r="AE29" s="53">
        <v>4.0042749999999998</v>
      </c>
      <c r="AF29" s="53">
        <v>4.0643799999999999</v>
      </c>
      <c r="AG29" s="53">
        <v>4.1425689999999999</v>
      </c>
      <c r="AH29" s="53">
        <v>4.2591049999999999</v>
      </c>
      <c r="AI29" s="54">
        <v>-3.9950000000000003E-3</v>
      </c>
    </row>
    <row r="30" spans="1:35" ht="15" customHeight="1" x14ac:dyDescent="0.45">
      <c r="A30" s="45" t="s">
        <v>416</v>
      </c>
      <c r="B30" s="52" t="s">
        <v>64</v>
      </c>
      <c r="C30" s="53">
        <v>2.7904170000000001</v>
      </c>
      <c r="D30" s="53">
        <v>2.737625</v>
      </c>
      <c r="E30" s="53">
        <v>2.5053109999999998</v>
      </c>
      <c r="F30" s="53">
        <v>2.4984670000000002</v>
      </c>
      <c r="G30" s="53">
        <v>2.4013659999999999</v>
      </c>
      <c r="H30" s="53">
        <v>2.3791709999999999</v>
      </c>
      <c r="I30" s="53">
        <v>2.4546790000000001</v>
      </c>
      <c r="J30" s="53">
        <v>2.571234</v>
      </c>
      <c r="K30" s="53">
        <v>2.4594520000000002</v>
      </c>
      <c r="L30" s="53">
        <v>2.2421310000000001</v>
      </c>
      <c r="M30" s="53">
        <v>2.1955010000000001</v>
      </c>
      <c r="N30" s="53">
        <v>2.1763569999999999</v>
      </c>
      <c r="O30" s="53">
        <v>2.2368290000000002</v>
      </c>
      <c r="P30" s="53">
        <v>2.2121330000000001</v>
      </c>
      <c r="Q30" s="53">
        <v>2.1109870000000002</v>
      </c>
      <c r="R30" s="53">
        <v>2.082128</v>
      </c>
      <c r="S30" s="53">
        <v>2.056724</v>
      </c>
      <c r="T30" s="53">
        <v>2.0427010000000001</v>
      </c>
      <c r="U30" s="53">
        <v>2.0694300000000001</v>
      </c>
      <c r="V30" s="53">
        <v>2.0636679999999998</v>
      </c>
      <c r="W30" s="53">
        <v>2.065515</v>
      </c>
      <c r="X30" s="53">
        <v>2.0697510000000001</v>
      </c>
      <c r="Y30" s="53">
        <v>2.0653260000000002</v>
      </c>
      <c r="Z30" s="53">
        <v>2.0557919999999998</v>
      </c>
      <c r="AA30" s="53">
        <v>2.0450620000000002</v>
      </c>
      <c r="AB30" s="53">
        <v>2.0243169999999999</v>
      </c>
      <c r="AC30" s="53">
        <v>2.0110999999999999</v>
      </c>
      <c r="AD30" s="53">
        <v>2.0049169999999998</v>
      </c>
      <c r="AE30" s="53">
        <v>2.0089250000000001</v>
      </c>
      <c r="AF30" s="53">
        <v>1.9932430000000001</v>
      </c>
      <c r="AG30" s="53">
        <v>1.9922690000000001</v>
      </c>
      <c r="AH30" s="53">
        <v>1.9917320000000001</v>
      </c>
      <c r="AI30" s="54">
        <v>-1.0817999999999999E-2</v>
      </c>
    </row>
    <row r="31" spans="1:35" ht="15" customHeight="1" x14ac:dyDescent="0.45">
      <c r="A31" s="45" t="s">
        <v>417</v>
      </c>
      <c r="B31" s="52" t="s">
        <v>418</v>
      </c>
      <c r="C31" s="53">
        <v>0.29147099999999998</v>
      </c>
      <c r="D31" s="53">
        <v>0.31148300000000001</v>
      </c>
      <c r="E31" s="53">
        <v>0.197879</v>
      </c>
      <c r="F31" s="53">
        <v>0.192162</v>
      </c>
      <c r="G31" s="53">
        <v>0.18914300000000001</v>
      </c>
      <c r="H31" s="53">
        <v>0.192052</v>
      </c>
      <c r="I31" s="53">
        <v>0.185666</v>
      </c>
      <c r="J31" s="53">
        <v>0.196601</v>
      </c>
      <c r="K31" s="53">
        <v>0.21040800000000001</v>
      </c>
      <c r="L31" s="53">
        <v>0.21635499999999999</v>
      </c>
      <c r="M31" s="53">
        <v>0.21065800000000001</v>
      </c>
      <c r="N31" s="53">
        <v>0.21084700000000001</v>
      </c>
      <c r="O31" s="53">
        <v>0.202959</v>
      </c>
      <c r="P31" s="53">
        <v>0.21087</v>
      </c>
      <c r="Q31" s="53">
        <v>0.21102299999999999</v>
      </c>
      <c r="R31" s="53">
        <v>0.219916</v>
      </c>
      <c r="S31" s="53">
        <v>0.217975</v>
      </c>
      <c r="T31" s="53">
        <v>0.21322199999999999</v>
      </c>
      <c r="U31" s="53">
        <v>0.21205599999999999</v>
      </c>
      <c r="V31" s="53">
        <v>0.21080499999999999</v>
      </c>
      <c r="W31" s="53">
        <v>0.21180299999999999</v>
      </c>
      <c r="X31" s="53">
        <v>0.211116</v>
      </c>
      <c r="Y31" s="53">
        <v>0.21271100000000001</v>
      </c>
      <c r="Z31" s="53">
        <v>0.21129300000000001</v>
      </c>
      <c r="AA31" s="53">
        <v>0.20986099999999999</v>
      </c>
      <c r="AB31" s="53">
        <v>0.20839099999999999</v>
      </c>
      <c r="AC31" s="53">
        <v>0.20740400000000001</v>
      </c>
      <c r="AD31" s="53">
        <v>0.20299700000000001</v>
      </c>
      <c r="AE31" s="53">
        <v>0.20074500000000001</v>
      </c>
      <c r="AF31" s="53">
        <v>0.198074</v>
      </c>
      <c r="AG31" s="53">
        <v>0.19659199999999999</v>
      </c>
      <c r="AH31" s="53">
        <v>0.195047</v>
      </c>
      <c r="AI31" s="54">
        <v>-1.2874E-2</v>
      </c>
    </row>
    <row r="32" spans="1:35" ht="15" customHeight="1" x14ac:dyDescent="0.45">
      <c r="A32" s="45" t="s">
        <v>419</v>
      </c>
      <c r="B32" s="51" t="s">
        <v>56</v>
      </c>
      <c r="C32" s="55">
        <v>23.457578999999999</v>
      </c>
      <c r="D32" s="55">
        <v>23.873318000000001</v>
      </c>
      <c r="E32" s="55">
        <v>21.703804000000002</v>
      </c>
      <c r="F32" s="55">
        <v>21.591322000000002</v>
      </c>
      <c r="G32" s="55">
        <v>21.559850999999998</v>
      </c>
      <c r="H32" s="55">
        <v>22.250982</v>
      </c>
      <c r="I32" s="55">
        <v>21.471299999999999</v>
      </c>
      <c r="J32" s="55">
        <v>22.164657999999999</v>
      </c>
      <c r="K32" s="55">
        <v>21.302098999999998</v>
      </c>
      <c r="L32" s="55">
        <v>21.308188999999999</v>
      </c>
      <c r="M32" s="55">
        <v>20.949127000000001</v>
      </c>
      <c r="N32" s="55">
        <v>20.351310999999999</v>
      </c>
      <c r="O32" s="55">
        <v>20.068798000000001</v>
      </c>
      <c r="P32" s="55">
        <v>20.025207999999999</v>
      </c>
      <c r="Q32" s="55">
        <v>19.523439</v>
      </c>
      <c r="R32" s="55">
        <v>20.189913000000001</v>
      </c>
      <c r="S32" s="55">
        <v>20.347405999999999</v>
      </c>
      <c r="T32" s="55">
        <v>20.093451000000002</v>
      </c>
      <c r="U32" s="55">
        <v>21.165379999999999</v>
      </c>
      <c r="V32" s="55">
        <v>21.151116999999999</v>
      </c>
      <c r="W32" s="55">
        <v>21.190442999999998</v>
      </c>
      <c r="X32" s="55">
        <v>21.058371000000001</v>
      </c>
      <c r="Y32" s="55">
        <v>21.565349999999999</v>
      </c>
      <c r="Z32" s="55">
        <v>21.322243</v>
      </c>
      <c r="AA32" s="55">
        <v>21.473521999999999</v>
      </c>
      <c r="AB32" s="55">
        <v>21.823364000000002</v>
      </c>
      <c r="AC32" s="55">
        <v>22.354588</v>
      </c>
      <c r="AD32" s="55">
        <v>21.768930000000001</v>
      </c>
      <c r="AE32" s="55">
        <v>22.928599999999999</v>
      </c>
      <c r="AF32" s="55">
        <v>23.763273000000002</v>
      </c>
      <c r="AG32" s="55">
        <v>24.067530000000001</v>
      </c>
      <c r="AH32" s="55">
        <v>23.506428</v>
      </c>
      <c r="AI32" s="56">
        <v>6.7000000000000002E-5</v>
      </c>
    </row>
    <row r="33" spans="1:35" ht="15" customHeight="1" x14ac:dyDescent="0.45"/>
    <row r="34" spans="1:35" ht="15" customHeight="1" x14ac:dyDescent="0.45">
      <c r="B34" s="51" t="s">
        <v>60</v>
      </c>
    </row>
    <row r="35" spans="1:35" ht="15" customHeight="1" x14ac:dyDescent="0.45">
      <c r="A35" s="45" t="s">
        <v>420</v>
      </c>
      <c r="B35" s="52" t="s">
        <v>421</v>
      </c>
      <c r="C35" s="53">
        <v>16.702090999999999</v>
      </c>
      <c r="D35" s="53">
        <v>19.429749999999999</v>
      </c>
      <c r="E35" s="53">
        <v>19.203918000000002</v>
      </c>
      <c r="F35" s="53">
        <v>20.904346</v>
      </c>
      <c r="G35" s="53">
        <v>21.426331999999999</v>
      </c>
      <c r="H35" s="53">
        <v>22.721699000000001</v>
      </c>
      <c r="I35" s="53">
        <v>22.201430999999999</v>
      </c>
      <c r="J35" s="53">
        <v>23.043635999999999</v>
      </c>
      <c r="K35" s="53">
        <v>22.691139</v>
      </c>
      <c r="L35" s="53">
        <v>22.767050000000001</v>
      </c>
      <c r="M35" s="53">
        <v>22.613102000000001</v>
      </c>
      <c r="N35" s="53">
        <v>22.22241</v>
      </c>
      <c r="O35" s="53">
        <v>22.091737999999999</v>
      </c>
      <c r="P35" s="53">
        <v>22.258441999999999</v>
      </c>
      <c r="Q35" s="53">
        <v>21.989692999999999</v>
      </c>
      <c r="R35" s="53">
        <v>22.429055999999999</v>
      </c>
      <c r="S35" s="53">
        <v>22.497185000000002</v>
      </c>
      <c r="T35" s="53">
        <v>22.096921999999999</v>
      </c>
      <c r="U35" s="53">
        <v>22.619617000000002</v>
      </c>
      <c r="V35" s="53">
        <v>22.251132999999999</v>
      </c>
      <c r="W35" s="53">
        <v>22.084496000000001</v>
      </c>
      <c r="X35" s="53">
        <v>22.271158</v>
      </c>
      <c r="Y35" s="53">
        <v>22.863661</v>
      </c>
      <c r="Z35" s="53">
        <v>22.565138000000001</v>
      </c>
      <c r="AA35" s="53">
        <v>22.484831</v>
      </c>
      <c r="AB35" s="53">
        <v>22.337135</v>
      </c>
      <c r="AC35" s="53">
        <v>22.191292000000001</v>
      </c>
      <c r="AD35" s="53">
        <v>20.846298000000001</v>
      </c>
      <c r="AE35" s="53">
        <v>21.177911999999999</v>
      </c>
      <c r="AF35" s="53">
        <v>21.276543</v>
      </c>
      <c r="AG35" s="53">
        <v>20.703648000000001</v>
      </c>
      <c r="AH35" s="53">
        <v>18.656486999999998</v>
      </c>
      <c r="AI35" s="54">
        <v>3.5760000000000002E-3</v>
      </c>
    </row>
    <row r="36" spans="1:35" ht="15" customHeight="1" x14ac:dyDescent="0.45">
      <c r="A36" s="45" t="s">
        <v>422</v>
      </c>
      <c r="B36" s="52" t="s">
        <v>64</v>
      </c>
      <c r="C36" s="53">
        <v>4.4833109999999996</v>
      </c>
      <c r="D36" s="53">
        <v>5.391038</v>
      </c>
      <c r="E36" s="53">
        <v>6.298673</v>
      </c>
      <c r="F36" s="53">
        <v>6.6466700000000003</v>
      </c>
      <c r="G36" s="53">
        <v>6.8403340000000004</v>
      </c>
      <c r="H36" s="53">
        <v>7.3325469999999999</v>
      </c>
      <c r="I36" s="53">
        <v>8.2720099999999999</v>
      </c>
      <c r="J36" s="53">
        <v>9.0331150000000004</v>
      </c>
      <c r="K36" s="53">
        <v>9.2627690000000005</v>
      </c>
      <c r="L36" s="53">
        <v>9.5766270000000002</v>
      </c>
      <c r="M36" s="53">
        <v>9.78857</v>
      </c>
      <c r="N36" s="53">
        <v>9.9352470000000004</v>
      </c>
      <c r="O36" s="53">
        <v>9.9640760000000004</v>
      </c>
      <c r="P36" s="53">
        <v>10.002685</v>
      </c>
      <c r="Q36" s="53">
        <v>10.012971</v>
      </c>
      <c r="R36" s="53">
        <v>10.033694000000001</v>
      </c>
      <c r="S36" s="53">
        <v>10.057024</v>
      </c>
      <c r="T36" s="53">
        <v>10.103948000000001</v>
      </c>
      <c r="U36" s="53">
        <v>10.085648000000001</v>
      </c>
      <c r="V36" s="53">
        <v>10.09483</v>
      </c>
      <c r="W36" s="53">
        <v>10.105273</v>
      </c>
      <c r="X36" s="53">
        <v>10.137658</v>
      </c>
      <c r="Y36" s="53">
        <v>10.119766</v>
      </c>
      <c r="Z36" s="53">
        <v>10.127851</v>
      </c>
      <c r="AA36" s="53">
        <v>10.137839</v>
      </c>
      <c r="AB36" s="53">
        <v>10.175268000000001</v>
      </c>
      <c r="AC36" s="53">
        <v>10.159141999999999</v>
      </c>
      <c r="AD36" s="53">
        <v>10.165965999999999</v>
      </c>
      <c r="AE36" s="53">
        <v>10.173054</v>
      </c>
      <c r="AF36" s="53">
        <v>10.20885</v>
      </c>
      <c r="AG36" s="53">
        <v>10.192398000000001</v>
      </c>
      <c r="AH36" s="53">
        <v>10.173192999999999</v>
      </c>
      <c r="AI36" s="54">
        <v>2.6785E-2</v>
      </c>
    </row>
    <row r="37" spans="1:35" ht="15" customHeight="1" x14ac:dyDescent="0.45">
      <c r="A37" s="45" t="s">
        <v>423</v>
      </c>
      <c r="B37" s="52" t="s">
        <v>61</v>
      </c>
      <c r="C37" s="53">
        <v>2.3848479999999999</v>
      </c>
      <c r="D37" s="53">
        <v>2.0873010000000001</v>
      </c>
      <c r="E37" s="53">
        <v>2.2188530000000002</v>
      </c>
      <c r="F37" s="53">
        <v>2.7331300000000001</v>
      </c>
      <c r="G37" s="53">
        <v>2.7490260000000002</v>
      </c>
      <c r="H37" s="53">
        <v>2.7655249999999998</v>
      </c>
      <c r="I37" s="53">
        <v>2.7840210000000001</v>
      </c>
      <c r="J37" s="53">
        <v>2.799102</v>
      </c>
      <c r="K37" s="53">
        <v>2.7826019999999998</v>
      </c>
      <c r="L37" s="53">
        <v>2.7140339999999998</v>
      </c>
      <c r="M37" s="53">
        <v>2.6624780000000001</v>
      </c>
      <c r="N37" s="53">
        <v>2.6604939999999999</v>
      </c>
      <c r="O37" s="53">
        <v>2.6597249999999999</v>
      </c>
      <c r="P37" s="53">
        <v>2.6590400000000001</v>
      </c>
      <c r="Q37" s="53">
        <v>2.6583990000000002</v>
      </c>
      <c r="R37" s="53">
        <v>2.6517430000000002</v>
      </c>
      <c r="S37" s="53">
        <v>2.651135</v>
      </c>
      <c r="T37" s="53">
        <v>2.6505740000000002</v>
      </c>
      <c r="U37" s="53">
        <v>2.6500530000000002</v>
      </c>
      <c r="V37" s="53">
        <v>2.649575</v>
      </c>
      <c r="W37" s="53">
        <v>2.6491340000000001</v>
      </c>
      <c r="X37" s="53">
        <v>2.64873</v>
      </c>
      <c r="Y37" s="53">
        <v>2.6483620000000001</v>
      </c>
      <c r="Z37" s="53">
        <v>2.6723490000000001</v>
      </c>
      <c r="AA37" s="53">
        <v>2.6977259999999998</v>
      </c>
      <c r="AB37" s="53">
        <v>2.697454</v>
      </c>
      <c r="AC37" s="53">
        <v>2.7057540000000002</v>
      </c>
      <c r="AD37" s="53">
        <v>2.7056239999999998</v>
      </c>
      <c r="AE37" s="53">
        <v>2.6968100000000002</v>
      </c>
      <c r="AF37" s="53">
        <v>2.6966480000000002</v>
      </c>
      <c r="AG37" s="53">
        <v>2.7053980000000002</v>
      </c>
      <c r="AH37" s="53">
        <v>2.7053739999999999</v>
      </c>
      <c r="AI37" s="54">
        <v>4.0759999999999998E-3</v>
      </c>
    </row>
    <row r="38" spans="1:35" ht="15" customHeight="1" x14ac:dyDescent="0.45">
      <c r="A38" s="45" t="s">
        <v>424</v>
      </c>
      <c r="B38" s="51" t="s">
        <v>56</v>
      </c>
      <c r="C38" s="55">
        <v>23.570250000000001</v>
      </c>
      <c r="D38" s="55">
        <v>26.908090999999999</v>
      </c>
      <c r="E38" s="55">
        <v>27.721443000000001</v>
      </c>
      <c r="F38" s="55">
        <v>30.284147000000001</v>
      </c>
      <c r="G38" s="55">
        <v>31.015694</v>
      </c>
      <c r="H38" s="55">
        <v>32.819771000000003</v>
      </c>
      <c r="I38" s="55">
        <v>33.257461999999997</v>
      </c>
      <c r="J38" s="55">
        <v>34.875853999999997</v>
      </c>
      <c r="K38" s="55">
        <v>34.736507000000003</v>
      </c>
      <c r="L38" s="55">
        <v>35.057713</v>
      </c>
      <c r="M38" s="55">
        <v>35.064152</v>
      </c>
      <c r="N38" s="55">
        <v>34.818153000000002</v>
      </c>
      <c r="O38" s="55">
        <v>34.715538000000002</v>
      </c>
      <c r="P38" s="55">
        <v>34.920166000000002</v>
      </c>
      <c r="Q38" s="55">
        <v>34.661059999999999</v>
      </c>
      <c r="R38" s="55">
        <v>35.114494000000001</v>
      </c>
      <c r="S38" s="55">
        <v>35.205340999999997</v>
      </c>
      <c r="T38" s="55">
        <v>34.851444000000001</v>
      </c>
      <c r="U38" s="55">
        <v>35.355316000000002</v>
      </c>
      <c r="V38" s="55">
        <v>34.995536999999999</v>
      </c>
      <c r="W38" s="55">
        <v>34.838904999999997</v>
      </c>
      <c r="X38" s="55">
        <v>35.057549000000002</v>
      </c>
      <c r="Y38" s="55">
        <v>35.631790000000002</v>
      </c>
      <c r="Z38" s="55">
        <v>35.365336999999997</v>
      </c>
      <c r="AA38" s="55">
        <v>35.320396000000002</v>
      </c>
      <c r="AB38" s="55">
        <v>35.209857999999997</v>
      </c>
      <c r="AC38" s="55">
        <v>35.056187000000001</v>
      </c>
      <c r="AD38" s="55">
        <v>33.717888000000002</v>
      </c>
      <c r="AE38" s="55">
        <v>34.047775000000001</v>
      </c>
      <c r="AF38" s="55">
        <v>34.182040999999998</v>
      </c>
      <c r="AG38" s="55">
        <v>33.601444000000001</v>
      </c>
      <c r="AH38" s="55">
        <v>31.535053000000001</v>
      </c>
      <c r="AI38" s="56">
        <v>9.4350000000000007E-3</v>
      </c>
    </row>
    <row r="39" spans="1:35" ht="15" customHeight="1" x14ac:dyDescent="0.45"/>
    <row r="40" spans="1:35" ht="15" customHeight="1" x14ac:dyDescent="0.45">
      <c r="A40" s="45" t="s">
        <v>425</v>
      </c>
      <c r="B40" s="51" t="s">
        <v>426</v>
      </c>
      <c r="C40" s="55">
        <v>2.0051730000000001</v>
      </c>
      <c r="D40" s="55">
        <v>1.395311</v>
      </c>
      <c r="E40" s="55">
        <v>0.31388899999999997</v>
      </c>
      <c r="F40" s="55">
        <v>0.27928199999999997</v>
      </c>
      <c r="G40" s="55">
        <v>0.27027699999999999</v>
      </c>
      <c r="H40" s="55">
        <v>0.280891</v>
      </c>
      <c r="I40" s="55">
        <v>0.24202699999999999</v>
      </c>
      <c r="J40" s="55">
        <v>0.30258200000000002</v>
      </c>
      <c r="K40" s="55">
        <v>0.24679200000000001</v>
      </c>
      <c r="L40" s="55">
        <v>0.316021</v>
      </c>
      <c r="M40" s="55">
        <v>0.31348799999999999</v>
      </c>
      <c r="N40" s="55">
        <v>0.326683</v>
      </c>
      <c r="O40" s="55">
        <v>0.30522500000000002</v>
      </c>
      <c r="P40" s="55">
        <v>0.30619000000000002</v>
      </c>
      <c r="Q40" s="55">
        <v>0.196102</v>
      </c>
      <c r="R40" s="55">
        <v>0.26288600000000001</v>
      </c>
      <c r="S40" s="55">
        <v>0.27232699999999999</v>
      </c>
      <c r="T40" s="55">
        <v>0.18753400000000001</v>
      </c>
      <c r="U40" s="55">
        <v>0.30293300000000001</v>
      </c>
      <c r="V40" s="55">
        <v>0.29396800000000001</v>
      </c>
      <c r="W40" s="55">
        <v>0.29736299999999999</v>
      </c>
      <c r="X40" s="55">
        <v>0.27624500000000002</v>
      </c>
      <c r="Y40" s="55">
        <v>0.31004700000000002</v>
      </c>
      <c r="Z40" s="55">
        <v>0.27367000000000002</v>
      </c>
      <c r="AA40" s="55">
        <v>0.28415299999999999</v>
      </c>
      <c r="AB40" s="55">
        <v>0.290325</v>
      </c>
      <c r="AC40" s="55">
        <v>0.27345999999999998</v>
      </c>
      <c r="AD40" s="55">
        <v>0.243225</v>
      </c>
      <c r="AE40" s="55">
        <v>0.28258100000000003</v>
      </c>
      <c r="AF40" s="55">
        <v>0.31215999999999999</v>
      </c>
      <c r="AG40" s="55">
        <v>0.295788</v>
      </c>
      <c r="AH40" s="55">
        <v>0.254417</v>
      </c>
      <c r="AI40" s="56" t="s">
        <v>62</v>
      </c>
    </row>
    <row r="41" spans="1:35" ht="15" customHeight="1" x14ac:dyDescent="0.45"/>
    <row r="42" spans="1:35" ht="15" customHeight="1" x14ac:dyDescent="0.45">
      <c r="B42" s="51" t="s">
        <v>63</v>
      </c>
    </row>
    <row r="43" spans="1:35" ht="15" customHeight="1" x14ac:dyDescent="0.45">
      <c r="A43" s="45" t="s">
        <v>427</v>
      </c>
      <c r="B43" s="52" t="s">
        <v>428</v>
      </c>
      <c r="C43" s="53">
        <v>38.035392999999999</v>
      </c>
      <c r="D43" s="53">
        <v>38.281551</v>
      </c>
      <c r="E43" s="53">
        <v>38.194522999999997</v>
      </c>
      <c r="F43" s="53">
        <v>38.067791</v>
      </c>
      <c r="G43" s="53">
        <v>37.910881000000003</v>
      </c>
      <c r="H43" s="53">
        <v>37.636485999999998</v>
      </c>
      <c r="I43" s="53">
        <v>37.401595999999998</v>
      </c>
      <c r="J43" s="53">
        <v>37.254978000000001</v>
      </c>
      <c r="K43" s="53">
        <v>37.025654000000003</v>
      </c>
      <c r="L43" s="53">
        <v>36.959000000000003</v>
      </c>
      <c r="M43" s="53">
        <v>36.854236999999998</v>
      </c>
      <c r="N43" s="53">
        <v>36.842789000000003</v>
      </c>
      <c r="O43" s="53">
        <v>36.794589999999999</v>
      </c>
      <c r="P43" s="53">
        <v>36.740558999999998</v>
      </c>
      <c r="Q43" s="53">
        <v>36.651111999999998</v>
      </c>
      <c r="R43" s="53">
        <v>36.683517000000002</v>
      </c>
      <c r="S43" s="53">
        <v>36.670482999999997</v>
      </c>
      <c r="T43" s="53">
        <v>36.619984000000002</v>
      </c>
      <c r="U43" s="53">
        <v>36.633986999999998</v>
      </c>
      <c r="V43" s="53">
        <v>36.659450999999997</v>
      </c>
      <c r="W43" s="53">
        <v>36.704563</v>
      </c>
      <c r="X43" s="53">
        <v>36.747784000000003</v>
      </c>
      <c r="Y43" s="53">
        <v>36.86544</v>
      </c>
      <c r="Z43" s="53">
        <v>36.995640000000002</v>
      </c>
      <c r="AA43" s="53">
        <v>37.145873999999999</v>
      </c>
      <c r="AB43" s="53">
        <v>37.317386999999997</v>
      </c>
      <c r="AC43" s="53">
        <v>37.533596000000003</v>
      </c>
      <c r="AD43" s="53">
        <v>37.730907000000002</v>
      </c>
      <c r="AE43" s="53">
        <v>37.954109000000003</v>
      </c>
      <c r="AF43" s="53">
        <v>38.181632999999998</v>
      </c>
      <c r="AG43" s="53">
        <v>38.41666</v>
      </c>
      <c r="AH43" s="53">
        <v>38.663657999999998</v>
      </c>
      <c r="AI43" s="54">
        <v>5.2899999999999996E-4</v>
      </c>
    </row>
    <row r="44" spans="1:35" ht="15" customHeight="1" x14ac:dyDescent="0.45">
      <c r="A44" s="45" t="s">
        <v>429</v>
      </c>
      <c r="B44" s="52" t="s">
        <v>64</v>
      </c>
      <c r="C44" s="53">
        <v>32.145389999999999</v>
      </c>
      <c r="D44" s="53">
        <v>32.202682000000003</v>
      </c>
      <c r="E44" s="53">
        <v>33.071632000000001</v>
      </c>
      <c r="F44" s="53">
        <v>32.998856000000004</v>
      </c>
      <c r="G44" s="53">
        <v>32.985461999999998</v>
      </c>
      <c r="H44" s="53">
        <v>32.969062999999998</v>
      </c>
      <c r="I44" s="53">
        <v>33.063847000000003</v>
      </c>
      <c r="J44" s="53">
        <v>33.072158999999999</v>
      </c>
      <c r="K44" s="53">
        <v>32.902473000000001</v>
      </c>
      <c r="L44" s="53">
        <v>32.900860000000002</v>
      </c>
      <c r="M44" s="53">
        <v>32.929447000000003</v>
      </c>
      <c r="N44" s="53">
        <v>32.680709999999998</v>
      </c>
      <c r="O44" s="53">
        <v>32.879432999999999</v>
      </c>
      <c r="P44" s="53">
        <v>33.152904999999997</v>
      </c>
      <c r="Q44" s="53">
        <v>33.413578000000001</v>
      </c>
      <c r="R44" s="53">
        <v>33.883789</v>
      </c>
      <c r="S44" s="53">
        <v>34.050732000000004</v>
      </c>
      <c r="T44" s="53">
        <v>34.238548000000002</v>
      </c>
      <c r="U44" s="53">
        <v>34.522491000000002</v>
      </c>
      <c r="V44" s="53">
        <v>34.760570999999999</v>
      </c>
      <c r="W44" s="53">
        <v>34.983902</v>
      </c>
      <c r="X44" s="53">
        <v>35.316647000000003</v>
      </c>
      <c r="Y44" s="53">
        <v>35.527850999999998</v>
      </c>
      <c r="Z44" s="53">
        <v>35.729934999999998</v>
      </c>
      <c r="AA44" s="53">
        <v>35.940024999999999</v>
      </c>
      <c r="AB44" s="53">
        <v>36.082644999999999</v>
      </c>
      <c r="AC44" s="53">
        <v>36.243198</v>
      </c>
      <c r="AD44" s="53">
        <v>36.443565</v>
      </c>
      <c r="AE44" s="53">
        <v>36.784999999999997</v>
      </c>
      <c r="AF44" s="53">
        <v>37.169860999999997</v>
      </c>
      <c r="AG44" s="53">
        <v>37.552455999999999</v>
      </c>
      <c r="AH44" s="53">
        <v>37.810448000000001</v>
      </c>
      <c r="AI44" s="54">
        <v>5.2500000000000003E-3</v>
      </c>
    </row>
    <row r="45" spans="1:35" ht="15" customHeight="1" x14ac:dyDescent="0.45">
      <c r="A45" s="45" t="s">
        <v>430</v>
      </c>
      <c r="B45" s="52" t="s">
        <v>431</v>
      </c>
      <c r="C45" s="53">
        <v>11.249905999999999</v>
      </c>
      <c r="D45" s="53">
        <v>10.258844</v>
      </c>
      <c r="E45" s="53">
        <v>9.692323</v>
      </c>
      <c r="F45" s="53">
        <v>9.3449170000000006</v>
      </c>
      <c r="G45" s="53">
        <v>8.7503430000000009</v>
      </c>
      <c r="H45" s="53">
        <v>8.6285659999999993</v>
      </c>
      <c r="I45" s="53">
        <v>8.1450560000000003</v>
      </c>
      <c r="J45" s="53">
        <v>8.5590670000000006</v>
      </c>
      <c r="K45" s="53">
        <v>8.5411090000000005</v>
      </c>
      <c r="L45" s="53">
        <v>8.5189839999999997</v>
      </c>
      <c r="M45" s="53">
        <v>8.4811650000000007</v>
      </c>
      <c r="N45" s="53">
        <v>8.4593629999999997</v>
      </c>
      <c r="O45" s="53">
        <v>8.4033610000000003</v>
      </c>
      <c r="P45" s="53">
        <v>8.3855629999999994</v>
      </c>
      <c r="Q45" s="53">
        <v>8.4497440000000008</v>
      </c>
      <c r="R45" s="53">
        <v>8.3760080000000006</v>
      </c>
      <c r="S45" s="53">
        <v>8.2780059999999995</v>
      </c>
      <c r="T45" s="53">
        <v>8.2168209999999995</v>
      </c>
      <c r="U45" s="53">
        <v>8.2037809999999993</v>
      </c>
      <c r="V45" s="53">
        <v>8.1111909999999998</v>
      </c>
      <c r="W45" s="53">
        <v>8.0575279999999996</v>
      </c>
      <c r="X45" s="53">
        <v>8.0319649999999996</v>
      </c>
      <c r="Y45" s="53">
        <v>7.995692</v>
      </c>
      <c r="Z45" s="53">
        <v>7.9653229999999997</v>
      </c>
      <c r="AA45" s="53">
        <v>7.9357379999999997</v>
      </c>
      <c r="AB45" s="53">
        <v>7.9339510000000004</v>
      </c>
      <c r="AC45" s="53">
        <v>7.896763</v>
      </c>
      <c r="AD45" s="53">
        <v>7.9624959999999998</v>
      </c>
      <c r="AE45" s="53">
        <v>7.9530839999999996</v>
      </c>
      <c r="AF45" s="53">
        <v>7.9441959999999998</v>
      </c>
      <c r="AG45" s="53">
        <v>7.9108299999999998</v>
      </c>
      <c r="AH45" s="53">
        <v>7.9364470000000003</v>
      </c>
      <c r="AI45" s="54">
        <v>-1.1192000000000001E-2</v>
      </c>
    </row>
    <row r="46" spans="1:35" ht="15" customHeight="1" x14ac:dyDescent="0.45">
      <c r="A46" s="45" t="s">
        <v>432</v>
      </c>
      <c r="B46" s="52" t="s">
        <v>52</v>
      </c>
      <c r="C46" s="53">
        <v>8.4447150000000004</v>
      </c>
      <c r="D46" s="53">
        <v>8.2963240000000003</v>
      </c>
      <c r="E46" s="53">
        <v>8.1618230000000001</v>
      </c>
      <c r="F46" s="53">
        <v>8.0091900000000003</v>
      </c>
      <c r="G46" s="53">
        <v>8.0310430000000004</v>
      </c>
      <c r="H46" s="53">
        <v>8.0633920000000003</v>
      </c>
      <c r="I46" s="53">
        <v>7.8221889999999998</v>
      </c>
      <c r="J46" s="53">
        <v>7.0982510000000003</v>
      </c>
      <c r="K46" s="53">
        <v>7.1011790000000001</v>
      </c>
      <c r="L46" s="53">
        <v>7.1049009999999999</v>
      </c>
      <c r="M46" s="53">
        <v>7.1086070000000001</v>
      </c>
      <c r="N46" s="53">
        <v>7.1157079999999997</v>
      </c>
      <c r="O46" s="53">
        <v>7.1268459999999996</v>
      </c>
      <c r="P46" s="53">
        <v>7.1344240000000001</v>
      </c>
      <c r="Q46" s="53">
        <v>6.9723090000000001</v>
      </c>
      <c r="R46" s="53">
        <v>6.7987950000000001</v>
      </c>
      <c r="S46" s="53">
        <v>6.8134930000000002</v>
      </c>
      <c r="T46" s="53">
        <v>6.8244199999999999</v>
      </c>
      <c r="U46" s="53">
        <v>6.8266289999999996</v>
      </c>
      <c r="V46" s="53">
        <v>6.8288320000000002</v>
      </c>
      <c r="W46" s="53">
        <v>6.8288320000000002</v>
      </c>
      <c r="X46" s="53">
        <v>6.7398020000000001</v>
      </c>
      <c r="Y46" s="53">
        <v>6.7529009999999996</v>
      </c>
      <c r="Z46" s="53">
        <v>6.7623740000000003</v>
      </c>
      <c r="AA46" s="53">
        <v>6.6799390000000001</v>
      </c>
      <c r="AB46" s="53">
        <v>6.6878409999999997</v>
      </c>
      <c r="AC46" s="53">
        <v>6.6964040000000002</v>
      </c>
      <c r="AD46" s="53">
        <v>6.7008619999999999</v>
      </c>
      <c r="AE46" s="53">
        <v>6.7053180000000001</v>
      </c>
      <c r="AF46" s="53">
        <v>6.708094</v>
      </c>
      <c r="AG46" s="53">
        <v>6.7114479999999999</v>
      </c>
      <c r="AH46" s="53">
        <v>6.7162949999999997</v>
      </c>
      <c r="AI46" s="54">
        <v>-7.3600000000000002E-3</v>
      </c>
    </row>
    <row r="47" spans="1:35" ht="15" customHeight="1" x14ac:dyDescent="0.45">
      <c r="A47" s="45" t="s">
        <v>433</v>
      </c>
      <c r="B47" s="52" t="s">
        <v>236</v>
      </c>
      <c r="C47" s="53">
        <v>2.6272229999999999</v>
      </c>
      <c r="D47" s="53">
        <v>2.6280489999999999</v>
      </c>
      <c r="E47" s="53">
        <v>2.6091600000000001</v>
      </c>
      <c r="F47" s="53">
        <v>2.5599219999999998</v>
      </c>
      <c r="G47" s="53">
        <v>2.5150700000000001</v>
      </c>
      <c r="H47" s="53">
        <v>2.4734569999999998</v>
      </c>
      <c r="I47" s="53">
        <v>2.4585080000000001</v>
      </c>
      <c r="J47" s="53">
        <v>2.3993739999999999</v>
      </c>
      <c r="K47" s="53">
        <v>2.3926940000000001</v>
      </c>
      <c r="L47" s="53">
        <v>2.3837269999999999</v>
      </c>
      <c r="M47" s="53">
        <v>2.3771840000000002</v>
      </c>
      <c r="N47" s="53">
        <v>2.371095</v>
      </c>
      <c r="O47" s="53">
        <v>2.372903</v>
      </c>
      <c r="P47" s="53">
        <v>2.363693</v>
      </c>
      <c r="Q47" s="53">
        <v>2.3590360000000001</v>
      </c>
      <c r="R47" s="53">
        <v>2.356455</v>
      </c>
      <c r="S47" s="53">
        <v>2.3473850000000001</v>
      </c>
      <c r="T47" s="53">
        <v>2.3418030000000001</v>
      </c>
      <c r="U47" s="53">
        <v>2.3342529999999999</v>
      </c>
      <c r="V47" s="53">
        <v>2.3264710000000002</v>
      </c>
      <c r="W47" s="53">
        <v>2.3167970000000002</v>
      </c>
      <c r="X47" s="53">
        <v>2.3068300000000002</v>
      </c>
      <c r="Y47" s="53">
        <v>2.298737</v>
      </c>
      <c r="Z47" s="53">
        <v>2.2840549999999999</v>
      </c>
      <c r="AA47" s="53">
        <v>2.2847749999999998</v>
      </c>
      <c r="AB47" s="53">
        <v>2.2813439999999998</v>
      </c>
      <c r="AC47" s="53">
        <v>2.2727469999999999</v>
      </c>
      <c r="AD47" s="53">
        <v>2.2737039999999999</v>
      </c>
      <c r="AE47" s="53">
        <v>2.2817509999999999</v>
      </c>
      <c r="AF47" s="53">
        <v>2.2799499999999999</v>
      </c>
      <c r="AG47" s="53">
        <v>2.2737780000000001</v>
      </c>
      <c r="AH47" s="53">
        <v>2.2625250000000001</v>
      </c>
      <c r="AI47" s="54">
        <v>-4.8089999999999999E-3</v>
      </c>
    </row>
    <row r="48" spans="1:35" ht="15" customHeight="1" x14ac:dyDescent="0.45">
      <c r="A48" s="45" t="s">
        <v>434</v>
      </c>
      <c r="B48" s="52" t="s">
        <v>435</v>
      </c>
      <c r="C48" s="53">
        <v>3.2253970000000001</v>
      </c>
      <c r="D48" s="53">
        <v>3.1088290000000001</v>
      </c>
      <c r="E48" s="53">
        <v>3.1116760000000001</v>
      </c>
      <c r="F48" s="53">
        <v>3.142795</v>
      </c>
      <c r="G48" s="53">
        <v>3.15063</v>
      </c>
      <c r="H48" s="53">
        <v>3.1673689999999999</v>
      </c>
      <c r="I48" s="53">
        <v>3.1865790000000001</v>
      </c>
      <c r="J48" s="53">
        <v>3.2154690000000001</v>
      </c>
      <c r="K48" s="53">
        <v>3.2329340000000002</v>
      </c>
      <c r="L48" s="53">
        <v>3.2579470000000001</v>
      </c>
      <c r="M48" s="53">
        <v>3.2752520000000001</v>
      </c>
      <c r="N48" s="53">
        <v>3.2983449999999999</v>
      </c>
      <c r="O48" s="53">
        <v>3.3112729999999999</v>
      </c>
      <c r="P48" s="53">
        <v>3.3184300000000002</v>
      </c>
      <c r="Q48" s="53">
        <v>3.3271630000000001</v>
      </c>
      <c r="R48" s="53">
        <v>3.3383530000000001</v>
      </c>
      <c r="S48" s="53">
        <v>3.3485619999999998</v>
      </c>
      <c r="T48" s="53">
        <v>3.357383</v>
      </c>
      <c r="U48" s="53">
        <v>3.3619340000000002</v>
      </c>
      <c r="V48" s="53">
        <v>3.370085</v>
      </c>
      <c r="W48" s="53">
        <v>3.3768009999999999</v>
      </c>
      <c r="X48" s="53">
        <v>3.3897240000000002</v>
      </c>
      <c r="Y48" s="53">
        <v>3.405491</v>
      </c>
      <c r="Z48" s="53">
        <v>3.4190209999999999</v>
      </c>
      <c r="AA48" s="53">
        <v>3.4386930000000002</v>
      </c>
      <c r="AB48" s="53">
        <v>3.4563820000000001</v>
      </c>
      <c r="AC48" s="53">
        <v>3.476807</v>
      </c>
      <c r="AD48" s="53">
        <v>3.496759</v>
      </c>
      <c r="AE48" s="53">
        <v>3.5240879999999999</v>
      </c>
      <c r="AF48" s="53">
        <v>3.5463390000000001</v>
      </c>
      <c r="AG48" s="53">
        <v>3.570926</v>
      </c>
      <c r="AH48" s="53">
        <v>3.5931700000000002</v>
      </c>
      <c r="AI48" s="54">
        <v>3.4889999999999999E-3</v>
      </c>
    </row>
    <row r="49" spans="1:35" ht="15" customHeight="1" x14ac:dyDescent="0.45">
      <c r="A49" s="45" t="s">
        <v>436</v>
      </c>
      <c r="B49" s="52" t="s">
        <v>54</v>
      </c>
      <c r="C49" s="53">
        <v>3.9866130000000002</v>
      </c>
      <c r="D49" s="53">
        <v>4.4920280000000004</v>
      </c>
      <c r="E49" s="53">
        <v>5.0645519999999999</v>
      </c>
      <c r="F49" s="53">
        <v>5.8791070000000003</v>
      </c>
      <c r="G49" s="53">
        <v>6.4832999999999998</v>
      </c>
      <c r="H49" s="53">
        <v>6.7789630000000001</v>
      </c>
      <c r="I49" s="53">
        <v>7.2154259999999999</v>
      </c>
      <c r="J49" s="53">
        <v>7.3763969999999999</v>
      </c>
      <c r="K49" s="53">
        <v>7.5805249999999997</v>
      </c>
      <c r="L49" s="53">
        <v>7.7764329999999999</v>
      </c>
      <c r="M49" s="53">
        <v>8.060765</v>
      </c>
      <c r="N49" s="53">
        <v>8.4724140000000006</v>
      </c>
      <c r="O49" s="53">
        <v>8.5990500000000001</v>
      </c>
      <c r="P49" s="53">
        <v>8.6252949999999995</v>
      </c>
      <c r="Q49" s="53">
        <v>8.6702870000000001</v>
      </c>
      <c r="R49" s="53">
        <v>8.7115349999999996</v>
      </c>
      <c r="S49" s="53">
        <v>8.9610610000000008</v>
      </c>
      <c r="T49" s="53">
        <v>9.1560959999999998</v>
      </c>
      <c r="U49" s="53">
        <v>9.3085830000000005</v>
      </c>
      <c r="V49" s="53">
        <v>9.4918940000000003</v>
      </c>
      <c r="W49" s="53">
        <v>9.6658430000000006</v>
      </c>
      <c r="X49" s="53">
        <v>9.8714049999999993</v>
      </c>
      <c r="Y49" s="53">
        <v>10.118544</v>
      </c>
      <c r="Z49" s="53">
        <v>10.417507000000001</v>
      </c>
      <c r="AA49" s="53">
        <v>10.760035</v>
      </c>
      <c r="AB49" s="53">
        <v>11.121703</v>
      </c>
      <c r="AC49" s="53">
        <v>11.526014</v>
      </c>
      <c r="AD49" s="53">
        <v>11.799397000000001</v>
      </c>
      <c r="AE49" s="53">
        <v>12.039868</v>
      </c>
      <c r="AF49" s="53">
        <v>12.214866000000001</v>
      </c>
      <c r="AG49" s="53">
        <v>12.415702</v>
      </c>
      <c r="AH49" s="53">
        <v>12.642707</v>
      </c>
      <c r="AI49" s="54">
        <v>3.7932E-2</v>
      </c>
    </row>
    <row r="50" spans="1:35" ht="15" customHeight="1" x14ac:dyDescent="0.45">
      <c r="A50" s="45" t="s">
        <v>437</v>
      </c>
      <c r="B50" s="52" t="s">
        <v>438</v>
      </c>
      <c r="C50" s="53">
        <v>0.28126800000000002</v>
      </c>
      <c r="D50" s="53">
        <v>0.322602</v>
      </c>
      <c r="E50" s="53">
        <v>0.307481</v>
      </c>
      <c r="F50" s="53">
        <v>0.292265</v>
      </c>
      <c r="G50" s="53">
        <v>0.286105</v>
      </c>
      <c r="H50" s="53">
        <v>0.29372399999999999</v>
      </c>
      <c r="I50" s="53">
        <v>0.28220600000000001</v>
      </c>
      <c r="J50" s="53">
        <v>0.28690399999999999</v>
      </c>
      <c r="K50" s="53">
        <v>0.29984699999999997</v>
      </c>
      <c r="L50" s="53">
        <v>0.30642000000000003</v>
      </c>
      <c r="M50" s="53">
        <v>0.30355100000000002</v>
      </c>
      <c r="N50" s="53">
        <v>0.31239899999999998</v>
      </c>
      <c r="O50" s="53">
        <v>0.3044</v>
      </c>
      <c r="P50" s="53">
        <v>0.31222499999999997</v>
      </c>
      <c r="Q50" s="53">
        <v>0.31232799999999999</v>
      </c>
      <c r="R50" s="53">
        <v>0.32122600000000001</v>
      </c>
      <c r="S50" s="53">
        <v>0.31943700000000003</v>
      </c>
      <c r="T50" s="53">
        <v>0.31481300000000001</v>
      </c>
      <c r="U50" s="53">
        <v>0.31378</v>
      </c>
      <c r="V50" s="53">
        <v>0.31261899999999998</v>
      </c>
      <c r="W50" s="53">
        <v>0.31372499999999998</v>
      </c>
      <c r="X50" s="53">
        <v>0.313166</v>
      </c>
      <c r="Y50" s="53">
        <v>0.31495000000000001</v>
      </c>
      <c r="Z50" s="53">
        <v>0.31370799999999999</v>
      </c>
      <c r="AA50" s="53">
        <v>0.31246800000000002</v>
      </c>
      <c r="AB50" s="53">
        <v>0.31119200000000002</v>
      </c>
      <c r="AC50" s="53">
        <v>0.31040400000000001</v>
      </c>
      <c r="AD50" s="53">
        <v>0.30619400000000002</v>
      </c>
      <c r="AE50" s="53">
        <v>0.30421599999999999</v>
      </c>
      <c r="AF50" s="53">
        <v>0.30176799999999998</v>
      </c>
      <c r="AG50" s="53">
        <v>0.300562</v>
      </c>
      <c r="AH50" s="53">
        <v>0.299321</v>
      </c>
      <c r="AI50" s="54">
        <v>2.0089999999999999E-3</v>
      </c>
    </row>
    <row r="51" spans="1:35" ht="15" customHeight="1" x14ac:dyDescent="0.45">
      <c r="A51" s="45" t="s">
        <v>439</v>
      </c>
      <c r="B51" s="51" t="s">
        <v>65</v>
      </c>
      <c r="C51" s="55">
        <v>99.995902999999998</v>
      </c>
      <c r="D51" s="55">
        <v>99.590912000000003</v>
      </c>
      <c r="E51" s="55">
        <v>100.213173</v>
      </c>
      <c r="F51" s="55">
        <v>100.29484600000001</v>
      </c>
      <c r="G51" s="55">
        <v>100.112831</v>
      </c>
      <c r="H51" s="55">
        <v>100.011009</v>
      </c>
      <c r="I51" s="55">
        <v>99.575400999999999</v>
      </c>
      <c r="J51" s="55">
        <v>99.262596000000002</v>
      </c>
      <c r="K51" s="55">
        <v>99.076424000000003</v>
      </c>
      <c r="L51" s="55">
        <v>99.208281999999997</v>
      </c>
      <c r="M51" s="55">
        <v>99.390204999999995</v>
      </c>
      <c r="N51" s="55">
        <v>99.552825999999996</v>
      </c>
      <c r="O51" s="55">
        <v>99.791854999999998</v>
      </c>
      <c r="P51" s="55">
        <v>100.033089</v>
      </c>
      <c r="Q51" s="55">
        <v>100.155556</v>
      </c>
      <c r="R51" s="55">
        <v>100.46968099999999</v>
      </c>
      <c r="S51" s="55">
        <v>100.789154</v>
      </c>
      <c r="T51" s="55">
        <v>101.06986999999999</v>
      </c>
      <c r="U51" s="55">
        <v>101.50543999999999</v>
      </c>
      <c r="V51" s="55">
        <v>101.86112199999999</v>
      </c>
      <c r="W51" s="55">
        <v>102.247986</v>
      </c>
      <c r="X51" s="55">
        <v>102.71732299999999</v>
      </c>
      <c r="Y51" s="55">
        <v>103.279602</v>
      </c>
      <c r="Z51" s="55">
        <v>103.887558</v>
      </c>
      <c r="AA51" s="55">
        <v>104.49754299999999</v>
      </c>
      <c r="AB51" s="55">
        <v>105.19245100000001</v>
      </c>
      <c r="AC51" s="55">
        <v>105.955933</v>
      </c>
      <c r="AD51" s="55">
        <v>106.713875</v>
      </c>
      <c r="AE51" s="55">
        <v>107.547432</v>
      </c>
      <c r="AF51" s="55">
        <v>108.34671</v>
      </c>
      <c r="AG51" s="55">
        <v>109.152359</v>
      </c>
      <c r="AH51" s="55">
        <v>109.924576</v>
      </c>
      <c r="AI51" s="56">
        <v>3.058E-3</v>
      </c>
    </row>
    <row r="52" spans="1:35" ht="15" customHeight="1" x14ac:dyDescent="0.45"/>
    <row r="53" spans="1:35" ht="15" customHeight="1" x14ac:dyDescent="0.45">
      <c r="B53" s="51" t="s">
        <v>614</v>
      </c>
    </row>
    <row r="54" spans="1:35" ht="15" customHeight="1" x14ac:dyDescent="0.45">
      <c r="A54" s="45" t="s">
        <v>440</v>
      </c>
      <c r="B54" s="52" t="s">
        <v>66</v>
      </c>
      <c r="C54" s="57">
        <v>63.371997999999998</v>
      </c>
      <c r="D54" s="57">
        <v>58.505806</v>
      </c>
      <c r="E54" s="57">
        <v>61.632210000000001</v>
      </c>
      <c r="F54" s="57">
        <v>64.001991000000004</v>
      </c>
      <c r="G54" s="57">
        <v>65.341621000000004</v>
      </c>
      <c r="H54" s="57">
        <v>67.003448000000006</v>
      </c>
      <c r="I54" s="57">
        <v>68.735039</v>
      </c>
      <c r="J54" s="57">
        <v>70.371643000000006</v>
      </c>
      <c r="K54" s="57">
        <v>71.580528000000001</v>
      </c>
      <c r="L54" s="57">
        <v>73.166756000000007</v>
      </c>
      <c r="M54" s="57">
        <v>74.728347999999997</v>
      </c>
      <c r="N54" s="57">
        <v>75.831558000000001</v>
      </c>
      <c r="O54" s="57">
        <v>77.375022999999999</v>
      </c>
      <c r="P54" s="57">
        <v>78.623016000000007</v>
      </c>
      <c r="Q54" s="57">
        <v>80.499656999999999</v>
      </c>
      <c r="R54" s="57">
        <v>81.877769000000001</v>
      </c>
      <c r="S54" s="57">
        <v>83.325171999999995</v>
      </c>
      <c r="T54" s="57">
        <v>84.876801</v>
      </c>
      <c r="U54" s="57">
        <v>86.175788999999995</v>
      </c>
      <c r="V54" s="57">
        <v>87.637855999999999</v>
      </c>
      <c r="W54" s="57">
        <v>89.162689</v>
      </c>
      <c r="X54" s="57">
        <v>90.480170999999999</v>
      </c>
      <c r="Y54" s="57">
        <v>91.638084000000006</v>
      </c>
      <c r="Z54" s="57">
        <v>93.707344000000006</v>
      </c>
      <c r="AA54" s="57">
        <v>94.894356000000002</v>
      </c>
      <c r="AB54" s="57">
        <v>96.306297000000001</v>
      </c>
      <c r="AC54" s="57">
        <v>97.762259999999998</v>
      </c>
      <c r="AD54" s="57">
        <v>99.024994000000007</v>
      </c>
      <c r="AE54" s="57">
        <v>100.73233</v>
      </c>
      <c r="AF54" s="57">
        <v>102.33839399999999</v>
      </c>
      <c r="AG54" s="57">
        <v>103.79858400000001</v>
      </c>
      <c r="AH54" s="57">
        <v>104.98382599999999</v>
      </c>
      <c r="AI54" s="54">
        <v>1.6417000000000001E-2</v>
      </c>
    </row>
    <row r="55" spans="1:35" ht="15" customHeight="1" x14ac:dyDescent="0.45">
      <c r="A55" s="45" t="s">
        <v>441</v>
      </c>
      <c r="B55" s="52" t="s">
        <v>67</v>
      </c>
      <c r="C55" s="57">
        <v>56.261001999999998</v>
      </c>
      <c r="D55" s="57">
        <v>53.136775999999998</v>
      </c>
      <c r="E55" s="57">
        <v>58.231895000000002</v>
      </c>
      <c r="F55" s="57">
        <v>59.639107000000003</v>
      </c>
      <c r="G55" s="57">
        <v>60.805594999999997</v>
      </c>
      <c r="H55" s="57">
        <v>63.003368000000002</v>
      </c>
      <c r="I55" s="57">
        <v>64.557952999999998</v>
      </c>
      <c r="J55" s="57">
        <v>66.193848000000003</v>
      </c>
      <c r="K55" s="57">
        <v>67.774688999999995</v>
      </c>
      <c r="L55" s="57">
        <v>68.532477999999998</v>
      </c>
      <c r="M55" s="57">
        <v>70.067909</v>
      </c>
      <c r="N55" s="57">
        <v>71.338820999999996</v>
      </c>
      <c r="O55" s="57">
        <v>73.019858999999997</v>
      </c>
      <c r="P55" s="57">
        <v>73.873024000000001</v>
      </c>
      <c r="Q55" s="57">
        <v>76.580032000000003</v>
      </c>
      <c r="R55" s="57">
        <v>77.812531000000007</v>
      </c>
      <c r="S55" s="57">
        <v>79.355727999999999</v>
      </c>
      <c r="T55" s="57">
        <v>81.419929999999994</v>
      </c>
      <c r="U55" s="57">
        <v>81.804587999999995</v>
      </c>
      <c r="V55" s="57">
        <v>83.338547000000005</v>
      </c>
      <c r="W55" s="57">
        <v>84.788505999999998</v>
      </c>
      <c r="X55" s="57">
        <v>85.737099000000001</v>
      </c>
      <c r="Y55" s="57">
        <v>86.747519999999994</v>
      </c>
      <c r="Z55" s="57">
        <v>89.025313999999995</v>
      </c>
      <c r="AA55" s="57">
        <v>90.120521999999994</v>
      </c>
      <c r="AB55" s="57">
        <v>91.401298999999995</v>
      </c>
      <c r="AC55" s="57">
        <v>93.352012999999999</v>
      </c>
      <c r="AD55" s="57">
        <v>94.050811999999993</v>
      </c>
      <c r="AE55" s="57">
        <v>96.415947000000003</v>
      </c>
      <c r="AF55" s="57">
        <v>98.235748000000001</v>
      </c>
      <c r="AG55" s="57">
        <v>99.713111999999995</v>
      </c>
      <c r="AH55" s="57">
        <v>100.72344200000001</v>
      </c>
      <c r="AI55" s="54">
        <v>1.8964000000000002E-2</v>
      </c>
    </row>
    <row r="56" spans="1:35" ht="15" customHeight="1" x14ac:dyDescent="0.45">
      <c r="A56" s="45" t="s">
        <v>442</v>
      </c>
      <c r="B56" s="52" t="s">
        <v>443</v>
      </c>
      <c r="C56" s="53">
        <v>2.5672429999999999</v>
      </c>
      <c r="D56" s="53">
        <v>2.4352480000000001</v>
      </c>
      <c r="E56" s="53">
        <v>2.493109</v>
      </c>
      <c r="F56" s="53">
        <v>2.4907490000000001</v>
      </c>
      <c r="G56" s="53">
        <v>2.5230329999999999</v>
      </c>
      <c r="H56" s="53">
        <v>2.6177380000000001</v>
      </c>
      <c r="I56" s="53">
        <v>2.8399730000000001</v>
      </c>
      <c r="J56" s="53">
        <v>3.0810759999999999</v>
      </c>
      <c r="K56" s="53">
        <v>3.2320419999999999</v>
      </c>
      <c r="L56" s="53">
        <v>3.3193589999999999</v>
      </c>
      <c r="M56" s="53">
        <v>3.331645</v>
      </c>
      <c r="N56" s="53">
        <v>3.2858550000000002</v>
      </c>
      <c r="O56" s="53">
        <v>3.239649</v>
      </c>
      <c r="P56" s="53">
        <v>3.258222</v>
      </c>
      <c r="Q56" s="53">
        <v>3.3201719999999999</v>
      </c>
      <c r="R56" s="53">
        <v>3.3677199999999998</v>
      </c>
      <c r="S56" s="53">
        <v>3.3625099999999999</v>
      </c>
      <c r="T56" s="53">
        <v>3.3583240000000001</v>
      </c>
      <c r="U56" s="53">
        <v>3.403626</v>
      </c>
      <c r="V56" s="53">
        <v>3.431597</v>
      </c>
      <c r="W56" s="53">
        <v>3.4409930000000002</v>
      </c>
      <c r="X56" s="53">
        <v>3.4448949999999998</v>
      </c>
      <c r="Y56" s="53">
        <v>3.4431210000000001</v>
      </c>
      <c r="Z56" s="53">
        <v>3.4656790000000002</v>
      </c>
      <c r="AA56" s="53">
        <v>3.4823499999999998</v>
      </c>
      <c r="AB56" s="53">
        <v>3.4958070000000001</v>
      </c>
      <c r="AC56" s="53">
        <v>3.5175200000000002</v>
      </c>
      <c r="AD56" s="53">
        <v>3.552241</v>
      </c>
      <c r="AE56" s="53">
        <v>3.5966490000000002</v>
      </c>
      <c r="AF56" s="53">
        <v>3.6275210000000002</v>
      </c>
      <c r="AG56" s="53">
        <v>3.6473209999999998</v>
      </c>
      <c r="AH56" s="53">
        <v>3.6941130000000002</v>
      </c>
      <c r="AI56" s="54">
        <v>1.1808000000000001E-2</v>
      </c>
    </row>
    <row r="57" spans="1:35" ht="15" customHeight="1" x14ac:dyDescent="0.45">
      <c r="A57" s="45" t="s">
        <v>444</v>
      </c>
      <c r="B57" s="52" t="s">
        <v>445</v>
      </c>
      <c r="C57" s="58">
        <v>34.304488999999997</v>
      </c>
      <c r="D57" s="58">
        <v>32.995308000000001</v>
      </c>
      <c r="E57" s="58">
        <v>34.696387999999999</v>
      </c>
      <c r="F57" s="58">
        <v>34.934283999999998</v>
      </c>
      <c r="G57" s="58">
        <v>34.221854999999998</v>
      </c>
      <c r="H57" s="58">
        <v>34.061408999999998</v>
      </c>
      <c r="I57" s="58">
        <v>34.292254999999997</v>
      </c>
      <c r="J57" s="58">
        <v>33.714443000000003</v>
      </c>
      <c r="K57" s="58">
        <v>33.938473000000002</v>
      </c>
      <c r="L57" s="58">
        <v>33.576248</v>
      </c>
      <c r="M57" s="58">
        <v>33.236691</v>
      </c>
      <c r="N57" s="58">
        <v>33.546734000000001</v>
      </c>
      <c r="O57" s="58">
        <v>33.568375000000003</v>
      </c>
      <c r="P57" s="58">
        <v>33.668273999999997</v>
      </c>
      <c r="Q57" s="58">
        <v>33.778675</v>
      </c>
      <c r="R57" s="58">
        <v>33.897060000000003</v>
      </c>
      <c r="S57" s="58">
        <v>34.306530000000002</v>
      </c>
      <c r="T57" s="58">
        <v>34.600712000000001</v>
      </c>
      <c r="U57" s="58">
        <v>35.440517</v>
      </c>
      <c r="V57" s="58">
        <v>35.844481999999999</v>
      </c>
      <c r="W57" s="58">
        <v>36.508194000000003</v>
      </c>
      <c r="X57" s="58">
        <v>36.632168</v>
      </c>
      <c r="Y57" s="58">
        <v>36.780327</v>
      </c>
      <c r="Z57" s="58">
        <v>36.947043999999998</v>
      </c>
      <c r="AA57" s="58">
        <v>37.080089999999998</v>
      </c>
      <c r="AB57" s="58">
        <v>37.165894000000002</v>
      </c>
      <c r="AC57" s="58">
        <v>37.497112000000001</v>
      </c>
      <c r="AD57" s="58">
        <v>37.419581999999998</v>
      </c>
      <c r="AE57" s="58">
        <v>37.528770000000002</v>
      </c>
      <c r="AF57" s="58">
        <v>37.622447999999999</v>
      </c>
      <c r="AG57" s="58">
        <v>37.723869000000001</v>
      </c>
      <c r="AH57" s="58">
        <v>37.805992000000003</v>
      </c>
      <c r="AI57" s="54">
        <v>3.14E-3</v>
      </c>
    </row>
    <row r="58" spans="1:35" ht="15" customHeight="1" x14ac:dyDescent="0.45">
      <c r="A58" s="45" t="s">
        <v>446</v>
      </c>
      <c r="B58" s="52" t="s">
        <v>447</v>
      </c>
      <c r="C58" s="53">
        <v>1.7060120000000001</v>
      </c>
      <c r="D58" s="53">
        <v>1.6239330000000001</v>
      </c>
      <c r="E58" s="53">
        <v>1.665675</v>
      </c>
      <c r="F58" s="53">
        <v>1.6631279999999999</v>
      </c>
      <c r="G58" s="53">
        <v>1.63487</v>
      </c>
      <c r="H58" s="53">
        <v>1.6259330000000001</v>
      </c>
      <c r="I58" s="53">
        <v>1.63371</v>
      </c>
      <c r="J58" s="53">
        <v>1.6156280000000001</v>
      </c>
      <c r="K58" s="53">
        <v>1.625014</v>
      </c>
      <c r="L58" s="53">
        <v>1.6081620000000001</v>
      </c>
      <c r="M58" s="53">
        <v>1.5977939999999999</v>
      </c>
      <c r="N58" s="53">
        <v>1.6116440000000001</v>
      </c>
      <c r="O58" s="53">
        <v>1.6149500000000001</v>
      </c>
      <c r="P58" s="53">
        <v>1.6201700000000001</v>
      </c>
      <c r="Q58" s="53">
        <v>1.625653</v>
      </c>
      <c r="R58" s="53">
        <v>1.6316360000000001</v>
      </c>
      <c r="S58" s="53">
        <v>1.6462840000000001</v>
      </c>
      <c r="T58" s="53">
        <v>1.6570240000000001</v>
      </c>
      <c r="U58" s="53">
        <v>1.6873549999999999</v>
      </c>
      <c r="V58" s="53">
        <v>1.702707</v>
      </c>
      <c r="W58" s="53">
        <v>1.7239629999999999</v>
      </c>
      <c r="X58" s="53">
        <v>1.728505</v>
      </c>
      <c r="Y58" s="53">
        <v>1.7348779999999999</v>
      </c>
      <c r="Z58" s="53">
        <v>1.74166</v>
      </c>
      <c r="AA58" s="53">
        <v>1.7471049999999999</v>
      </c>
      <c r="AB58" s="53">
        <v>1.7516339999999999</v>
      </c>
      <c r="AC58" s="53">
        <v>1.764135</v>
      </c>
      <c r="AD58" s="53">
        <v>1.764581</v>
      </c>
      <c r="AE58" s="53">
        <v>1.7707539999999999</v>
      </c>
      <c r="AF58" s="53">
        <v>1.776235</v>
      </c>
      <c r="AG58" s="53">
        <v>1.78148</v>
      </c>
      <c r="AH58" s="53">
        <v>1.7858449999999999</v>
      </c>
      <c r="AI58" s="54">
        <v>1.4760000000000001E-3</v>
      </c>
    </row>
    <row r="59" spans="1:35" ht="15" customHeight="1" x14ac:dyDescent="0.45">
      <c r="A59" s="45" t="s">
        <v>448</v>
      </c>
      <c r="B59" s="52" t="s">
        <v>449</v>
      </c>
      <c r="C59" s="53">
        <v>2.1898119999999999</v>
      </c>
      <c r="D59" s="53">
        <v>2.1846269999999999</v>
      </c>
      <c r="E59" s="53">
        <v>2.141867</v>
      </c>
      <c r="F59" s="53">
        <v>2.1100859999999999</v>
      </c>
      <c r="G59" s="53">
        <v>2.0951209999999998</v>
      </c>
      <c r="H59" s="53">
        <v>2.0910570000000002</v>
      </c>
      <c r="I59" s="53">
        <v>2.0837349999999999</v>
      </c>
      <c r="J59" s="53">
        <v>2.0845959999999999</v>
      </c>
      <c r="K59" s="53">
        <v>2.0990180000000001</v>
      </c>
      <c r="L59" s="53">
        <v>2.0849660000000001</v>
      </c>
      <c r="M59" s="53">
        <v>2.0885400000000001</v>
      </c>
      <c r="N59" s="53">
        <v>2.0886089999999999</v>
      </c>
      <c r="O59" s="53">
        <v>2.0897549999999998</v>
      </c>
      <c r="P59" s="53">
        <v>2.0894170000000001</v>
      </c>
      <c r="Q59" s="53">
        <v>2.0963850000000002</v>
      </c>
      <c r="R59" s="53">
        <v>2.100292</v>
      </c>
      <c r="S59" s="53">
        <v>2.0984340000000001</v>
      </c>
      <c r="T59" s="53">
        <v>2.1017700000000001</v>
      </c>
      <c r="U59" s="53">
        <v>2.1090179999999998</v>
      </c>
      <c r="V59" s="53">
        <v>2.110163</v>
      </c>
      <c r="W59" s="53">
        <v>2.112422</v>
      </c>
      <c r="X59" s="53">
        <v>2.1091440000000001</v>
      </c>
      <c r="Y59" s="53">
        <v>2.1123280000000002</v>
      </c>
      <c r="Z59" s="53">
        <v>2.1176089999999999</v>
      </c>
      <c r="AA59" s="53">
        <v>2.1218949999999999</v>
      </c>
      <c r="AB59" s="53">
        <v>2.1244529999999999</v>
      </c>
      <c r="AC59" s="53">
        <v>2.1301410000000001</v>
      </c>
      <c r="AD59" s="53">
        <v>2.1286160000000001</v>
      </c>
      <c r="AE59" s="53">
        <v>2.1326329999999998</v>
      </c>
      <c r="AF59" s="53">
        <v>2.1345779999999999</v>
      </c>
      <c r="AG59" s="53">
        <v>2.1354150000000001</v>
      </c>
      <c r="AH59" s="53">
        <v>2.1364260000000002</v>
      </c>
      <c r="AI59" s="54">
        <v>-7.9600000000000005E-4</v>
      </c>
    </row>
    <row r="60" spans="1:35" ht="15" customHeight="1" x14ac:dyDescent="0.45">
      <c r="A60" s="45" t="s">
        <v>450</v>
      </c>
      <c r="B60" s="52" t="s">
        <v>68</v>
      </c>
      <c r="C60" s="58">
        <v>10.391057999999999</v>
      </c>
      <c r="D60" s="58">
        <v>10.212733</v>
      </c>
      <c r="E60" s="58">
        <v>10.144772</v>
      </c>
      <c r="F60" s="58">
        <v>10.119161999999999</v>
      </c>
      <c r="G60" s="58">
        <v>10.121079</v>
      </c>
      <c r="H60" s="58">
        <v>10.184604</v>
      </c>
      <c r="I60" s="58">
        <v>10.321588999999999</v>
      </c>
      <c r="J60" s="58">
        <v>10.438571</v>
      </c>
      <c r="K60" s="58">
        <v>10.493043999999999</v>
      </c>
      <c r="L60" s="58">
        <v>10.451485</v>
      </c>
      <c r="M60" s="58">
        <v>10.390381</v>
      </c>
      <c r="N60" s="58">
        <v>10.370628</v>
      </c>
      <c r="O60" s="58">
        <v>10.328291</v>
      </c>
      <c r="P60" s="58">
        <v>10.280963</v>
      </c>
      <c r="Q60" s="58">
        <v>10.315948000000001</v>
      </c>
      <c r="R60" s="58">
        <v>10.32381</v>
      </c>
      <c r="S60" s="58">
        <v>10.26488</v>
      </c>
      <c r="T60" s="58">
        <v>10.233636000000001</v>
      </c>
      <c r="U60" s="58">
        <v>10.199707</v>
      </c>
      <c r="V60" s="58">
        <v>10.21621</v>
      </c>
      <c r="W60" s="58">
        <v>10.185767</v>
      </c>
      <c r="X60" s="58">
        <v>10.131741</v>
      </c>
      <c r="Y60" s="58">
        <v>10.114000000000001</v>
      </c>
      <c r="Z60" s="58">
        <v>10.088267999999999</v>
      </c>
      <c r="AA60" s="58">
        <v>10.056148</v>
      </c>
      <c r="AB60" s="58">
        <v>10.052033</v>
      </c>
      <c r="AC60" s="58">
        <v>10.030837999999999</v>
      </c>
      <c r="AD60" s="58">
        <v>10.001727000000001</v>
      </c>
      <c r="AE60" s="58">
        <v>10.003812999999999</v>
      </c>
      <c r="AF60" s="58">
        <v>9.9775399999999994</v>
      </c>
      <c r="AG60" s="58">
        <v>9.9323409999999992</v>
      </c>
      <c r="AH60" s="58">
        <v>9.903041</v>
      </c>
      <c r="AI60" s="54">
        <v>-1.5510000000000001E-3</v>
      </c>
    </row>
    <row r="63" spans="1:35" ht="15" customHeight="1" x14ac:dyDescent="0.45">
      <c r="B63" s="51" t="s">
        <v>69</v>
      </c>
    </row>
    <row r="64" spans="1:35" ht="15" customHeight="1" x14ac:dyDescent="0.45">
      <c r="A64" s="45" t="s">
        <v>451</v>
      </c>
      <c r="B64" s="52" t="s">
        <v>66</v>
      </c>
      <c r="C64" s="57">
        <v>63.371997999999998</v>
      </c>
      <c r="D64" s="57">
        <v>59.932999000000002</v>
      </c>
      <c r="E64" s="57">
        <v>64.689864999999998</v>
      </c>
      <c r="F64" s="57">
        <v>68.861427000000006</v>
      </c>
      <c r="G64" s="57">
        <v>72.013762999999997</v>
      </c>
      <c r="H64" s="57">
        <v>75.530227999999994</v>
      </c>
      <c r="I64" s="57">
        <v>79.240425000000002</v>
      </c>
      <c r="J64" s="57">
        <v>83.028533999999993</v>
      </c>
      <c r="K64" s="57">
        <v>86.475121000000001</v>
      </c>
      <c r="L64" s="57">
        <v>90.513267999999997</v>
      </c>
      <c r="M64" s="57">
        <v>94.651404999999997</v>
      </c>
      <c r="N64" s="57">
        <v>98.288391000000004</v>
      </c>
      <c r="O64" s="57">
        <v>102.55667099999999</v>
      </c>
      <c r="P64" s="57">
        <v>106.521652</v>
      </c>
      <c r="Q64" s="57">
        <v>111.479332</v>
      </c>
      <c r="R64" s="57">
        <v>115.851364</v>
      </c>
      <c r="S64" s="57">
        <v>120.46687300000001</v>
      </c>
      <c r="T64" s="57">
        <v>125.41025500000001</v>
      </c>
      <c r="U64" s="57">
        <v>130.158951</v>
      </c>
      <c r="V64" s="57">
        <v>135.32948300000001</v>
      </c>
      <c r="W64" s="57">
        <v>140.765717</v>
      </c>
      <c r="X64" s="57">
        <v>146.03994800000001</v>
      </c>
      <c r="Y64" s="57">
        <v>151.26097100000001</v>
      </c>
      <c r="Z64" s="57">
        <v>158.22602800000001</v>
      </c>
      <c r="AA64" s="57">
        <v>163.915482</v>
      </c>
      <c r="AB64" s="57">
        <v>170.23127700000001</v>
      </c>
      <c r="AC64" s="57">
        <v>176.887756</v>
      </c>
      <c r="AD64" s="57">
        <v>183.427155</v>
      </c>
      <c r="AE64" s="57">
        <v>191.10295099999999</v>
      </c>
      <c r="AF64" s="57">
        <v>198.939514</v>
      </c>
      <c r="AG64" s="57">
        <v>206.79264800000001</v>
      </c>
      <c r="AH64" s="57">
        <v>214.277344</v>
      </c>
      <c r="AI64" s="54">
        <v>4.0080999999999999E-2</v>
      </c>
    </row>
    <row r="65" spans="1:35" ht="15" customHeight="1" x14ac:dyDescent="0.45">
      <c r="A65" s="45" t="s">
        <v>452</v>
      </c>
      <c r="B65" s="52" t="s">
        <v>67</v>
      </c>
      <c r="C65" s="57">
        <v>56.261001999999998</v>
      </c>
      <c r="D65" s="57">
        <v>54.432999000000002</v>
      </c>
      <c r="E65" s="57">
        <v>61.120860999999998</v>
      </c>
      <c r="F65" s="57">
        <v>64.167282</v>
      </c>
      <c r="G65" s="57">
        <v>67.014549000000002</v>
      </c>
      <c r="H65" s="57">
        <v>71.021102999999997</v>
      </c>
      <c r="I65" s="57">
        <v>74.424919000000003</v>
      </c>
      <c r="J65" s="57">
        <v>78.099334999999996</v>
      </c>
      <c r="K65" s="57">
        <v>81.877350000000007</v>
      </c>
      <c r="L65" s="57">
        <v>84.780281000000002</v>
      </c>
      <c r="M65" s="57">
        <v>88.748465999999993</v>
      </c>
      <c r="N65" s="57">
        <v>92.465171999999995</v>
      </c>
      <c r="O65" s="57">
        <v>96.784126000000001</v>
      </c>
      <c r="P65" s="57">
        <v>100.08616600000001</v>
      </c>
      <c r="Q65" s="57">
        <v>106.05126199999999</v>
      </c>
      <c r="R65" s="57">
        <v>110.099335</v>
      </c>
      <c r="S65" s="57">
        <v>114.72807299999999</v>
      </c>
      <c r="T65" s="57">
        <v>120.302536</v>
      </c>
      <c r="U65" s="57">
        <v>123.55674</v>
      </c>
      <c r="V65" s="57">
        <v>128.69053600000001</v>
      </c>
      <c r="W65" s="57">
        <v>133.85997</v>
      </c>
      <c r="X65" s="57">
        <v>138.38436899999999</v>
      </c>
      <c r="Y65" s="57">
        <v>143.18843100000001</v>
      </c>
      <c r="Z65" s="57">
        <v>150.32037399999999</v>
      </c>
      <c r="AA65" s="57">
        <v>155.66941800000001</v>
      </c>
      <c r="AB65" s="57">
        <v>161.56118799999999</v>
      </c>
      <c r="AC65" s="57">
        <v>168.90799000000001</v>
      </c>
      <c r="AD65" s="57">
        <v>174.21331799999999</v>
      </c>
      <c r="AE65" s="57">
        <v>182.914185</v>
      </c>
      <c r="AF65" s="57">
        <v>190.96421799999999</v>
      </c>
      <c r="AG65" s="57">
        <v>198.653381</v>
      </c>
      <c r="AH65" s="57">
        <v>205.58166499999999</v>
      </c>
      <c r="AI65" s="54">
        <v>4.2687000000000003E-2</v>
      </c>
    </row>
    <row r="66" spans="1:35" ht="15" customHeight="1" x14ac:dyDescent="0.45">
      <c r="A66" s="45" t="s">
        <v>453</v>
      </c>
      <c r="B66" s="52" t="s">
        <v>443</v>
      </c>
      <c r="C66" s="53">
        <v>2.5672429999999999</v>
      </c>
      <c r="D66" s="53">
        <v>2.494653</v>
      </c>
      <c r="E66" s="53">
        <v>2.6167959999999999</v>
      </c>
      <c r="F66" s="53">
        <v>2.679862</v>
      </c>
      <c r="G66" s="53">
        <v>2.7806630000000001</v>
      </c>
      <c r="H66" s="53">
        <v>2.950869</v>
      </c>
      <c r="I66" s="53">
        <v>3.2740309999999999</v>
      </c>
      <c r="J66" s="53">
        <v>3.6352310000000001</v>
      </c>
      <c r="K66" s="53">
        <v>3.9045700000000001</v>
      </c>
      <c r="L66" s="53">
        <v>4.1063190000000001</v>
      </c>
      <c r="M66" s="53">
        <v>4.2198830000000003</v>
      </c>
      <c r="N66" s="53">
        <v>4.2589319999999997</v>
      </c>
      <c r="O66" s="53">
        <v>4.29399</v>
      </c>
      <c r="P66" s="53">
        <v>4.414371</v>
      </c>
      <c r="Q66" s="53">
        <v>4.5979140000000003</v>
      </c>
      <c r="R66" s="53">
        <v>4.7650899999999998</v>
      </c>
      <c r="S66" s="53">
        <v>4.8613289999999996</v>
      </c>
      <c r="T66" s="53">
        <v>4.9621130000000004</v>
      </c>
      <c r="U66" s="53">
        <v>5.1407999999999996</v>
      </c>
      <c r="V66" s="53">
        <v>5.2990370000000002</v>
      </c>
      <c r="W66" s="53">
        <v>5.4324729999999999</v>
      </c>
      <c r="X66" s="53">
        <v>5.5602489999999998</v>
      </c>
      <c r="Y66" s="53">
        <v>5.6833330000000002</v>
      </c>
      <c r="Z66" s="53">
        <v>5.8518420000000004</v>
      </c>
      <c r="AA66" s="53">
        <v>6.0152270000000003</v>
      </c>
      <c r="AB66" s="53">
        <v>6.1791989999999997</v>
      </c>
      <c r="AC66" s="53">
        <v>6.3644819999999998</v>
      </c>
      <c r="AD66" s="53">
        <v>6.5799289999999999</v>
      </c>
      <c r="AE66" s="53">
        <v>6.8233329999999999</v>
      </c>
      <c r="AF66" s="53">
        <v>7.0516769999999998</v>
      </c>
      <c r="AG66" s="53">
        <v>7.2663719999999996</v>
      </c>
      <c r="AH66" s="53">
        <v>7.539873</v>
      </c>
      <c r="AI66" s="54">
        <v>3.5365000000000001E-2</v>
      </c>
    </row>
    <row r="67" spans="1:35" ht="15" customHeight="1" x14ac:dyDescent="0.45">
      <c r="A67" s="45" t="s">
        <v>454</v>
      </c>
      <c r="B67" s="52" t="s">
        <v>445</v>
      </c>
      <c r="C67" s="58">
        <v>34.304488999999997</v>
      </c>
      <c r="D67" s="58">
        <v>33.800193999999998</v>
      </c>
      <c r="E67" s="58">
        <v>36.417724999999997</v>
      </c>
      <c r="F67" s="58">
        <v>37.586716000000003</v>
      </c>
      <c r="G67" s="58">
        <v>37.716304999999998</v>
      </c>
      <c r="H67" s="58">
        <v>38.396023</v>
      </c>
      <c r="I67" s="58">
        <v>39.533447000000002</v>
      </c>
      <c r="J67" s="58">
        <v>39.778252000000002</v>
      </c>
      <c r="K67" s="58">
        <v>41.000445999999997</v>
      </c>
      <c r="L67" s="58">
        <v>41.536563999999998</v>
      </c>
      <c r="M67" s="58">
        <v>42.097805000000001</v>
      </c>
      <c r="N67" s="58">
        <v>43.481296999999998</v>
      </c>
      <c r="O67" s="58">
        <v>44.493183000000002</v>
      </c>
      <c r="P67" s="58">
        <v>45.615143000000003</v>
      </c>
      <c r="Q67" s="58">
        <v>46.778132999999997</v>
      </c>
      <c r="R67" s="58">
        <v>47.961993999999997</v>
      </c>
      <c r="S67" s="58">
        <v>49.598457000000003</v>
      </c>
      <c r="T67" s="58">
        <v>51.124504000000002</v>
      </c>
      <c r="U67" s="58">
        <v>53.528964999999999</v>
      </c>
      <c r="V67" s="58">
        <v>55.350684999999999</v>
      </c>
      <c r="W67" s="58">
        <v>57.637360000000001</v>
      </c>
      <c r="X67" s="58">
        <v>59.126328000000001</v>
      </c>
      <c r="Y67" s="58">
        <v>60.710872999999999</v>
      </c>
      <c r="Z67" s="58">
        <v>62.385551</v>
      </c>
      <c r="AA67" s="58">
        <v>64.050179</v>
      </c>
      <c r="AB67" s="58">
        <v>65.694534000000004</v>
      </c>
      <c r="AC67" s="58">
        <v>67.846007999999998</v>
      </c>
      <c r="AD67" s="58">
        <v>69.313484000000003</v>
      </c>
      <c r="AE67" s="58">
        <v>71.197188999999995</v>
      </c>
      <c r="AF67" s="58">
        <v>73.135711999999998</v>
      </c>
      <c r="AG67" s="58">
        <v>75.155356999999995</v>
      </c>
      <c r="AH67" s="58">
        <v>77.163955999999999</v>
      </c>
      <c r="AI67" s="54">
        <v>2.6495000000000001E-2</v>
      </c>
    </row>
    <row r="68" spans="1:35" ht="15" customHeight="1" x14ac:dyDescent="0.45">
      <c r="A68" s="45" t="s">
        <v>455</v>
      </c>
      <c r="B68" s="52" t="s">
        <v>447</v>
      </c>
      <c r="C68" s="53">
        <v>1.7060120000000001</v>
      </c>
      <c r="D68" s="53">
        <v>1.663548</v>
      </c>
      <c r="E68" s="53">
        <v>1.7483109999999999</v>
      </c>
      <c r="F68" s="53">
        <v>1.7894030000000001</v>
      </c>
      <c r="G68" s="53">
        <v>1.801809</v>
      </c>
      <c r="H68" s="53">
        <v>1.8328469999999999</v>
      </c>
      <c r="I68" s="53">
        <v>1.883405</v>
      </c>
      <c r="J68" s="53">
        <v>1.9062110000000001</v>
      </c>
      <c r="K68" s="53">
        <v>1.963149</v>
      </c>
      <c r="L68" s="53">
        <v>1.989428</v>
      </c>
      <c r="M68" s="53">
        <v>2.0237759999999998</v>
      </c>
      <c r="N68" s="53">
        <v>2.0889180000000001</v>
      </c>
      <c r="O68" s="53">
        <v>2.1405340000000002</v>
      </c>
      <c r="P68" s="53">
        <v>2.1950720000000001</v>
      </c>
      <c r="Q68" s="53">
        <v>2.2512729999999999</v>
      </c>
      <c r="R68" s="53">
        <v>2.3086519999999999</v>
      </c>
      <c r="S68" s="53">
        <v>2.3801049999999999</v>
      </c>
      <c r="T68" s="53">
        <v>2.4483459999999999</v>
      </c>
      <c r="U68" s="53">
        <v>2.5485630000000001</v>
      </c>
      <c r="V68" s="53">
        <v>2.629302</v>
      </c>
      <c r="W68" s="53">
        <v>2.7217090000000002</v>
      </c>
      <c r="X68" s="53">
        <v>2.7899020000000001</v>
      </c>
      <c r="Y68" s="53">
        <v>2.8636490000000001</v>
      </c>
      <c r="Z68" s="53">
        <v>2.940814</v>
      </c>
      <c r="AA68" s="53">
        <v>3.0178569999999998</v>
      </c>
      <c r="AB68" s="53">
        <v>3.0961940000000001</v>
      </c>
      <c r="AC68" s="53">
        <v>3.191967</v>
      </c>
      <c r="AD68" s="53">
        <v>3.2685900000000001</v>
      </c>
      <c r="AE68" s="53">
        <v>3.3593609999999998</v>
      </c>
      <c r="AF68" s="53">
        <v>3.45289</v>
      </c>
      <c r="AG68" s="53">
        <v>3.5491519999999999</v>
      </c>
      <c r="AH68" s="53">
        <v>3.645</v>
      </c>
      <c r="AI68" s="54">
        <v>2.4792999999999999E-2</v>
      </c>
    </row>
    <row r="69" spans="1:35" ht="15" customHeight="1" x14ac:dyDescent="0.45">
      <c r="A69" s="45" t="s">
        <v>456</v>
      </c>
      <c r="B69" s="52" t="s">
        <v>449</v>
      </c>
      <c r="C69" s="53">
        <v>2.1898119999999999</v>
      </c>
      <c r="D69" s="53">
        <v>2.2379190000000002</v>
      </c>
      <c r="E69" s="53">
        <v>2.2481279999999999</v>
      </c>
      <c r="F69" s="53">
        <v>2.2702969999999998</v>
      </c>
      <c r="G69" s="53">
        <v>2.3090570000000001</v>
      </c>
      <c r="H69" s="53">
        <v>2.3571620000000002</v>
      </c>
      <c r="I69" s="53">
        <v>2.4022109999999999</v>
      </c>
      <c r="J69" s="53">
        <v>2.459527</v>
      </c>
      <c r="K69" s="53">
        <v>2.5357850000000002</v>
      </c>
      <c r="L69" s="53">
        <v>2.5792730000000001</v>
      </c>
      <c r="M69" s="53">
        <v>2.6453579999999999</v>
      </c>
      <c r="N69" s="53">
        <v>2.707131</v>
      </c>
      <c r="O69" s="53">
        <v>2.7698649999999998</v>
      </c>
      <c r="P69" s="53">
        <v>2.8308270000000002</v>
      </c>
      <c r="Q69" s="53">
        <v>2.9031630000000002</v>
      </c>
      <c r="R69" s="53">
        <v>2.9717669999999998</v>
      </c>
      <c r="S69" s="53">
        <v>3.033798</v>
      </c>
      <c r="T69" s="53">
        <v>3.1054840000000001</v>
      </c>
      <c r="U69" s="53">
        <v>3.185438</v>
      </c>
      <c r="V69" s="53">
        <v>3.2584930000000001</v>
      </c>
      <c r="W69" s="53">
        <v>3.3349890000000002</v>
      </c>
      <c r="X69" s="53">
        <v>3.404274</v>
      </c>
      <c r="Y69" s="53">
        <v>3.4866809999999999</v>
      </c>
      <c r="Z69" s="53">
        <v>3.5756100000000002</v>
      </c>
      <c r="AA69" s="53">
        <v>3.6652490000000002</v>
      </c>
      <c r="AB69" s="53">
        <v>3.755188</v>
      </c>
      <c r="AC69" s="53">
        <v>3.854206</v>
      </c>
      <c r="AD69" s="53">
        <v>3.9429029999999998</v>
      </c>
      <c r="AE69" s="53">
        <v>4.0458959999999999</v>
      </c>
      <c r="AF69" s="53">
        <v>4.1494869999999997</v>
      </c>
      <c r="AG69" s="53">
        <v>4.2542790000000004</v>
      </c>
      <c r="AH69" s="53">
        <v>4.3605549999999997</v>
      </c>
      <c r="AI69" s="54">
        <v>2.2467000000000001E-2</v>
      </c>
    </row>
    <row r="70" spans="1:35" ht="15" customHeight="1" x14ac:dyDescent="0.45">
      <c r="A70" s="45" t="s">
        <v>457</v>
      </c>
      <c r="B70" s="52" t="s">
        <v>68</v>
      </c>
      <c r="C70" s="58">
        <v>10.391057999999999</v>
      </c>
      <c r="D70" s="58">
        <v>10.461864</v>
      </c>
      <c r="E70" s="58">
        <v>10.648066999999999</v>
      </c>
      <c r="F70" s="58">
        <v>10.887472000000001</v>
      </c>
      <c r="G70" s="58">
        <v>11.154559000000001</v>
      </c>
      <c r="H70" s="58">
        <v>11.480684</v>
      </c>
      <c r="I70" s="58">
        <v>11.899129</v>
      </c>
      <c r="J70" s="58">
        <v>12.316031000000001</v>
      </c>
      <c r="K70" s="58">
        <v>12.676454</v>
      </c>
      <c r="L70" s="58">
        <v>12.929342</v>
      </c>
      <c r="M70" s="58">
        <v>13.160523</v>
      </c>
      <c r="N70" s="58">
        <v>13.441796</v>
      </c>
      <c r="O70" s="58">
        <v>13.689627</v>
      </c>
      <c r="P70" s="58">
        <v>13.929066000000001</v>
      </c>
      <c r="Q70" s="58">
        <v>14.285959999999999</v>
      </c>
      <c r="R70" s="58">
        <v>14.607475000000001</v>
      </c>
      <c r="S70" s="58">
        <v>14.840388000000001</v>
      </c>
      <c r="T70" s="58">
        <v>15.120773</v>
      </c>
      <c r="U70" s="58">
        <v>15.405524</v>
      </c>
      <c r="V70" s="58">
        <v>15.775767</v>
      </c>
      <c r="W70" s="58">
        <v>16.080793</v>
      </c>
      <c r="X70" s="58">
        <v>16.353183999999999</v>
      </c>
      <c r="Y70" s="58">
        <v>16.694514999999999</v>
      </c>
      <c r="Z70" s="58">
        <v>17.034168000000001</v>
      </c>
      <c r="AA70" s="58">
        <v>17.370456999999998</v>
      </c>
      <c r="AB70" s="58">
        <v>17.768001999999999</v>
      </c>
      <c r="AC70" s="58">
        <v>18.149460000000001</v>
      </c>
      <c r="AD70" s="58">
        <v>18.526517999999999</v>
      </c>
      <c r="AE70" s="58">
        <v>18.978594000000001</v>
      </c>
      <c r="AF70" s="58">
        <v>19.395720000000001</v>
      </c>
      <c r="AG70" s="58">
        <v>19.787699</v>
      </c>
      <c r="AH70" s="58">
        <v>20.212610000000002</v>
      </c>
      <c r="AI70" s="54">
        <v>2.1694999999999999E-2</v>
      </c>
    </row>
    <row r="71" spans="1:35" ht="15" customHeight="1" thickBot="1" x14ac:dyDescent="0.5"/>
    <row r="72" spans="1:35" ht="15" customHeight="1" x14ac:dyDescent="0.45">
      <c r="B72" s="63" t="s">
        <v>70</v>
      </c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</row>
    <row r="73" spans="1:35" ht="15" customHeight="1" x14ac:dyDescent="0.45">
      <c r="B73" s="47" t="s">
        <v>71</v>
      </c>
    </row>
    <row r="74" spans="1:35" ht="15" customHeight="1" x14ac:dyDescent="0.45">
      <c r="B74" s="47" t="s">
        <v>72</v>
      </c>
    </row>
    <row r="75" spans="1:35" ht="15" customHeight="1" x14ac:dyDescent="0.45">
      <c r="B75" s="47" t="s">
        <v>73</v>
      </c>
    </row>
    <row r="76" spans="1:35" ht="15" customHeight="1" x14ac:dyDescent="0.45">
      <c r="B76" s="47" t="s">
        <v>74</v>
      </c>
    </row>
    <row r="77" spans="1:35" ht="15" customHeight="1" x14ac:dyDescent="0.45">
      <c r="B77" s="47" t="s">
        <v>75</v>
      </c>
    </row>
    <row r="78" spans="1:35" ht="15" customHeight="1" x14ac:dyDescent="0.45">
      <c r="B78" s="47" t="s">
        <v>76</v>
      </c>
    </row>
    <row r="79" spans="1:35" ht="15" customHeight="1" x14ac:dyDescent="0.45">
      <c r="B79" s="47" t="s">
        <v>77</v>
      </c>
    </row>
    <row r="80" spans="1:35" ht="15" customHeight="1" x14ac:dyDescent="0.45">
      <c r="B80" s="47" t="s">
        <v>458</v>
      </c>
    </row>
    <row r="81" spans="2:2" ht="15" customHeight="1" x14ac:dyDescent="0.45">
      <c r="B81" s="47" t="s">
        <v>78</v>
      </c>
    </row>
    <row r="82" spans="2:2" ht="15" customHeight="1" x14ac:dyDescent="0.45">
      <c r="B82" s="47" t="s">
        <v>459</v>
      </c>
    </row>
    <row r="83" spans="2:2" ht="15" customHeight="1" x14ac:dyDescent="0.45">
      <c r="B83" s="47" t="s">
        <v>460</v>
      </c>
    </row>
    <row r="84" spans="2:2" ht="15" customHeight="1" x14ac:dyDescent="0.45">
      <c r="B84" s="47" t="s">
        <v>461</v>
      </c>
    </row>
    <row r="85" spans="2:2" ht="15" customHeight="1" x14ac:dyDescent="0.45">
      <c r="B85" s="47" t="s">
        <v>462</v>
      </c>
    </row>
    <row r="86" spans="2:2" ht="15" customHeight="1" x14ac:dyDescent="0.45">
      <c r="B86" s="47" t="s">
        <v>237</v>
      </c>
    </row>
    <row r="87" spans="2:2" ht="15" customHeight="1" x14ac:dyDescent="0.45">
      <c r="B87" s="47" t="s">
        <v>79</v>
      </c>
    </row>
    <row r="88" spans="2:2" ht="15" customHeight="1" x14ac:dyDescent="0.45">
      <c r="B88" s="47" t="s">
        <v>463</v>
      </c>
    </row>
    <row r="89" spans="2:2" ht="15" customHeight="1" x14ac:dyDescent="0.45">
      <c r="B89" s="47" t="s">
        <v>464</v>
      </c>
    </row>
    <row r="90" spans="2:2" ht="15" customHeight="1" x14ac:dyDescent="0.45">
      <c r="B90" s="47" t="s">
        <v>80</v>
      </c>
    </row>
    <row r="91" spans="2:2" ht="15" customHeight="1" x14ac:dyDescent="0.45">
      <c r="B91" s="47" t="s">
        <v>465</v>
      </c>
    </row>
    <row r="92" spans="2:2" ht="15" customHeight="1" x14ac:dyDescent="0.45">
      <c r="B92" s="47" t="s">
        <v>466</v>
      </c>
    </row>
    <row r="93" spans="2:2" ht="15" customHeight="1" x14ac:dyDescent="0.45">
      <c r="B93" s="47" t="s">
        <v>81</v>
      </c>
    </row>
    <row r="94" spans="2:2" ht="15" customHeight="1" x14ac:dyDescent="0.45">
      <c r="B94" s="47" t="s">
        <v>467</v>
      </c>
    </row>
    <row r="95" spans="2:2" ht="15" customHeight="1" x14ac:dyDescent="0.45">
      <c r="B95" s="47" t="s">
        <v>82</v>
      </c>
    </row>
    <row r="96" spans="2:2" ht="15" customHeight="1" x14ac:dyDescent="0.45">
      <c r="B96" s="47" t="s">
        <v>468</v>
      </c>
    </row>
    <row r="97" spans="2:2" ht="15" customHeight="1" x14ac:dyDescent="0.45">
      <c r="B97" s="47" t="s">
        <v>83</v>
      </c>
    </row>
    <row r="98" spans="2:2" ht="15" customHeight="1" x14ac:dyDescent="0.45">
      <c r="B98" s="47" t="s">
        <v>615</v>
      </c>
    </row>
    <row r="99" spans="2:2" ht="15" customHeight="1" x14ac:dyDescent="0.45">
      <c r="B99" s="47" t="s">
        <v>616</v>
      </c>
    </row>
    <row r="100" spans="2:2" ht="15" customHeight="1" x14ac:dyDescent="0.45">
      <c r="B100" s="47" t="s">
        <v>617</v>
      </c>
    </row>
    <row r="101" spans="2:2" ht="15" customHeight="1" x14ac:dyDescent="0.45"/>
    <row r="102" spans="2:2" ht="15" customHeight="1" x14ac:dyDescent="0.45"/>
    <row r="103" spans="2:2" ht="15" customHeight="1" x14ac:dyDescent="0.45"/>
    <row r="104" spans="2:2" ht="15" customHeight="1" x14ac:dyDescent="0.45"/>
    <row r="105" spans="2:2" ht="15" customHeight="1" x14ac:dyDescent="0.45"/>
    <row r="106" spans="2:2" ht="15" customHeight="1" x14ac:dyDescent="0.45"/>
    <row r="107" spans="2:2" ht="15" customHeight="1" x14ac:dyDescent="0.45"/>
    <row r="108" spans="2:2" ht="15" customHeight="1" x14ac:dyDescent="0.45"/>
    <row r="109" spans="2:2" ht="15" customHeight="1" x14ac:dyDescent="0.45"/>
    <row r="110" spans="2:2" ht="15" customHeight="1" x14ac:dyDescent="0.45"/>
    <row r="111" spans="2:2" ht="15" customHeight="1" x14ac:dyDescent="0.45"/>
    <row r="112" spans="2:2" ht="15" customHeight="1" x14ac:dyDescent="0.45"/>
    <row r="113" ht="15" customHeight="1" x14ac:dyDescent="0.45"/>
    <row r="114" ht="15" customHeight="1" x14ac:dyDescent="0.45"/>
    <row r="115" ht="15" customHeight="1" x14ac:dyDescent="0.45"/>
    <row r="116" ht="15" customHeight="1" x14ac:dyDescent="0.45"/>
    <row r="117" ht="15" customHeight="1" x14ac:dyDescent="0.45"/>
    <row r="118" ht="15" customHeight="1" x14ac:dyDescent="0.45"/>
    <row r="119" ht="15" customHeight="1" x14ac:dyDescent="0.45"/>
    <row r="120" ht="15" customHeight="1" x14ac:dyDescent="0.45"/>
    <row r="121" ht="15" customHeight="1" x14ac:dyDescent="0.45"/>
    <row r="122" ht="15" customHeight="1" x14ac:dyDescent="0.45"/>
  </sheetData>
  <mergeCells count="1">
    <mergeCell ref="B72:AI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6"/>
  <sheetViews>
    <sheetView workbookViewId="0">
      <selection activeCell="B5" sqref="B5"/>
    </sheetView>
  </sheetViews>
  <sheetFormatPr defaultRowHeight="14.25" x14ac:dyDescent="0.45"/>
  <cols>
    <col min="1" max="1" width="15.26562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6" t="s">
        <v>609</v>
      </c>
      <c r="C1" s="49">
        <v>2019</v>
      </c>
      <c r="D1" s="49">
        <v>2020</v>
      </c>
      <c r="E1" s="49">
        <v>2021</v>
      </c>
      <c r="F1" s="49">
        <v>2022</v>
      </c>
      <c r="G1" s="49">
        <v>2023</v>
      </c>
      <c r="H1" s="49">
        <v>2024</v>
      </c>
      <c r="I1" s="49">
        <v>2025</v>
      </c>
      <c r="J1" s="49">
        <v>2026</v>
      </c>
      <c r="K1" s="49">
        <v>2027</v>
      </c>
      <c r="L1" s="49">
        <v>2028</v>
      </c>
      <c r="M1" s="49">
        <v>2029</v>
      </c>
      <c r="N1" s="49">
        <v>2030</v>
      </c>
      <c r="O1" s="49">
        <v>2031</v>
      </c>
      <c r="P1" s="49">
        <v>2032</v>
      </c>
      <c r="Q1" s="49">
        <v>2033</v>
      </c>
      <c r="R1" s="49">
        <v>2034</v>
      </c>
      <c r="S1" s="49">
        <v>2035</v>
      </c>
      <c r="T1" s="49">
        <v>2036</v>
      </c>
      <c r="U1" s="49">
        <v>2037</v>
      </c>
      <c r="V1" s="49">
        <v>2038</v>
      </c>
      <c r="W1" s="49">
        <v>2039</v>
      </c>
      <c r="X1" s="49">
        <v>2040</v>
      </c>
      <c r="Y1" s="49">
        <v>2041</v>
      </c>
      <c r="Z1" s="49">
        <v>2042</v>
      </c>
      <c r="AA1" s="49">
        <v>2043</v>
      </c>
      <c r="AB1" s="49">
        <v>2044</v>
      </c>
      <c r="AC1" s="49">
        <v>2045</v>
      </c>
      <c r="AD1" s="49">
        <v>2046</v>
      </c>
      <c r="AE1" s="49">
        <v>2047</v>
      </c>
      <c r="AF1" s="49">
        <v>2048</v>
      </c>
      <c r="AG1" s="49">
        <v>2049</v>
      </c>
      <c r="AH1" s="49">
        <v>2050</v>
      </c>
    </row>
    <row r="2" spans="1:35" ht="15" customHeight="1" thickTop="1" x14ac:dyDescent="0.45">
      <c r="C2" s="48"/>
      <c r="D2" s="48"/>
      <c r="E2" s="48"/>
      <c r="F2" s="48"/>
      <c r="G2" s="48"/>
    </row>
    <row r="3" spans="1:35" ht="15" customHeight="1" x14ac:dyDescent="0.45">
      <c r="C3" s="48" t="s">
        <v>590</v>
      </c>
      <c r="D3" s="48" t="s">
        <v>608</v>
      </c>
      <c r="E3" s="48"/>
      <c r="F3" s="48"/>
      <c r="G3" s="48"/>
    </row>
    <row r="4" spans="1:35" ht="15" customHeight="1" x14ac:dyDescent="0.45">
      <c r="C4" s="48" t="s">
        <v>591</v>
      </c>
      <c r="D4" s="48" t="s">
        <v>610</v>
      </c>
      <c r="E4" s="48"/>
      <c r="F4" s="48"/>
      <c r="G4" s="48" t="s">
        <v>592</v>
      </c>
    </row>
    <row r="5" spans="1:35" ht="15" customHeight="1" x14ac:dyDescent="0.45">
      <c r="C5" s="48" t="s">
        <v>593</v>
      </c>
      <c r="D5" s="48" t="s">
        <v>611</v>
      </c>
      <c r="E5" s="48"/>
      <c r="F5" s="48"/>
      <c r="G5" s="48"/>
    </row>
    <row r="6" spans="1:35" ht="15" customHeight="1" x14ac:dyDescent="0.45">
      <c r="C6" s="48" t="s">
        <v>594</v>
      </c>
      <c r="D6" s="48"/>
      <c r="E6" s="48" t="s">
        <v>612</v>
      </c>
      <c r="F6" s="48"/>
      <c r="G6" s="48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5" t="s">
        <v>469</v>
      </c>
      <c r="B10" s="50" t="s">
        <v>138</v>
      </c>
    </row>
    <row r="11" spans="1:35" ht="15" customHeight="1" x14ac:dyDescent="0.45">
      <c r="B11" s="46" t="s">
        <v>139</v>
      </c>
    </row>
    <row r="12" spans="1:35" ht="15" customHeight="1" x14ac:dyDescent="0.45">
      <c r="B12" s="46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613</v>
      </c>
    </row>
    <row r="13" spans="1:35" ht="15" customHeight="1" thickBot="1" x14ac:dyDescent="0.5">
      <c r="B13" s="49" t="s">
        <v>140</v>
      </c>
      <c r="C13" s="49">
        <v>2019</v>
      </c>
      <c r="D13" s="49">
        <v>2020</v>
      </c>
      <c r="E13" s="49">
        <v>2021</v>
      </c>
      <c r="F13" s="49">
        <v>2022</v>
      </c>
      <c r="G13" s="49">
        <v>2023</v>
      </c>
      <c r="H13" s="49">
        <v>2024</v>
      </c>
      <c r="I13" s="49">
        <v>2025</v>
      </c>
      <c r="J13" s="49">
        <v>2026</v>
      </c>
      <c r="K13" s="49">
        <v>2027</v>
      </c>
      <c r="L13" s="49">
        <v>2028</v>
      </c>
      <c r="M13" s="49">
        <v>2029</v>
      </c>
      <c r="N13" s="49">
        <v>2030</v>
      </c>
      <c r="O13" s="49">
        <v>2031</v>
      </c>
      <c r="P13" s="49">
        <v>2032</v>
      </c>
      <c r="Q13" s="49">
        <v>2033</v>
      </c>
      <c r="R13" s="49">
        <v>2034</v>
      </c>
      <c r="S13" s="49">
        <v>2035</v>
      </c>
      <c r="T13" s="49">
        <v>2036</v>
      </c>
      <c r="U13" s="49">
        <v>2037</v>
      </c>
      <c r="V13" s="49">
        <v>2038</v>
      </c>
      <c r="W13" s="49">
        <v>2039</v>
      </c>
      <c r="X13" s="49">
        <v>2040</v>
      </c>
      <c r="Y13" s="49">
        <v>2041</v>
      </c>
      <c r="Z13" s="49">
        <v>2042</v>
      </c>
      <c r="AA13" s="49">
        <v>2043</v>
      </c>
      <c r="AB13" s="49">
        <v>2044</v>
      </c>
      <c r="AC13" s="49">
        <v>2045</v>
      </c>
      <c r="AD13" s="49">
        <v>2046</v>
      </c>
      <c r="AE13" s="49">
        <v>2047</v>
      </c>
      <c r="AF13" s="49">
        <v>2048</v>
      </c>
      <c r="AG13" s="49">
        <v>2049</v>
      </c>
      <c r="AH13" s="49">
        <v>2050</v>
      </c>
      <c r="AI13" s="49">
        <v>2050</v>
      </c>
    </row>
    <row r="14" spans="1:35" ht="15" customHeight="1" thickTop="1" x14ac:dyDescent="0.45"/>
    <row r="15" spans="1:35" ht="15" customHeight="1" x14ac:dyDescent="0.45">
      <c r="B15" s="51" t="s">
        <v>141</v>
      </c>
    </row>
    <row r="16" spans="1:35" ht="15" customHeight="1" x14ac:dyDescent="0.45"/>
    <row r="17" spans="1:35" ht="15" customHeight="1" x14ac:dyDescent="0.45">
      <c r="B17" s="51" t="s">
        <v>84</v>
      </c>
    </row>
    <row r="18" spans="1:35" ht="15" customHeight="1" x14ac:dyDescent="0.45">
      <c r="B18" s="51" t="s">
        <v>142</v>
      </c>
    </row>
    <row r="19" spans="1:35" ht="15" customHeight="1" x14ac:dyDescent="0.45">
      <c r="A19" s="45" t="s">
        <v>470</v>
      </c>
      <c r="B19" s="52" t="s">
        <v>143</v>
      </c>
      <c r="C19" s="57">
        <v>959.394226</v>
      </c>
      <c r="D19" s="57">
        <v>874.99835199999995</v>
      </c>
      <c r="E19" s="57">
        <v>828.15771500000005</v>
      </c>
      <c r="F19" s="57">
        <v>797.91424600000005</v>
      </c>
      <c r="G19" s="57">
        <v>738.06658900000002</v>
      </c>
      <c r="H19" s="57">
        <v>724.371216</v>
      </c>
      <c r="I19" s="57">
        <v>708.82324200000005</v>
      </c>
      <c r="J19" s="57">
        <v>750.99609399999997</v>
      </c>
      <c r="K19" s="57">
        <v>749.82928500000003</v>
      </c>
      <c r="L19" s="57">
        <v>748.20343000000003</v>
      </c>
      <c r="M19" s="57">
        <v>747.78698699999995</v>
      </c>
      <c r="N19" s="57">
        <v>746.31964100000005</v>
      </c>
      <c r="O19" s="57">
        <v>741.56304899999998</v>
      </c>
      <c r="P19" s="57">
        <v>740.261841</v>
      </c>
      <c r="Q19" s="57">
        <v>746.425476</v>
      </c>
      <c r="R19" s="57">
        <v>740.04888900000003</v>
      </c>
      <c r="S19" s="57">
        <v>730.80291699999998</v>
      </c>
      <c r="T19" s="57">
        <v>724.80895999999996</v>
      </c>
      <c r="U19" s="57">
        <v>723.67858899999999</v>
      </c>
      <c r="V19" s="57">
        <v>714.89257799999996</v>
      </c>
      <c r="W19" s="57">
        <v>709.61444100000006</v>
      </c>
      <c r="X19" s="57">
        <v>706.98596199999997</v>
      </c>
      <c r="Y19" s="57">
        <v>703.68408199999999</v>
      </c>
      <c r="Z19" s="57">
        <v>700.75598100000002</v>
      </c>
      <c r="AA19" s="57">
        <v>698.25701900000001</v>
      </c>
      <c r="AB19" s="57">
        <v>698.25457800000004</v>
      </c>
      <c r="AC19" s="57">
        <v>694.69372599999997</v>
      </c>
      <c r="AD19" s="57">
        <v>701.35253899999998</v>
      </c>
      <c r="AE19" s="57">
        <v>700.80053699999996</v>
      </c>
      <c r="AF19" s="57">
        <v>700.05590800000004</v>
      </c>
      <c r="AG19" s="57">
        <v>697.16479500000003</v>
      </c>
      <c r="AH19" s="57">
        <v>700.19061299999998</v>
      </c>
      <c r="AI19" s="54">
        <v>-1.0108000000000001E-2</v>
      </c>
    </row>
    <row r="20" spans="1:35" ht="15" customHeight="1" x14ac:dyDescent="0.45">
      <c r="A20" s="45" t="s">
        <v>471</v>
      </c>
      <c r="B20" s="52" t="s">
        <v>144</v>
      </c>
      <c r="C20" s="57">
        <v>15.744009</v>
      </c>
      <c r="D20" s="57">
        <v>15.044267</v>
      </c>
      <c r="E20" s="57">
        <v>11.103913</v>
      </c>
      <c r="F20" s="57">
        <v>10.844742</v>
      </c>
      <c r="G20" s="57">
        <v>10.460552</v>
      </c>
      <c r="H20" s="57">
        <v>10.231695</v>
      </c>
      <c r="I20" s="57">
        <v>9.7644439999999992</v>
      </c>
      <c r="J20" s="57">
        <v>9.1915309999999995</v>
      </c>
      <c r="K20" s="57">
        <v>8.7030010000000004</v>
      </c>
      <c r="L20" s="57">
        <v>8.2934230000000007</v>
      </c>
      <c r="M20" s="57">
        <v>8.1374709999999997</v>
      </c>
      <c r="N20" s="57">
        <v>7.970021</v>
      </c>
      <c r="O20" s="57">
        <v>7.6995339999999999</v>
      </c>
      <c r="P20" s="57">
        <v>7.6411939999999996</v>
      </c>
      <c r="Q20" s="57">
        <v>7.5702970000000001</v>
      </c>
      <c r="R20" s="57">
        <v>7.5132310000000002</v>
      </c>
      <c r="S20" s="57">
        <v>7.4432349999999996</v>
      </c>
      <c r="T20" s="57">
        <v>7.3318820000000002</v>
      </c>
      <c r="U20" s="57">
        <v>7.21</v>
      </c>
      <c r="V20" s="57">
        <v>6.8654279999999996</v>
      </c>
      <c r="W20" s="57">
        <v>6.7496970000000003</v>
      </c>
      <c r="X20" s="57">
        <v>6.6538849999999998</v>
      </c>
      <c r="Y20" s="57">
        <v>6.3461699999999999</v>
      </c>
      <c r="Z20" s="57">
        <v>6.0294559999999997</v>
      </c>
      <c r="AA20" s="57">
        <v>5.6966900000000003</v>
      </c>
      <c r="AB20" s="57">
        <v>5.3876379999999999</v>
      </c>
      <c r="AC20" s="57">
        <v>5.0783469999999999</v>
      </c>
      <c r="AD20" s="57">
        <v>5.1152629999999997</v>
      </c>
      <c r="AE20" s="57">
        <v>5.1301759999999996</v>
      </c>
      <c r="AF20" s="57">
        <v>5.1553430000000002</v>
      </c>
      <c r="AG20" s="57">
        <v>5.17239</v>
      </c>
      <c r="AH20" s="57">
        <v>5.2137779999999996</v>
      </c>
      <c r="AI20" s="54">
        <v>-3.5021999999999998E-2</v>
      </c>
    </row>
    <row r="21" spans="1:35" ht="15" customHeight="1" x14ac:dyDescent="0.45">
      <c r="A21" s="45" t="s">
        <v>472</v>
      </c>
      <c r="B21" s="52" t="s">
        <v>145</v>
      </c>
      <c r="C21" s="57">
        <v>1321.7441409999999</v>
      </c>
      <c r="D21" s="57">
        <v>1305.5550539999999</v>
      </c>
      <c r="E21" s="57">
        <v>1387.854004</v>
      </c>
      <c r="F21" s="57">
        <v>1376.1944579999999</v>
      </c>
      <c r="G21" s="57">
        <v>1376.6988530000001</v>
      </c>
      <c r="H21" s="57">
        <v>1358.395874</v>
      </c>
      <c r="I21" s="57">
        <v>1362.865112</v>
      </c>
      <c r="J21" s="57">
        <v>1369.0698239999999</v>
      </c>
      <c r="K21" s="57">
        <v>1354.4742429999999</v>
      </c>
      <c r="L21" s="57">
        <v>1351.641846</v>
      </c>
      <c r="M21" s="57">
        <v>1346.4304199999999</v>
      </c>
      <c r="N21" s="57">
        <v>1316.468384</v>
      </c>
      <c r="O21" s="57">
        <v>1333.285034</v>
      </c>
      <c r="P21" s="57">
        <v>1353.3446039999999</v>
      </c>
      <c r="Q21" s="57">
        <v>1382.888062</v>
      </c>
      <c r="R21" s="57">
        <v>1428.593018</v>
      </c>
      <c r="S21" s="57">
        <v>1436.4105219999999</v>
      </c>
      <c r="T21" s="57">
        <v>1450.5173339999999</v>
      </c>
      <c r="U21" s="57">
        <v>1469.2777100000001</v>
      </c>
      <c r="V21" s="57">
        <v>1487.1467290000001</v>
      </c>
      <c r="W21" s="57">
        <v>1503.4075929999999</v>
      </c>
      <c r="X21" s="57">
        <v>1523.0848390000001</v>
      </c>
      <c r="Y21" s="57">
        <v>1531.4343260000001</v>
      </c>
      <c r="Z21" s="57">
        <v>1536.4516599999999</v>
      </c>
      <c r="AA21" s="57">
        <v>1544.6766359999999</v>
      </c>
      <c r="AB21" s="57">
        <v>1539.472168</v>
      </c>
      <c r="AC21" s="57">
        <v>1537.0660399999999</v>
      </c>
      <c r="AD21" s="57">
        <v>1542.437866</v>
      </c>
      <c r="AE21" s="57">
        <v>1559.888794</v>
      </c>
      <c r="AF21" s="57">
        <v>1585.1104740000001</v>
      </c>
      <c r="AG21" s="57">
        <v>1611.602783</v>
      </c>
      <c r="AH21" s="57">
        <v>1628.9295649999999</v>
      </c>
      <c r="AI21" s="54">
        <v>6.764E-3</v>
      </c>
    </row>
    <row r="22" spans="1:35" ht="15" customHeight="1" x14ac:dyDescent="0.45">
      <c r="A22" s="45" t="s">
        <v>473</v>
      </c>
      <c r="B22" s="52" t="s">
        <v>146</v>
      </c>
      <c r="C22" s="57">
        <v>807.25695800000005</v>
      </c>
      <c r="D22" s="57">
        <v>793.07165499999996</v>
      </c>
      <c r="E22" s="57">
        <v>780.21447799999999</v>
      </c>
      <c r="F22" s="57">
        <v>765.62353499999995</v>
      </c>
      <c r="G22" s="57">
        <v>767.71270800000002</v>
      </c>
      <c r="H22" s="57">
        <v>770.80505400000004</v>
      </c>
      <c r="I22" s="57">
        <v>747.74780299999998</v>
      </c>
      <c r="J22" s="57">
        <v>678.54431199999999</v>
      </c>
      <c r="K22" s="57">
        <v>678.82409700000005</v>
      </c>
      <c r="L22" s="57">
        <v>679.17993200000001</v>
      </c>
      <c r="M22" s="57">
        <v>679.53405799999996</v>
      </c>
      <c r="N22" s="57">
        <v>680.21289100000001</v>
      </c>
      <c r="O22" s="57">
        <v>681.27758800000004</v>
      </c>
      <c r="P22" s="57">
        <v>682.00195299999996</v>
      </c>
      <c r="Q22" s="57">
        <v>666.50482199999999</v>
      </c>
      <c r="R22" s="57">
        <v>649.918274</v>
      </c>
      <c r="S22" s="57">
        <v>651.32324200000005</v>
      </c>
      <c r="T22" s="57">
        <v>652.36779799999999</v>
      </c>
      <c r="U22" s="57">
        <v>652.578979</v>
      </c>
      <c r="V22" s="57">
        <v>652.78967299999999</v>
      </c>
      <c r="W22" s="57">
        <v>652.78967299999999</v>
      </c>
      <c r="X22" s="57">
        <v>644.27893100000006</v>
      </c>
      <c r="Y22" s="57">
        <v>645.53106700000001</v>
      </c>
      <c r="Z22" s="57">
        <v>646.436646</v>
      </c>
      <c r="AA22" s="57">
        <v>638.55639599999995</v>
      </c>
      <c r="AB22" s="57">
        <v>639.31176800000003</v>
      </c>
      <c r="AC22" s="57">
        <v>640.13024900000005</v>
      </c>
      <c r="AD22" s="57">
        <v>640.55639599999995</v>
      </c>
      <c r="AE22" s="57">
        <v>640.98242200000004</v>
      </c>
      <c r="AF22" s="57">
        <v>641.24768100000006</v>
      </c>
      <c r="AG22" s="57">
        <v>641.56835899999999</v>
      </c>
      <c r="AH22" s="57">
        <v>642.03173800000002</v>
      </c>
      <c r="AI22" s="54">
        <v>-7.3600000000000002E-3</v>
      </c>
    </row>
    <row r="23" spans="1:35" ht="15" customHeight="1" x14ac:dyDescent="0.45">
      <c r="A23" s="45" t="s">
        <v>474</v>
      </c>
      <c r="B23" s="52" t="s">
        <v>147</v>
      </c>
      <c r="C23" s="57">
        <v>1.2560210000000001</v>
      </c>
      <c r="D23" s="57">
        <v>1.1266609999999999</v>
      </c>
      <c r="E23" s="57">
        <v>0.78124400000000005</v>
      </c>
      <c r="F23" s="57">
        <v>0.71455800000000003</v>
      </c>
      <c r="G23" s="57">
        <v>0.66891100000000003</v>
      </c>
      <c r="H23" s="57">
        <v>0.65610199999999996</v>
      </c>
      <c r="I23" s="57">
        <v>0.68223100000000003</v>
      </c>
      <c r="J23" s="57">
        <v>0.492724</v>
      </c>
      <c r="K23" s="57">
        <v>0.40686800000000001</v>
      </c>
      <c r="L23" s="57">
        <v>0.34590399999999999</v>
      </c>
      <c r="M23" s="57">
        <v>0.197266</v>
      </c>
      <c r="N23" s="57">
        <v>7.8066999999999998E-2</v>
      </c>
      <c r="O23" s="57">
        <v>-2.9732000000000001E-2</v>
      </c>
      <c r="P23" s="57">
        <v>-0.104361</v>
      </c>
      <c r="Q23" s="57">
        <v>-0.23883699999999999</v>
      </c>
      <c r="R23" s="57">
        <v>-0.22702600000000001</v>
      </c>
      <c r="S23" s="57">
        <v>-0.28109800000000001</v>
      </c>
      <c r="T23" s="57">
        <v>-0.33529599999999998</v>
      </c>
      <c r="U23" s="57">
        <v>-0.34235700000000002</v>
      </c>
      <c r="V23" s="57">
        <v>-0.36937500000000001</v>
      </c>
      <c r="W23" s="57">
        <v>-0.34494000000000002</v>
      </c>
      <c r="X23" s="57">
        <v>-0.41587000000000002</v>
      </c>
      <c r="Y23" s="57">
        <v>-0.53224300000000002</v>
      </c>
      <c r="Z23" s="57">
        <v>-0.68132199999999998</v>
      </c>
      <c r="AA23" s="57">
        <v>-0.76126700000000003</v>
      </c>
      <c r="AB23" s="57">
        <v>-0.80424899999999999</v>
      </c>
      <c r="AC23" s="57">
        <v>-0.91522800000000004</v>
      </c>
      <c r="AD23" s="57">
        <v>-1.063256</v>
      </c>
      <c r="AE23" s="57">
        <v>-1.3962049999999999</v>
      </c>
      <c r="AF23" s="57">
        <v>-1.7344630000000001</v>
      </c>
      <c r="AG23" s="57">
        <v>-2.0969769999999999</v>
      </c>
      <c r="AH23" s="57">
        <v>-2.177362</v>
      </c>
      <c r="AI23" s="54" t="s">
        <v>62</v>
      </c>
    </row>
    <row r="24" spans="1:35" ht="15" customHeight="1" x14ac:dyDescent="0.45">
      <c r="A24" s="45" t="s">
        <v>475</v>
      </c>
      <c r="B24" s="52" t="s">
        <v>148</v>
      </c>
      <c r="C24" s="57">
        <v>699.07800299999997</v>
      </c>
      <c r="D24" s="57">
        <v>764.63098100000002</v>
      </c>
      <c r="E24" s="57">
        <v>832.60571300000004</v>
      </c>
      <c r="F24" s="57">
        <v>932.09771699999999</v>
      </c>
      <c r="G24" s="57">
        <v>1012.783264</v>
      </c>
      <c r="H24" s="57">
        <v>1058.0566409999999</v>
      </c>
      <c r="I24" s="57">
        <v>1113.0517580000001</v>
      </c>
      <c r="J24" s="57">
        <v>1150.951294</v>
      </c>
      <c r="K24" s="57">
        <v>1177.4880370000001</v>
      </c>
      <c r="L24" s="57">
        <v>1203.889404</v>
      </c>
      <c r="M24" s="57">
        <v>1240.342163</v>
      </c>
      <c r="N24" s="57">
        <v>1292.06897</v>
      </c>
      <c r="O24" s="57">
        <v>1306.319092</v>
      </c>
      <c r="P24" s="57">
        <v>1312.541504</v>
      </c>
      <c r="Q24" s="57">
        <v>1319.6813959999999</v>
      </c>
      <c r="R24" s="57">
        <v>1326.1092530000001</v>
      </c>
      <c r="S24" s="57">
        <v>1361.0200199999999</v>
      </c>
      <c r="T24" s="57">
        <v>1387.0146480000001</v>
      </c>
      <c r="U24" s="57">
        <v>1408.375732</v>
      </c>
      <c r="V24" s="57">
        <v>1433.894409</v>
      </c>
      <c r="W24" s="57">
        <v>1458.716919</v>
      </c>
      <c r="X24" s="57">
        <v>1487.5479740000001</v>
      </c>
      <c r="Y24" s="57">
        <v>1520.0500489999999</v>
      </c>
      <c r="Z24" s="57">
        <v>1557.446533</v>
      </c>
      <c r="AA24" s="57">
        <v>1602.2357179999999</v>
      </c>
      <c r="AB24" s="57">
        <v>1649.4891359999999</v>
      </c>
      <c r="AC24" s="57">
        <v>1699.1743160000001</v>
      </c>
      <c r="AD24" s="57">
        <v>1734.106812</v>
      </c>
      <c r="AE24" s="57">
        <v>1765.2429199999999</v>
      </c>
      <c r="AF24" s="57">
        <v>1789.0180660000001</v>
      </c>
      <c r="AG24" s="57">
        <v>1815.8829350000001</v>
      </c>
      <c r="AH24" s="57">
        <v>1845.8764650000001</v>
      </c>
      <c r="AI24" s="54">
        <v>3.1815999999999997E-2</v>
      </c>
    </row>
    <row r="25" spans="1:35" ht="15" customHeight="1" x14ac:dyDescent="0.45">
      <c r="A25" s="45" t="s">
        <v>476</v>
      </c>
      <c r="B25" s="52" t="s">
        <v>149</v>
      </c>
      <c r="C25" s="57">
        <v>0</v>
      </c>
      <c r="D25" s="57">
        <v>0</v>
      </c>
      <c r="E25" s="57">
        <v>1.626552</v>
      </c>
      <c r="F25" s="57">
        <v>1.825439</v>
      </c>
      <c r="G25" s="57">
        <v>1.9918560000000001</v>
      </c>
      <c r="H25" s="57">
        <v>2.184294</v>
      </c>
      <c r="I25" s="57">
        <v>2.3867639999999999</v>
      </c>
      <c r="J25" s="57">
        <v>2.6110869999999999</v>
      </c>
      <c r="K25" s="57">
        <v>2.8873630000000001</v>
      </c>
      <c r="L25" s="57">
        <v>3.2726600000000001</v>
      </c>
      <c r="M25" s="57">
        <v>3.7400910000000001</v>
      </c>
      <c r="N25" s="57">
        <v>4.1765619999999997</v>
      </c>
      <c r="O25" s="57">
        <v>4.6587040000000002</v>
      </c>
      <c r="P25" s="57">
        <v>5.1821820000000001</v>
      </c>
      <c r="Q25" s="57">
        <v>5.6894960000000001</v>
      </c>
      <c r="R25" s="57">
        <v>6.3747439999999997</v>
      </c>
      <c r="S25" s="57">
        <v>7.1972449999999997</v>
      </c>
      <c r="T25" s="57">
        <v>7.9955429999999996</v>
      </c>
      <c r="U25" s="57">
        <v>9.0046510000000008</v>
      </c>
      <c r="V25" s="57">
        <v>10.031426</v>
      </c>
      <c r="W25" s="57">
        <v>11.090256999999999</v>
      </c>
      <c r="X25" s="57">
        <v>12.193047999999999</v>
      </c>
      <c r="Y25" s="57">
        <v>13.328626999999999</v>
      </c>
      <c r="Z25" s="57">
        <v>14.453954</v>
      </c>
      <c r="AA25" s="57">
        <v>15.716602</v>
      </c>
      <c r="AB25" s="57">
        <v>16.966103</v>
      </c>
      <c r="AC25" s="57">
        <v>18.276140000000002</v>
      </c>
      <c r="AD25" s="57">
        <v>19.656960999999999</v>
      </c>
      <c r="AE25" s="57">
        <v>21.022227999999998</v>
      </c>
      <c r="AF25" s="57">
        <v>22.423615000000002</v>
      </c>
      <c r="AG25" s="57">
        <v>23.887222000000001</v>
      </c>
      <c r="AH25" s="57">
        <v>25.394487000000002</v>
      </c>
      <c r="AI25" s="54" t="s">
        <v>62</v>
      </c>
    </row>
    <row r="26" spans="1:35" ht="15" customHeight="1" x14ac:dyDescent="0.45">
      <c r="A26" s="45" t="s">
        <v>477</v>
      </c>
      <c r="B26" s="51" t="s">
        <v>150</v>
      </c>
      <c r="C26" s="59">
        <v>3804.4731449999999</v>
      </c>
      <c r="D26" s="59">
        <v>3754.4272460000002</v>
      </c>
      <c r="E26" s="59">
        <v>3842.3435060000002</v>
      </c>
      <c r="F26" s="59">
        <v>3885.2145999999998</v>
      </c>
      <c r="G26" s="59">
        <v>3908.3828119999998</v>
      </c>
      <c r="H26" s="59">
        <v>3924.7006839999999</v>
      </c>
      <c r="I26" s="59">
        <v>3945.321289</v>
      </c>
      <c r="J26" s="59">
        <v>3961.8566890000002</v>
      </c>
      <c r="K26" s="59">
        <v>3972.6130370000001</v>
      </c>
      <c r="L26" s="59">
        <v>3994.8266600000002</v>
      </c>
      <c r="M26" s="59">
        <v>4026.1687010000001</v>
      </c>
      <c r="N26" s="59">
        <v>4047.2946780000002</v>
      </c>
      <c r="O26" s="59">
        <v>4074.773193</v>
      </c>
      <c r="P26" s="59">
        <v>4100.8691410000001</v>
      </c>
      <c r="Q26" s="59">
        <v>4128.5205079999996</v>
      </c>
      <c r="R26" s="59">
        <v>4158.330078</v>
      </c>
      <c r="S26" s="59">
        <v>4193.9160160000001</v>
      </c>
      <c r="T26" s="59">
        <v>4229.7006840000004</v>
      </c>
      <c r="U26" s="59">
        <v>4269.783203</v>
      </c>
      <c r="V26" s="59">
        <v>4305.2504879999997</v>
      </c>
      <c r="W26" s="59">
        <v>4342.0239259999998</v>
      </c>
      <c r="X26" s="59">
        <v>4380.3286129999997</v>
      </c>
      <c r="Y26" s="59">
        <v>4419.8422849999997</v>
      </c>
      <c r="Z26" s="59">
        <v>4460.8930659999996</v>
      </c>
      <c r="AA26" s="59">
        <v>4504.3779299999997</v>
      </c>
      <c r="AB26" s="59">
        <v>4548.0771480000003</v>
      </c>
      <c r="AC26" s="59">
        <v>4593.5039059999999</v>
      </c>
      <c r="AD26" s="59">
        <v>4642.1625979999999</v>
      </c>
      <c r="AE26" s="59">
        <v>4691.6708980000003</v>
      </c>
      <c r="AF26" s="59">
        <v>4741.2768550000001</v>
      </c>
      <c r="AG26" s="59">
        <v>4793.1816410000001</v>
      </c>
      <c r="AH26" s="59">
        <v>4845.4594729999999</v>
      </c>
      <c r="AI26" s="56">
        <v>7.8329999999999997E-3</v>
      </c>
    </row>
    <row r="27" spans="1:35" ht="15" customHeight="1" x14ac:dyDescent="0.45">
      <c r="B27" s="51" t="s">
        <v>151</v>
      </c>
    </row>
    <row r="28" spans="1:35" ht="15" customHeight="1" x14ac:dyDescent="0.45">
      <c r="A28" s="45" t="s">
        <v>478</v>
      </c>
      <c r="B28" s="52" t="s">
        <v>143</v>
      </c>
      <c r="C28" s="57">
        <v>14.918111</v>
      </c>
      <c r="D28" s="57">
        <v>13.384873000000001</v>
      </c>
      <c r="E28" s="57">
        <v>13.352881</v>
      </c>
      <c r="F28" s="57">
        <v>13.426629999999999</v>
      </c>
      <c r="G28" s="57">
        <v>13.426667</v>
      </c>
      <c r="H28" s="57">
        <v>13.426606</v>
      </c>
      <c r="I28" s="57">
        <v>13.426563</v>
      </c>
      <c r="J28" s="57">
        <v>13.598981</v>
      </c>
      <c r="K28" s="57">
        <v>13.601245</v>
      </c>
      <c r="L28" s="57">
        <v>13.615023000000001</v>
      </c>
      <c r="M28" s="57">
        <v>11.767344</v>
      </c>
      <c r="N28" s="57">
        <v>11.561429</v>
      </c>
      <c r="O28" s="57">
        <v>11.563732999999999</v>
      </c>
      <c r="P28" s="57">
        <v>11.571066</v>
      </c>
      <c r="Q28" s="57">
        <v>11.764212000000001</v>
      </c>
      <c r="R28" s="57">
        <v>11.756582</v>
      </c>
      <c r="S28" s="57">
        <v>11.753805</v>
      </c>
      <c r="T28" s="57">
        <v>11.750788</v>
      </c>
      <c r="U28" s="57">
        <v>11.753418</v>
      </c>
      <c r="V28" s="57">
        <v>11.75071</v>
      </c>
      <c r="W28" s="57">
        <v>11.748042999999999</v>
      </c>
      <c r="X28" s="57">
        <v>11.750788</v>
      </c>
      <c r="Y28" s="57">
        <v>11.747885999999999</v>
      </c>
      <c r="Z28" s="57">
        <v>11.74511</v>
      </c>
      <c r="AA28" s="57">
        <v>11.743100999999999</v>
      </c>
      <c r="AB28" s="57">
        <v>11.74108</v>
      </c>
      <c r="AC28" s="57">
        <v>11.738958999999999</v>
      </c>
      <c r="AD28" s="57">
        <v>11.736585</v>
      </c>
      <c r="AE28" s="57">
        <v>11.734080000000001</v>
      </c>
      <c r="AF28" s="57">
        <v>11.731228</v>
      </c>
      <c r="AG28" s="57">
        <v>11.728389</v>
      </c>
      <c r="AH28" s="57">
        <v>11.740748</v>
      </c>
      <c r="AI28" s="54">
        <v>-7.6959999999999997E-3</v>
      </c>
    </row>
    <row r="29" spans="1:35" ht="15" customHeight="1" x14ac:dyDescent="0.45">
      <c r="A29" s="45" t="s">
        <v>479</v>
      </c>
      <c r="B29" s="52" t="s">
        <v>144</v>
      </c>
      <c r="C29" s="57">
        <v>0.55244300000000002</v>
      </c>
      <c r="D29" s="57">
        <v>0.54628600000000005</v>
      </c>
      <c r="E29" s="57">
        <v>0.54618</v>
      </c>
      <c r="F29" s="57">
        <v>0.54660600000000004</v>
      </c>
      <c r="G29" s="57">
        <v>0.54660600000000004</v>
      </c>
      <c r="H29" s="57">
        <v>0.54660600000000004</v>
      </c>
      <c r="I29" s="57">
        <v>0.54660600000000004</v>
      </c>
      <c r="J29" s="57">
        <v>0.54729799999999995</v>
      </c>
      <c r="K29" s="57">
        <v>0.54732599999999998</v>
      </c>
      <c r="L29" s="57">
        <v>0.54737499999999994</v>
      </c>
      <c r="M29" s="57">
        <v>0.54158399999999995</v>
      </c>
      <c r="N29" s="57">
        <v>0.54075700000000004</v>
      </c>
      <c r="O29" s="57">
        <v>0.54075399999999996</v>
      </c>
      <c r="P29" s="57">
        <v>0.54079600000000005</v>
      </c>
      <c r="Q29" s="57">
        <v>0.53851400000000005</v>
      </c>
      <c r="R29" s="57">
        <v>0.53848399999999996</v>
      </c>
      <c r="S29" s="57">
        <v>0.53847299999999998</v>
      </c>
      <c r="T29" s="57">
        <v>0.53846099999999997</v>
      </c>
      <c r="U29" s="57">
        <v>0.53847100000000003</v>
      </c>
      <c r="V29" s="57">
        <v>0.53846000000000005</v>
      </c>
      <c r="W29" s="57">
        <v>0.53844999999999998</v>
      </c>
      <c r="X29" s="57">
        <v>0.53846099999999997</v>
      </c>
      <c r="Y29" s="57">
        <v>0.53844899999999996</v>
      </c>
      <c r="Z29" s="57">
        <v>0.53843799999999997</v>
      </c>
      <c r="AA29" s="57">
        <v>0.53842999999999996</v>
      </c>
      <c r="AB29" s="57">
        <v>0.53842199999999996</v>
      </c>
      <c r="AC29" s="57">
        <v>0.53841300000000003</v>
      </c>
      <c r="AD29" s="57">
        <v>0.53840399999999999</v>
      </c>
      <c r="AE29" s="57">
        <v>0.53839400000000004</v>
      </c>
      <c r="AF29" s="57">
        <v>0.53838200000000003</v>
      </c>
      <c r="AG29" s="57">
        <v>0.53837100000000004</v>
      </c>
      <c r="AH29" s="57">
        <v>0.53842100000000004</v>
      </c>
      <c r="AI29" s="54">
        <v>-8.2899999999999998E-4</v>
      </c>
    </row>
    <row r="30" spans="1:35" ht="15" customHeight="1" x14ac:dyDescent="0.45">
      <c r="A30" s="45" t="s">
        <v>480</v>
      </c>
      <c r="B30" s="52" t="s">
        <v>152</v>
      </c>
      <c r="C30" s="57">
        <v>130.33345</v>
      </c>
      <c r="D30" s="57">
        <v>131.52494799999999</v>
      </c>
      <c r="E30" s="57">
        <v>131.11637899999999</v>
      </c>
      <c r="F30" s="57">
        <v>129.87635800000001</v>
      </c>
      <c r="G30" s="57">
        <v>126.89503499999999</v>
      </c>
      <c r="H30" s="57">
        <v>125.396744</v>
      </c>
      <c r="I30" s="57">
        <v>123.19921100000001</v>
      </c>
      <c r="J30" s="57">
        <v>123.049561</v>
      </c>
      <c r="K30" s="57">
        <v>122.712402</v>
      </c>
      <c r="L30" s="57">
        <v>122.594421</v>
      </c>
      <c r="M30" s="57">
        <v>122.066025</v>
      </c>
      <c r="N30" s="57">
        <v>121.686661</v>
      </c>
      <c r="O30" s="57">
        <v>121.535393</v>
      </c>
      <c r="P30" s="57">
        <v>121.866035</v>
      </c>
      <c r="Q30" s="57">
        <v>121.868172</v>
      </c>
      <c r="R30" s="57">
        <v>121.867676</v>
      </c>
      <c r="S30" s="57">
        <v>121.267517</v>
      </c>
      <c r="T30" s="57">
        <v>121.359528</v>
      </c>
      <c r="U30" s="57">
        <v>120.79418200000001</v>
      </c>
      <c r="V30" s="57">
        <v>121.964088</v>
      </c>
      <c r="W30" s="57">
        <v>122.36737100000001</v>
      </c>
      <c r="X30" s="57">
        <v>122.362526</v>
      </c>
      <c r="Y30" s="57">
        <v>121.864548</v>
      </c>
      <c r="Z30" s="57">
        <v>121.86545599999999</v>
      </c>
      <c r="AA30" s="57">
        <v>121.86557000000001</v>
      </c>
      <c r="AB30" s="57">
        <v>121.865883</v>
      </c>
      <c r="AC30" s="57">
        <v>121.865143</v>
      </c>
      <c r="AD30" s="57">
        <v>121.866028</v>
      </c>
      <c r="AE30" s="57">
        <v>121.864159</v>
      </c>
      <c r="AF30" s="57">
        <v>121.846306</v>
      </c>
      <c r="AG30" s="57">
        <v>121.84412399999999</v>
      </c>
      <c r="AH30" s="57">
        <v>121.846771</v>
      </c>
      <c r="AI30" s="54">
        <v>-2.1700000000000001E-3</v>
      </c>
    </row>
    <row r="31" spans="1:35" ht="15" customHeight="1" x14ac:dyDescent="0.45">
      <c r="A31" s="45" t="s">
        <v>481</v>
      </c>
      <c r="B31" s="52" t="s">
        <v>153</v>
      </c>
      <c r="C31" s="57">
        <v>3.6024790000000002</v>
      </c>
      <c r="D31" s="57">
        <v>3.6236709999999999</v>
      </c>
      <c r="E31" s="57">
        <v>3.6259610000000002</v>
      </c>
      <c r="F31" s="57">
        <v>3.644028</v>
      </c>
      <c r="G31" s="57">
        <v>3.6428440000000002</v>
      </c>
      <c r="H31" s="57">
        <v>3.6535630000000001</v>
      </c>
      <c r="I31" s="57">
        <v>3.6967560000000002</v>
      </c>
      <c r="J31" s="57">
        <v>3.697219</v>
      </c>
      <c r="K31" s="57">
        <v>3.7019039999999999</v>
      </c>
      <c r="L31" s="57">
        <v>3.6976330000000002</v>
      </c>
      <c r="M31" s="57">
        <v>3.69536</v>
      </c>
      <c r="N31" s="57">
        <v>3.6995360000000002</v>
      </c>
      <c r="O31" s="57">
        <v>3.6959059999999999</v>
      </c>
      <c r="P31" s="57">
        <v>3.6993140000000002</v>
      </c>
      <c r="Q31" s="57">
        <v>3.7012260000000001</v>
      </c>
      <c r="R31" s="57">
        <v>3.7019039999999999</v>
      </c>
      <c r="S31" s="57">
        <v>3.699433</v>
      </c>
      <c r="T31" s="57">
        <v>3.6993710000000002</v>
      </c>
      <c r="U31" s="57">
        <v>3.7023609999999998</v>
      </c>
      <c r="V31" s="57">
        <v>3.703398</v>
      </c>
      <c r="W31" s="57">
        <v>3.7031320000000001</v>
      </c>
      <c r="X31" s="57">
        <v>3.709495</v>
      </c>
      <c r="Y31" s="57">
        <v>3.7119599999999999</v>
      </c>
      <c r="Z31" s="57">
        <v>3.7138580000000001</v>
      </c>
      <c r="AA31" s="57">
        <v>3.711862</v>
      </c>
      <c r="AB31" s="57">
        <v>3.7112270000000001</v>
      </c>
      <c r="AC31" s="57">
        <v>3.7138740000000001</v>
      </c>
      <c r="AD31" s="57">
        <v>3.7130589999999999</v>
      </c>
      <c r="AE31" s="57">
        <v>3.7151580000000002</v>
      </c>
      <c r="AF31" s="57">
        <v>3.7158199999999999</v>
      </c>
      <c r="AG31" s="57">
        <v>3.7195480000000001</v>
      </c>
      <c r="AH31" s="57">
        <v>3.7891530000000002</v>
      </c>
      <c r="AI31" s="54">
        <v>1.6310000000000001E-3</v>
      </c>
    </row>
    <row r="32" spans="1:35" ht="15" customHeight="1" x14ac:dyDescent="0.45">
      <c r="A32" s="45" t="s">
        <v>618</v>
      </c>
      <c r="B32" s="52" t="s">
        <v>595</v>
      </c>
      <c r="C32" s="57">
        <v>0.22128500000000001</v>
      </c>
      <c r="D32" s="57">
        <v>0.24641399999999999</v>
      </c>
      <c r="E32" s="57">
        <v>0.24898500000000001</v>
      </c>
      <c r="F32" s="57">
        <v>0.23053299999999999</v>
      </c>
      <c r="G32" s="57">
        <v>0.23066999999999999</v>
      </c>
      <c r="H32" s="57">
        <v>0.234629</v>
      </c>
      <c r="I32" s="57">
        <v>0.19106000000000001</v>
      </c>
      <c r="J32" s="57">
        <v>0.19065599999999999</v>
      </c>
      <c r="K32" s="57">
        <v>0.19062599999999999</v>
      </c>
      <c r="L32" s="57">
        <v>0.19451399999999999</v>
      </c>
      <c r="M32" s="57">
        <v>0.19431100000000001</v>
      </c>
      <c r="N32" s="57">
        <v>0.19337399999999999</v>
      </c>
      <c r="O32" s="57">
        <v>0.19409999999999999</v>
      </c>
      <c r="P32" s="57">
        <v>0.19386900000000001</v>
      </c>
      <c r="Q32" s="57">
        <v>0.19375200000000001</v>
      </c>
      <c r="R32" s="57">
        <v>0.19375100000000001</v>
      </c>
      <c r="S32" s="57">
        <v>0.193943</v>
      </c>
      <c r="T32" s="57">
        <v>0.19394</v>
      </c>
      <c r="U32" s="57">
        <v>0.19463900000000001</v>
      </c>
      <c r="V32" s="57">
        <v>0.19422900000000001</v>
      </c>
      <c r="W32" s="57">
        <v>0.19414200000000001</v>
      </c>
      <c r="X32" s="57">
        <v>0.19420599999999999</v>
      </c>
      <c r="Y32" s="57">
        <v>0.19381100000000001</v>
      </c>
      <c r="Z32" s="57">
        <v>0.19356400000000001</v>
      </c>
      <c r="AA32" s="57">
        <v>0.193436</v>
      </c>
      <c r="AB32" s="57">
        <v>0.193359</v>
      </c>
      <c r="AC32" s="57">
        <v>0.19336600000000001</v>
      </c>
      <c r="AD32" s="57">
        <v>0.19267999999999999</v>
      </c>
      <c r="AE32" s="57">
        <v>0.194241</v>
      </c>
      <c r="AF32" s="57">
        <v>0.19423099999999999</v>
      </c>
      <c r="AG32" s="57">
        <v>0.193046</v>
      </c>
      <c r="AH32" s="57">
        <v>0.20721300000000001</v>
      </c>
      <c r="AI32" s="54">
        <v>-2.117E-3</v>
      </c>
    </row>
    <row r="33" spans="1:35" ht="15" customHeight="1" x14ac:dyDescent="0.45">
      <c r="A33" s="45" t="s">
        <v>482</v>
      </c>
      <c r="B33" s="51" t="s">
        <v>150</v>
      </c>
      <c r="C33" s="59">
        <v>149.62776199999999</v>
      </c>
      <c r="D33" s="59">
        <v>149.326187</v>
      </c>
      <c r="E33" s="59">
        <v>148.89038099999999</v>
      </c>
      <c r="F33" s="59">
        <v>147.724152</v>
      </c>
      <c r="G33" s="59">
        <v>144.741806</v>
      </c>
      <c r="H33" s="59">
        <v>143.25814800000001</v>
      </c>
      <c r="I33" s="59">
        <v>141.06019599999999</v>
      </c>
      <c r="J33" s="59">
        <v>141.08372499999999</v>
      </c>
      <c r="K33" s="59">
        <v>140.75351000000001</v>
      </c>
      <c r="L33" s="59">
        <v>140.64897199999999</v>
      </c>
      <c r="M33" s="59">
        <v>138.26461800000001</v>
      </c>
      <c r="N33" s="59">
        <v>137.68176299999999</v>
      </c>
      <c r="O33" s="59">
        <v>137.52989199999999</v>
      </c>
      <c r="P33" s="59">
        <v>137.87106299999999</v>
      </c>
      <c r="Q33" s="59">
        <v>138.065887</v>
      </c>
      <c r="R33" s="59">
        <v>138.05839499999999</v>
      </c>
      <c r="S33" s="59">
        <v>137.453171</v>
      </c>
      <c r="T33" s="59">
        <v>137.54208399999999</v>
      </c>
      <c r="U33" s="59">
        <v>136.98307800000001</v>
      </c>
      <c r="V33" s="59">
        <v>138.15089399999999</v>
      </c>
      <c r="W33" s="59">
        <v>138.551132</v>
      </c>
      <c r="X33" s="59">
        <v>138.555466</v>
      </c>
      <c r="Y33" s="59">
        <v>138.056656</v>
      </c>
      <c r="Z33" s="59">
        <v>138.05641199999999</v>
      </c>
      <c r="AA33" s="59">
        <v>138.05239900000001</v>
      </c>
      <c r="AB33" s="59">
        <v>138.04997299999999</v>
      </c>
      <c r="AC33" s="59">
        <v>138.049744</v>
      </c>
      <c r="AD33" s="59">
        <v>138.046753</v>
      </c>
      <c r="AE33" s="59">
        <v>138.04603599999999</v>
      </c>
      <c r="AF33" s="59">
        <v>138.02597</v>
      </c>
      <c r="AG33" s="59">
        <v>138.02346800000001</v>
      </c>
      <c r="AH33" s="59">
        <v>138.12231399999999</v>
      </c>
      <c r="AI33" s="56">
        <v>-2.578E-3</v>
      </c>
    </row>
    <row r="34" spans="1:35" ht="15" customHeight="1" x14ac:dyDescent="0.45">
      <c r="A34" s="45" t="s">
        <v>483</v>
      </c>
      <c r="B34" s="51" t="s">
        <v>238</v>
      </c>
      <c r="C34" s="59">
        <v>3954.1008299999999</v>
      </c>
      <c r="D34" s="59">
        <v>3903.7534179999998</v>
      </c>
      <c r="E34" s="59">
        <v>3991.2338869999999</v>
      </c>
      <c r="F34" s="59">
        <v>4032.938721</v>
      </c>
      <c r="G34" s="59">
        <v>4053.1245119999999</v>
      </c>
      <c r="H34" s="59">
        <v>4067.95874</v>
      </c>
      <c r="I34" s="59">
        <v>4086.3815920000002</v>
      </c>
      <c r="J34" s="59">
        <v>4102.9404299999997</v>
      </c>
      <c r="K34" s="59">
        <v>4113.3666990000002</v>
      </c>
      <c r="L34" s="59">
        <v>4135.4755859999996</v>
      </c>
      <c r="M34" s="59">
        <v>4164.4331050000001</v>
      </c>
      <c r="N34" s="59">
        <v>4184.9765619999998</v>
      </c>
      <c r="O34" s="59">
        <v>4212.3032229999999</v>
      </c>
      <c r="P34" s="59">
        <v>4238.7402339999999</v>
      </c>
      <c r="Q34" s="59">
        <v>4266.5864259999998</v>
      </c>
      <c r="R34" s="59">
        <v>4296.388672</v>
      </c>
      <c r="S34" s="59">
        <v>4331.3691410000001</v>
      </c>
      <c r="T34" s="59">
        <v>4367.2426759999998</v>
      </c>
      <c r="U34" s="59">
        <v>4406.7661129999997</v>
      </c>
      <c r="V34" s="59">
        <v>4443.4013670000004</v>
      </c>
      <c r="W34" s="59">
        <v>4480.5751950000003</v>
      </c>
      <c r="X34" s="59">
        <v>4518.8842770000001</v>
      </c>
      <c r="Y34" s="59">
        <v>4557.8989259999998</v>
      </c>
      <c r="Z34" s="59">
        <v>4598.9497069999998</v>
      </c>
      <c r="AA34" s="59">
        <v>4642.4301759999998</v>
      </c>
      <c r="AB34" s="59">
        <v>4686.126953</v>
      </c>
      <c r="AC34" s="59">
        <v>4731.5537109999996</v>
      </c>
      <c r="AD34" s="59">
        <v>4780.2094729999999</v>
      </c>
      <c r="AE34" s="59">
        <v>4829.716797</v>
      </c>
      <c r="AF34" s="59">
        <v>4879.3027339999999</v>
      </c>
      <c r="AG34" s="59">
        <v>4931.205078</v>
      </c>
      <c r="AH34" s="59">
        <v>4983.5820309999999</v>
      </c>
      <c r="AI34" s="56">
        <v>7.4920000000000004E-3</v>
      </c>
    </row>
    <row r="35" spans="1:35" ht="15" customHeight="1" x14ac:dyDescent="0.45">
      <c r="A35" s="45" t="s">
        <v>484</v>
      </c>
      <c r="B35" s="52" t="s">
        <v>154</v>
      </c>
      <c r="C35" s="57">
        <v>15.114787</v>
      </c>
      <c r="D35" s="57">
        <v>14.651968</v>
      </c>
      <c r="E35" s="57">
        <v>14.606431000000001</v>
      </c>
      <c r="F35" s="57">
        <v>14.606431000000001</v>
      </c>
      <c r="G35" s="57">
        <v>14.584846000000001</v>
      </c>
      <c r="H35" s="57">
        <v>14.553914000000001</v>
      </c>
      <c r="I35" s="57">
        <v>14.553914000000001</v>
      </c>
      <c r="J35" s="57">
        <v>14.553788000000001</v>
      </c>
      <c r="K35" s="57">
        <v>14.553788000000001</v>
      </c>
      <c r="L35" s="57">
        <v>14.553788000000001</v>
      </c>
      <c r="M35" s="57">
        <v>14.204257999999999</v>
      </c>
      <c r="N35" s="57">
        <v>14.204257999999999</v>
      </c>
      <c r="O35" s="57">
        <v>14.204257999999999</v>
      </c>
      <c r="P35" s="57">
        <v>14.204257999999999</v>
      </c>
      <c r="Q35" s="57">
        <v>14.204257999999999</v>
      </c>
      <c r="R35" s="57">
        <v>14.204257999999999</v>
      </c>
      <c r="S35" s="57">
        <v>14.204257999999999</v>
      </c>
      <c r="T35" s="57">
        <v>14.204257999999999</v>
      </c>
      <c r="U35" s="57">
        <v>14.204257999999999</v>
      </c>
      <c r="V35" s="57">
        <v>14.204257999999999</v>
      </c>
      <c r="W35" s="57">
        <v>14.204257999999999</v>
      </c>
      <c r="X35" s="57">
        <v>14.204257999999999</v>
      </c>
      <c r="Y35" s="57">
        <v>14.204257999999999</v>
      </c>
      <c r="Z35" s="57">
        <v>14.204257999999999</v>
      </c>
      <c r="AA35" s="57">
        <v>14.204257999999999</v>
      </c>
      <c r="AB35" s="57">
        <v>14.204257999999999</v>
      </c>
      <c r="AC35" s="57">
        <v>14.204257999999999</v>
      </c>
      <c r="AD35" s="57">
        <v>14.204257999999999</v>
      </c>
      <c r="AE35" s="57">
        <v>14.204257999999999</v>
      </c>
      <c r="AF35" s="57">
        <v>14.204257999999999</v>
      </c>
      <c r="AG35" s="57">
        <v>14.204257999999999</v>
      </c>
      <c r="AH35" s="57">
        <v>14.204257999999999</v>
      </c>
      <c r="AI35" s="54">
        <v>-2.0019999999999999E-3</v>
      </c>
    </row>
    <row r="36" spans="1:35" ht="15" customHeight="1" x14ac:dyDescent="0.45"/>
    <row r="37" spans="1:35" ht="15" customHeight="1" x14ac:dyDescent="0.45">
      <c r="A37" s="45" t="s">
        <v>485</v>
      </c>
      <c r="B37" s="51" t="s">
        <v>155</v>
      </c>
      <c r="C37" s="59">
        <v>3938.9860840000001</v>
      </c>
      <c r="D37" s="59">
        <v>3889.1015619999998</v>
      </c>
      <c r="E37" s="59">
        <v>3976.6274410000001</v>
      </c>
      <c r="F37" s="59">
        <v>4018.3322750000002</v>
      </c>
      <c r="G37" s="59">
        <v>4038.5395509999998</v>
      </c>
      <c r="H37" s="59">
        <v>4053.4047850000002</v>
      </c>
      <c r="I37" s="59">
        <v>4071.8276369999999</v>
      </c>
      <c r="J37" s="59">
        <v>4088.3867190000001</v>
      </c>
      <c r="K37" s="59">
        <v>4098.8129879999997</v>
      </c>
      <c r="L37" s="59">
        <v>4120.921875</v>
      </c>
      <c r="M37" s="59">
        <v>4150.2290039999998</v>
      </c>
      <c r="N37" s="59">
        <v>4170.7724609999996</v>
      </c>
      <c r="O37" s="59">
        <v>4198.0991210000002</v>
      </c>
      <c r="P37" s="59">
        <v>4224.5361329999996</v>
      </c>
      <c r="Q37" s="59">
        <v>4252.3823240000002</v>
      </c>
      <c r="R37" s="59">
        <v>4282.1845700000003</v>
      </c>
      <c r="S37" s="59">
        <v>4317.1650390000004</v>
      </c>
      <c r="T37" s="59">
        <v>4353.0385740000002</v>
      </c>
      <c r="U37" s="59">
        <v>4392.5620120000003</v>
      </c>
      <c r="V37" s="59">
        <v>4429.1972660000001</v>
      </c>
      <c r="W37" s="59">
        <v>4466.3710940000001</v>
      </c>
      <c r="X37" s="59">
        <v>4504.6801759999998</v>
      </c>
      <c r="Y37" s="59">
        <v>4543.6948240000002</v>
      </c>
      <c r="Z37" s="59">
        <v>4584.7456050000001</v>
      </c>
      <c r="AA37" s="59">
        <v>4628.2260740000002</v>
      </c>
      <c r="AB37" s="59">
        <v>4671.9228519999997</v>
      </c>
      <c r="AC37" s="59">
        <v>4717.3496089999999</v>
      </c>
      <c r="AD37" s="59">
        <v>4766.0053710000002</v>
      </c>
      <c r="AE37" s="59">
        <v>4815.5126950000003</v>
      </c>
      <c r="AF37" s="59">
        <v>4865.0986329999996</v>
      </c>
      <c r="AG37" s="59">
        <v>4917.0009769999997</v>
      </c>
      <c r="AH37" s="59">
        <v>4969.3779299999997</v>
      </c>
      <c r="AI37" s="56">
        <v>7.5240000000000003E-3</v>
      </c>
    </row>
    <row r="38" spans="1:35" ht="15" customHeight="1" x14ac:dyDescent="0.45"/>
    <row r="39" spans="1:35" ht="15" customHeight="1" x14ac:dyDescent="0.45">
      <c r="B39" s="51" t="s">
        <v>156</v>
      </c>
    </row>
    <row r="40" spans="1:35" ht="15" customHeight="1" x14ac:dyDescent="0.45">
      <c r="A40" s="45" t="s">
        <v>486</v>
      </c>
      <c r="B40" s="52" t="s">
        <v>143</v>
      </c>
      <c r="C40" s="57">
        <v>10.572621</v>
      </c>
      <c r="D40" s="57">
        <v>10.369821999999999</v>
      </c>
      <c r="E40" s="57">
        <v>10.10458</v>
      </c>
      <c r="F40" s="57">
        <v>9.9999099999999999</v>
      </c>
      <c r="G40" s="57">
        <v>9.9608589999999992</v>
      </c>
      <c r="H40" s="57">
        <v>9.8745340000000006</v>
      </c>
      <c r="I40" s="57">
        <v>9.7763629999999999</v>
      </c>
      <c r="J40" s="57">
        <v>9.6915779999999998</v>
      </c>
      <c r="K40" s="57">
        <v>9.5892400000000002</v>
      </c>
      <c r="L40" s="57">
        <v>9.4922570000000004</v>
      </c>
      <c r="M40" s="57">
        <v>9.3957689999999996</v>
      </c>
      <c r="N40" s="57">
        <v>9.306362</v>
      </c>
      <c r="O40" s="57">
        <v>9.2150949999999998</v>
      </c>
      <c r="P40" s="57">
        <v>9.1269539999999996</v>
      </c>
      <c r="Q40" s="57">
        <v>9.0382459999999991</v>
      </c>
      <c r="R40" s="57">
        <v>8.9450350000000007</v>
      </c>
      <c r="S40" s="57">
        <v>8.8498660000000005</v>
      </c>
      <c r="T40" s="57">
        <v>8.7582079999999998</v>
      </c>
      <c r="U40" s="57">
        <v>8.6686329999999998</v>
      </c>
      <c r="V40" s="57">
        <v>8.5809639999999998</v>
      </c>
      <c r="W40" s="57">
        <v>8.4921150000000001</v>
      </c>
      <c r="X40" s="57">
        <v>8.4037509999999997</v>
      </c>
      <c r="Y40" s="57">
        <v>8.3120809999999992</v>
      </c>
      <c r="Z40" s="57">
        <v>8.2236589999999996</v>
      </c>
      <c r="AA40" s="57">
        <v>8.1343490000000003</v>
      </c>
      <c r="AB40" s="57">
        <v>8.0442149999999994</v>
      </c>
      <c r="AC40" s="57">
        <v>7.9538250000000001</v>
      </c>
      <c r="AD40" s="57">
        <v>7.8647910000000003</v>
      </c>
      <c r="AE40" s="57">
        <v>7.7757430000000003</v>
      </c>
      <c r="AF40" s="57">
        <v>7.6861240000000004</v>
      </c>
      <c r="AG40" s="57">
        <v>7.594322</v>
      </c>
      <c r="AH40" s="57">
        <v>7.5006320000000004</v>
      </c>
      <c r="AI40" s="54">
        <v>-1.1011999999999999E-2</v>
      </c>
    </row>
    <row r="41" spans="1:35" ht="15" customHeight="1" x14ac:dyDescent="0.45">
      <c r="A41" s="45" t="s">
        <v>487</v>
      </c>
      <c r="B41" s="52" t="s">
        <v>144</v>
      </c>
      <c r="C41" s="57">
        <v>0.69590200000000002</v>
      </c>
      <c r="D41" s="57">
        <v>0.69439099999999998</v>
      </c>
      <c r="E41" s="57">
        <v>0.51856400000000002</v>
      </c>
      <c r="F41" s="57">
        <v>0.51881500000000003</v>
      </c>
      <c r="G41" s="57">
        <v>0.52012000000000003</v>
      </c>
      <c r="H41" s="57">
        <v>0.52085700000000001</v>
      </c>
      <c r="I41" s="57">
        <v>0.52123799999999998</v>
      </c>
      <c r="J41" s="57">
        <v>0.52188100000000004</v>
      </c>
      <c r="K41" s="57">
        <v>0.522061</v>
      </c>
      <c r="L41" s="57">
        <v>0.52230699999999997</v>
      </c>
      <c r="M41" s="57">
        <v>0.52243899999999999</v>
      </c>
      <c r="N41" s="57">
        <v>0.52263400000000004</v>
      </c>
      <c r="O41" s="57">
        <v>0.52272300000000005</v>
      </c>
      <c r="P41" s="57">
        <v>0.52277200000000001</v>
      </c>
      <c r="Q41" s="57">
        <v>0.52273099999999995</v>
      </c>
      <c r="R41" s="57">
        <v>0.52259800000000001</v>
      </c>
      <c r="S41" s="57">
        <v>0.522397</v>
      </c>
      <c r="T41" s="57">
        <v>0.52228600000000003</v>
      </c>
      <c r="U41" s="57">
        <v>0.52235200000000004</v>
      </c>
      <c r="V41" s="57">
        <v>0.52254</v>
      </c>
      <c r="W41" s="57">
        <v>0.52277799999999996</v>
      </c>
      <c r="X41" s="57">
        <v>0.52310299999999998</v>
      </c>
      <c r="Y41" s="57">
        <v>0.52339899999999995</v>
      </c>
      <c r="Z41" s="57">
        <v>0.52384600000000003</v>
      </c>
      <c r="AA41" s="57">
        <v>0.52437400000000001</v>
      </c>
      <c r="AB41" s="57">
        <v>0.52481699999999998</v>
      </c>
      <c r="AC41" s="57">
        <v>0.52530200000000005</v>
      </c>
      <c r="AD41" s="57">
        <v>0.52595700000000001</v>
      </c>
      <c r="AE41" s="57">
        <v>0.526756</v>
      </c>
      <c r="AF41" s="57">
        <v>0.52743600000000002</v>
      </c>
      <c r="AG41" s="57">
        <v>0.52805199999999997</v>
      </c>
      <c r="AH41" s="57">
        <v>0.52851899999999996</v>
      </c>
      <c r="AI41" s="54">
        <v>-8.8360000000000001E-3</v>
      </c>
    </row>
    <row r="42" spans="1:35" ht="15" customHeight="1" x14ac:dyDescent="0.45">
      <c r="A42" s="45" t="s">
        <v>488</v>
      </c>
      <c r="B42" s="52" t="s">
        <v>152</v>
      </c>
      <c r="C42" s="57">
        <v>106.384331</v>
      </c>
      <c r="D42" s="57">
        <v>115.67941999999999</v>
      </c>
      <c r="E42" s="57">
        <v>118.06682600000001</v>
      </c>
      <c r="F42" s="57">
        <v>119.90728</v>
      </c>
      <c r="G42" s="57">
        <v>121.666901</v>
      </c>
      <c r="H42" s="57">
        <v>123.533432</v>
      </c>
      <c r="I42" s="57">
        <v>125.32363100000001</v>
      </c>
      <c r="J42" s="57">
        <v>127.185463</v>
      </c>
      <c r="K42" s="57">
        <v>129.05067399999999</v>
      </c>
      <c r="L42" s="57">
        <v>130.94903600000001</v>
      </c>
      <c r="M42" s="57">
        <v>132.89866599999999</v>
      </c>
      <c r="N42" s="57">
        <v>134.620239</v>
      </c>
      <c r="O42" s="57">
        <v>136.66911300000001</v>
      </c>
      <c r="P42" s="57">
        <v>138.90751599999999</v>
      </c>
      <c r="Q42" s="57">
        <v>140.38082900000001</v>
      </c>
      <c r="R42" s="57">
        <v>142.99311800000001</v>
      </c>
      <c r="S42" s="57">
        <v>145.410965</v>
      </c>
      <c r="T42" s="57">
        <v>147.58200099999999</v>
      </c>
      <c r="U42" s="57">
        <v>149.6651</v>
      </c>
      <c r="V42" s="57">
        <v>152.26374799999999</v>
      </c>
      <c r="W42" s="57">
        <v>154.97479200000001</v>
      </c>
      <c r="X42" s="57">
        <v>157.29948400000001</v>
      </c>
      <c r="Y42" s="57">
        <v>160.26316800000001</v>
      </c>
      <c r="Z42" s="57">
        <v>163.62634299999999</v>
      </c>
      <c r="AA42" s="57">
        <v>167.01332099999999</v>
      </c>
      <c r="AB42" s="57">
        <v>170.62721300000001</v>
      </c>
      <c r="AC42" s="57">
        <v>174.97271699999999</v>
      </c>
      <c r="AD42" s="57">
        <v>178.825729</v>
      </c>
      <c r="AE42" s="57">
        <v>183.736771</v>
      </c>
      <c r="AF42" s="57">
        <v>188.627319</v>
      </c>
      <c r="AG42" s="57">
        <v>193.97018399999999</v>
      </c>
      <c r="AH42" s="57">
        <v>199.841309</v>
      </c>
      <c r="AI42" s="54">
        <v>2.0545999999999998E-2</v>
      </c>
    </row>
    <row r="43" spans="1:35" ht="15" customHeight="1" x14ac:dyDescent="0.45">
      <c r="A43" s="45" t="s">
        <v>489</v>
      </c>
      <c r="B43" s="52" t="s">
        <v>157</v>
      </c>
      <c r="C43" s="57">
        <v>17.773672000000001</v>
      </c>
      <c r="D43" s="57">
        <v>17.773672000000001</v>
      </c>
      <c r="E43" s="57">
        <v>20.475908</v>
      </c>
      <c r="F43" s="57">
        <v>20.690491000000002</v>
      </c>
      <c r="G43" s="57">
        <v>20.719269000000001</v>
      </c>
      <c r="H43" s="57">
        <v>20.788527999999999</v>
      </c>
      <c r="I43" s="57">
        <v>20.788527999999999</v>
      </c>
      <c r="J43" s="57">
        <v>20.788527999999999</v>
      </c>
      <c r="K43" s="57">
        <v>20.788527999999999</v>
      </c>
      <c r="L43" s="57">
        <v>20.788527999999999</v>
      </c>
      <c r="M43" s="57">
        <v>20.788527999999999</v>
      </c>
      <c r="N43" s="57">
        <v>20.671641999999999</v>
      </c>
      <c r="O43" s="57">
        <v>20.694603000000001</v>
      </c>
      <c r="P43" s="57">
        <v>20.780346000000002</v>
      </c>
      <c r="Q43" s="57">
        <v>20.438068000000001</v>
      </c>
      <c r="R43" s="57">
        <v>20.639479000000001</v>
      </c>
      <c r="S43" s="57">
        <v>20.708701999999999</v>
      </c>
      <c r="T43" s="57">
        <v>20.607310999999999</v>
      </c>
      <c r="U43" s="57">
        <v>20.416703999999999</v>
      </c>
      <c r="V43" s="57">
        <v>20.422734999999999</v>
      </c>
      <c r="W43" s="57">
        <v>20.449915000000001</v>
      </c>
      <c r="X43" s="57">
        <v>20.24119</v>
      </c>
      <c r="Y43" s="57">
        <v>20.253332</v>
      </c>
      <c r="Z43" s="57">
        <v>20.357302000000001</v>
      </c>
      <c r="AA43" s="57">
        <v>20.386478</v>
      </c>
      <c r="AB43" s="57">
        <v>20.405483</v>
      </c>
      <c r="AC43" s="57">
        <v>20.675953</v>
      </c>
      <c r="AD43" s="57">
        <v>20.552464000000001</v>
      </c>
      <c r="AE43" s="57">
        <v>20.777006</v>
      </c>
      <c r="AF43" s="57">
        <v>20.788527999999999</v>
      </c>
      <c r="AG43" s="57">
        <v>20.788527999999999</v>
      </c>
      <c r="AH43" s="57">
        <v>20.788527999999999</v>
      </c>
      <c r="AI43" s="54">
        <v>5.0670000000000003E-3</v>
      </c>
    </row>
    <row r="44" spans="1:35" ht="15" customHeight="1" x14ac:dyDescent="0.45">
      <c r="A44" s="45" t="s">
        <v>490</v>
      </c>
      <c r="B44" s="52" t="s">
        <v>158</v>
      </c>
      <c r="C44" s="57">
        <v>69.322792000000007</v>
      </c>
      <c r="D44" s="57">
        <v>75.890602000000001</v>
      </c>
      <c r="E44" s="57">
        <v>82.466339000000005</v>
      </c>
      <c r="F44" s="57">
        <v>88.045096999999998</v>
      </c>
      <c r="G44" s="57">
        <v>92.482299999999995</v>
      </c>
      <c r="H44" s="57">
        <v>96.403519000000003</v>
      </c>
      <c r="I44" s="57">
        <v>101.17443799999999</v>
      </c>
      <c r="J44" s="57">
        <v>106.01634199999999</v>
      </c>
      <c r="K44" s="57">
        <v>110.78524</v>
      </c>
      <c r="L44" s="57">
        <v>115.244362</v>
      </c>
      <c r="M44" s="57">
        <v>119.831558</v>
      </c>
      <c r="N44" s="57">
        <v>124.787575</v>
      </c>
      <c r="O44" s="57">
        <v>128.89085399999999</v>
      </c>
      <c r="P44" s="57">
        <v>132.87806699999999</v>
      </c>
      <c r="Q44" s="57">
        <v>137.24533099999999</v>
      </c>
      <c r="R44" s="57">
        <v>141.70313999999999</v>
      </c>
      <c r="S44" s="57">
        <v>145.69610599999999</v>
      </c>
      <c r="T44" s="57">
        <v>150.30534399999999</v>
      </c>
      <c r="U44" s="57">
        <v>154.45524599999999</v>
      </c>
      <c r="V44" s="57">
        <v>159.08371</v>
      </c>
      <c r="W44" s="57">
        <v>163.36731</v>
      </c>
      <c r="X44" s="57">
        <v>167.58247399999999</v>
      </c>
      <c r="Y44" s="57">
        <v>171.976608</v>
      </c>
      <c r="Z44" s="57">
        <v>176.39387500000001</v>
      </c>
      <c r="AA44" s="57">
        <v>180.863281</v>
      </c>
      <c r="AB44" s="57">
        <v>185.53509500000001</v>
      </c>
      <c r="AC44" s="57">
        <v>190.06553600000001</v>
      </c>
      <c r="AD44" s="57">
        <v>195.050476</v>
      </c>
      <c r="AE44" s="57">
        <v>199.95442199999999</v>
      </c>
      <c r="AF44" s="57">
        <v>204.764511</v>
      </c>
      <c r="AG44" s="57">
        <v>209.41982999999999</v>
      </c>
      <c r="AH44" s="57">
        <v>214.34094200000001</v>
      </c>
      <c r="AI44" s="54">
        <v>3.7083999999999999E-2</v>
      </c>
    </row>
    <row r="45" spans="1:35" ht="15" customHeight="1" x14ac:dyDescent="0.45">
      <c r="A45" s="45" t="s">
        <v>491</v>
      </c>
      <c r="B45" s="52" t="s">
        <v>159</v>
      </c>
      <c r="C45" s="57">
        <v>1.9872050000000001</v>
      </c>
      <c r="D45" s="57">
        <v>1.9872050000000001</v>
      </c>
      <c r="E45" s="57">
        <v>2.3467359999999999</v>
      </c>
      <c r="F45" s="57">
        <v>2.3467359999999999</v>
      </c>
      <c r="G45" s="57">
        <v>2.3467359999999999</v>
      </c>
      <c r="H45" s="57">
        <v>2.3467359999999999</v>
      </c>
      <c r="I45" s="57">
        <v>2.3467359999999999</v>
      </c>
      <c r="J45" s="57">
        <v>2.3467359999999999</v>
      </c>
      <c r="K45" s="57">
        <v>2.3467359999999999</v>
      </c>
      <c r="L45" s="57">
        <v>2.3467359999999999</v>
      </c>
      <c r="M45" s="57">
        <v>2.3467359999999999</v>
      </c>
      <c r="N45" s="57">
        <v>2.3467359999999999</v>
      </c>
      <c r="O45" s="57">
        <v>2.3467359999999999</v>
      </c>
      <c r="P45" s="57">
        <v>2.3467359999999999</v>
      </c>
      <c r="Q45" s="57">
        <v>2.3467359999999999</v>
      </c>
      <c r="R45" s="57">
        <v>2.3467359999999999</v>
      </c>
      <c r="S45" s="57">
        <v>2.3467359999999999</v>
      </c>
      <c r="T45" s="57">
        <v>2.3467359999999999</v>
      </c>
      <c r="U45" s="57">
        <v>2.3467359999999999</v>
      </c>
      <c r="V45" s="57">
        <v>2.3467359999999999</v>
      </c>
      <c r="W45" s="57">
        <v>2.3467359999999999</v>
      </c>
      <c r="X45" s="57">
        <v>2.3467359999999999</v>
      </c>
      <c r="Y45" s="57">
        <v>2.3467359999999999</v>
      </c>
      <c r="Z45" s="57">
        <v>2.3467359999999999</v>
      </c>
      <c r="AA45" s="57">
        <v>2.3467359999999999</v>
      </c>
      <c r="AB45" s="57">
        <v>2.3467359999999999</v>
      </c>
      <c r="AC45" s="57">
        <v>2.3467359999999999</v>
      </c>
      <c r="AD45" s="57">
        <v>2.3467359999999999</v>
      </c>
      <c r="AE45" s="57">
        <v>2.3467359999999999</v>
      </c>
      <c r="AF45" s="57">
        <v>2.3467359999999999</v>
      </c>
      <c r="AG45" s="57">
        <v>2.3467359999999999</v>
      </c>
      <c r="AH45" s="57">
        <v>2.3467359999999999</v>
      </c>
      <c r="AI45" s="54">
        <v>5.3790000000000001E-3</v>
      </c>
    </row>
    <row r="46" spans="1:35" ht="15" customHeight="1" x14ac:dyDescent="0.45">
      <c r="A46" s="45" t="s">
        <v>492</v>
      </c>
      <c r="B46" s="51" t="s">
        <v>239</v>
      </c>
      <c r="C46" s="59">
        <v>206.736526</v>
      </c>
      <c r="D46" s="59">
        <v>222.395096</v>
      </c>
      <c r="E46" s="59">
        <v>233.97895800000001</v>
      </c>
      <c r="F46" s="59">
        <v>241.508331</v>
      </c>
      <c r="G46" s="59">
        <v>247.69619800000001</v>
      </c>
      <c r="H46" s="59">
        <v>253.46760599999999</v>
      </c>
      <c r="I46" s="59">
        <v>259.93093900000002</v>
      </c>
      <c r="J46" s="59">
        <v>266.55053700000002</v>
      </c>
      <c r="K46" s="59">
        <v>273.08248900000001</v>
      </c>
      <c r="L46" s="59">
        <v>279.343231</v>
      </c>
      <c r="M46" s="59">
        <v>285.78369099999998</v>
      </c>
      <c r="N46" s="59">
        <v>292.25518799999998</v>
      </c>
      <c r="O46" s="59">
        <v>298.339111</v>
      </c>
      <c r="P46" s="59">
        <v>304.56237800000002</v>
      </c>
      <c r="Q46" s="59">
        <v>309.97195399999998</v>
      </c>
      <c r="R46" s="59">
        <v>317.15011600000003</v>
      </c>
      <c r="S46" s="59">
        <v>323.53478999999999</v>
      </c>
      <c r="T46" s="59">
        <v>330.12188700000002</v>
      </c>
      <c r="U46" s="59">
        <v>336.07476800000001</v>
      </c>
      <c r="V46" s="59">
        <v>343.22042800000003</v>
      </c>
      <c r="W46" s="59">
        <v>350.15365600000001</v>
      </c>
      <c r="X46" s="59">
        <v>356.39672899999999</v>
      </c>
      <c r="Y46" s="59">
        <v>363.67532299999999</v>
      </c>
      <c r="Z46" s="59">
        <v>371.47174100000001</v>
      </c>
      <c r="AA46" s="59">
        <v>379.26855499999999</v>
      </c>
      <c r="AB46" s="59">
        <v>387.48358200000001</v>
      </c>
      <c r="AC46" s="59">
        <v>396.54007000000001</v>
      </c>
      <c r="AD46" s="59">
        <v>405.16613799999999</v>
      </c>
      <c r="AE46" s="59">
        <v>415.11743200000001</v>
      </c>
      <c r="AF46" s="59">
        <v>424.74066199999999</v>
      </c>
      <c r="AG46" s="59">
        <v>434.64764400000001</v>
      </c>
      <c r="AH46" s="59">
        <v>445.34667999999999</v>
      </c>
      <c r="AI46" s="56">
        <v>2.5063999999999999E-2</v>
      </c>
    </row>
    <row r="47" spans="1:35" ht="15" customHeight="1" x14ac:dyDescent="0.45">
      <c r="A47" s="45" t="s">
        <v>493</v>
      </c>
      <c r="B47" s="52" t="s">
        <v>160</v>
      </c>
      <c r="C47" s="57">
        <v>157.538635</v>
      </c>
      <c r="D47" s="57">
        <v>171.63432299999999</v>
      </c>
      <c r="E47" s="57">
        <v>185.08931000000001</v>
      </c>
      <c r="F47" s="57">
        <v>191.28117399999999</v>
      </c>
      <c r="G47" s="57">
        <v>196.08195499999999</v>
      </c>
      <c r="H47" s="57">
        <v>200.49856600000001</v>
      </c>
      <c r="I47" s="57">
        <v>205.59655799999999</v>
      </c>
      <c r="J47" s="57">
        <v>210.81088299999999</v>
      </c>
      <c r="K47" s="57">
        <v>215.928391</v>
      </c>
      <c r="L47" s="57">
        <v>220.73951700000001</v>
      </c>
      <c r="M47" s="57">
        <v>225.69278</v>
      </c>
      <c r="N47" s="57">
        <v>230.63742099999999</v>
      </c>
      <c r="O47" s="57">
        <v>235.15531899999999</v>
      </c>
      <c r="P47" s="57">
        <v>239.77815200000001</v>
      </c>
      <c r="Q47" s="57">
        <v>243.55032299999999</v>
      </c>
      <c r="R47" s="57">
        <v>249.05693099999999</v>
      </c>
      <c r="S47" s="57">
        <v>253.73860199999999</v>
      </c>
      <c r="T47" s="57">
        <v>258.58947799999999</v>
      </c>
      <c r="U47" s="57">
        <v>262.76174900000001</v>
      </c>
      <c r="V47" s="57">
        <v>268.08184799999998</v>
      </c>
      <c r="W47" s="57">
        <v>273.15438799999998</v>
      </c>
      <c r="X47" s="57">
        <v>277.48925800000001</v>
      </c>
      <c r="Y47" s="57">
        <v>282.80508400000002</v>
      </c>
      <c r="Z47" s="57">
        <v>288.57052599999997</v>
      </c>
      <c r="AA47" s="57">
        <v>294.27181999999999</v>
      </c>
      <c r="AB47" s="57">
        <v>300.32266199999998</v>
      </c>
      <c r="AC47" s="57">
        <v>307.12777699999998</v>
      </c>
      <c r="AD47" s="57">
        <v>313.40408300000001</v>
      </c>
      <c r="AE47" s="57">
        <v>320.89382899999998</v>
      </c>
      <c r="AF47" s="57">
        <v>327.93533300000001</v>
      </c>
      <c r="AG47" s="57">
        <v>335.12118500000003</v>
      </c>
      <c r="AH47" s="57">
        <v>342.95315599999998</v>
      </c>
      <c r="AI47" s="54">
        <v>2.5412000000000001E-2</v>
      </c>
    </row>
    <row r="48" spans="1:35" ht="15" customHeight="1" x14ac:dyDescent="0.45">
      <c r="A48" s="45" t="s">
        <v>494</v>
      </c>
      <c r="B48" s="51" t="s">
        <v>161</v>
      </c>
      <c r="C48" s="59">
        <v>49.197884000000002</v>
      </c>
      <c r="D48" s="59">
        <v>50.760795999999999</v>
      </c>
      <c r="E48" s="59">
        <v>48.889651999999998</v>
      </c>
      <c r="F48" s="59">
        <v>50.227145999999998</v>
      </c>
      <c r="G48" s="59">
        <v>51.614223000000003</v>
      </c>
      <c r="H48" s="59">
        <v>52.969048000000001</v>
      </c>
      <c r="I48" s="59">
        <v>54.334395999999998</v>
      </c>
      <c r="J48" s="59">
        <v>55.739628000000003</v>
      </c>
      <c r="K48" s="59">
        <v>57.154076000000003</v>
      </c>
      <c r="L48" s="59">
        <v>58.603690999999998</v>
      </c>
      <c r="M48" s="59">
        <v>60.090930999999998</v>
      </c>
      <c r="N48" s="59">
        <v>61.617747999999999</v>
      </c>
      <c r="O48" s="59">
        <v>63.183784000000003</v>
      </c>
      <c r="P48" s="59">
        <v>64.784263999999993</v>
      </c>
      <c r="Q48" s="59">
        <v>66.421616</v>
      </c>
      <c r="R48" s="59">
        <v>68.093154999999996</v>
      </c>
      <c r="S48" s="59">
        <v>69.796165000000002</v>
      </c>
      <c r="T48" s="59">
        <v>71.532364000000001</v>
      </c>
      <c r="U48" s="59">
        <v>73.312973</v>
      </c>
      <c r="V48" s="59">
        <v>75.138535000000005</v>
      </c>
      <c r="W48" s="59">
        <v>76.999229</v>
      </c>
      <c r="X48" s="59">
        <v>78.907477999999998</v>
      </c>
      <c r="Y48" s="59">
        <v>80.870238999999998</v>
      </c>
      <c r="Z48" s="59">
        <v>82.901245000000003</v>
      </c>
      <c r="AA48" s="59">
        <v>84.996689000000003</v>
      </c>
      <c r="AB48" s="59">
        <v>87.160895999999994</v>
      </c>
      <c r="AC48" s="59">
        <v>89.412291999999994</v>
      </c>
      <c r="AD48" s="59">
        <v>91.762092999999993</v>
      </c>
      <c r="AE48" s="59">
        <v>94.223595000000003</v>
      </c>
      <c r="AF48" s="59">
        <v>96.805335999999997</v>
      </c>
      <c r="AG48" s="59">
        <v>99.526473999999993</v>
      </c>
      <c r="AH48" s="59">
        <v>102.393539</v>
      </c>
      <c r="AI48" s="56">
        <v>2.3925999999999999E-2</v>
      </c>
    </row>
    <row r="49" spans="1:35" ht="15" customHeight="1" x14ac:dyDescent="0.45"/>
    <row r="50" spans="1:35" ht="15" customHeight="1" x14ac:dyDescent="0.45">
      <c r="B50" s="51" t="s">
        <v>240</v>
      </c>
    </row>
    <row r="51" spans="1:35" ht="15" customHeight="1" x14ac:dyDescent="0.45">
      <c r="A51" s="45" t="s">
        <v>495</v>
      </c>
      <c r="B51" s="52" t="s">
        <v>143</v>
      </c>
      <c r="C51" s="57">
        <v>984.88494900000001</v>
      </c>
      <c r="D51" s="57">
        <v>898.75305200000003</v>
      </c>
      <c r="E51" s="57">
        <v>851.61517300000003</v>
      </c>
      <c r="F51" s="57">
        <v>821.34082000000001</v>
      </c>
      <c r="G51" s="57">
        <v>761.45416299999999</v>
      </c>
      <c r="H51" s="57">
        <v>747.67236300000002</v>
      </c>
      <c r="I51" s="57">
        <v>732.02618399999994</v>
      </c>
      <c r="J51" s="57">
        <v>774.28668200000004</v>
      </c>
      <c r="K51" s="57">
        <v>773.01977499999998</v>
      </c>
      <c r="L51" s="57">
        <v>771.31073000000004</v>
      </c>
      <c r="M51" s="57">
        <v>768.95007299999997</v>
      </c>
      <c r="N51" s="57">
        <v>767.18737799999997</v>
      </c>
      <c r="O51" s="57">
        <v>762.341858</v>
      </c>
      <c r="P51" s="57">
        <v>760.95983899999999</v>
      </c>
      <c r="Q51" s="57">
        <v>767.22796600000004</v>
      </c>
      <c r="R51" s="57">
        <v>760.75048800000002</v>
      </c>
      <c r="S51" s="57">
        <v>751.40655500000003</v>
      </c>
      <c r="T51" s="57">
        <v>745.31793200000004</v>
      </c>
      <c r="U51" s="57">
        <v>744.10064699999998</v>
      </c>
      <c r="V51" s="57">
        <v>735.22430399999996</v>
      </c>
      <c r="W51" s="57">
        <v>729.85461399999997</v>
      </c>
      <c r="X51" s="57">
        <v>727.14050299999997</v>
      </c>
      <c r="Y51" s="57">
        <v>723.74401899999998</v>
      </c>
      <c r="Z51" s="57">
        <v>720.72473100000002</v>
      </c>
      <c r="AA51" s="57">
        <v>718.13445999999999</v>
      </c>
      <c r="AB51" s="57">
        <v>718.03985599999999</v>
      </c>
      <c r="AC51" s="57">
        <v>714.38647500000002</v>
      </c>
      <c r="AD51" s="57">
        <v>720.95391800000004</v>
      </c>
      <c r="AE51" s="57">
        <v>720.31036400000005</v>
      </c>
      <c r="AF51" s="57">
        <v>719.473206</v>
      </c>
      <c r="AG51" s="57">
        <v>716.48748799999998</v>
      </c>
      <c r="AH51" s="57">
        <v>719.43194600000004</v>
      </c>
      <c r="AI51" s="54">
        <v>-1.008E-2</v>
      </c>
    </row>
    <row r="52" spans="1:35" ht="15" customHeight="1" x14ac:dyDescent="0.45">
      <c r="A52" s="45" t="s">
        <v>496</v>
      </c>
      <c r="B52" s="52" t="s">
        <v>144</v>
      </c>
      <c r="C52" s="57">
        <v>16.992353000000001</v>
      </c>
      <c r="D52" s="57">
        <v>16.284942999999998</v>
      </c>
      <c r="E52" s="57">
        <v>12.168657</v>
      </c>
      <c r="F52" s="57">
        <v>11.910163000000001</v>
      </c>
      <c r="G52" s="57">
        <v>11.527279</v>
      </c>
      <c r="H52" s="57">
        <v>11.299158</v>
      </c>
      <c r="I52" s="57">
        <v>10.832288</v>
      </c>
      <c r="J52" s="57">
        <v>10.260711000000001</v>
      </c>
      <c r="K52" s="57">
        <v>9.7723870000000002</v>
      </c>
      <c r="L52" s="57">
        <v>9.3631049999999991</v>
      </c>
      <c r="M52" s="57">
        <v>9.2014940000000003</v>
      </c>
      <c r="N52" s="57">
        <v>9.0334129999999995</v>
      </c>
      <c r="O52" s="57">
        <v>8.7630119999999998</v>
      </c>
      <c r="P52" s="57">
        <v>8.7047620000000006</v>
      </c>
      <c r="Q52" s="57">
        <v>8.6315430000000006</v>
      </c>
      <c r="R52" s="57">
        <v>8.5743120000000008</v>
      </c>
      <c r="S52" s="57">
        <v>8.5041049999999991</v>
      </c>
      <c r="T52" s="57">
        <v>8.3926300000000005</v>
      </c>
      <c r="U52" s="57">
        <v>8.270823</v>
      </c>
      <c r="V52" s="57">
        <v>7.9264279999999996</v>
      </c>
      <c r="W52" s="57">
        <v>7.810924</v>
      </c>
      <c r="X52" s="57">
        <v>7.7154480000000003</v>
      </c>
      <c r="Y52" s="57">
        <v>7.4080180000000002</v>
      </c>
      <c r="Z52" s="57">
        <v>7.0917399999999997</v>
      </c>
      <c r="AA52" s="57">
        <v>6.7594940000000001</v>
      </c>
      <c r="AB52" s="57">
        <v>6.4508760000000001</v>
      </c>
      <c r="AC52" s="57">
        <v>6.1420620000000001</v>
      </c>
      <c r="AD52" s="57">
        <v>6.1796239999999996</v>
      </c>
      <c r="AE52" s="57">
        <v>6.1953259999999997</v>
      </c>
      <c r="AF52" s="57">
        <v>6.2211610000000004</v>
      </c>
      <c r="AG52" s="57">
        <v>6.2388130000000004</v>
      </c>
      <c r="AH52" s="57">
        <v>6.2807180000000002</v>
      </c>
      <c r="AI52" s="54">
        <v>-3.1595999999999999E-2</v>
      </c>
    </row>
    <row r="53" spans="1:35" ht="15" customHeight="1" x14ac:dyDescent="0.45">
      <c r="A53" s="45" t="s">
        <v>497</v>
      </c>
      <c r="B53" s="52" t="s">
        <v>152</v>
      </c>
      <c r="C53" s="57">
        <v>1558.461914</v>
      </c>
      <c r="D53" s="57">
        <v>1552.759399</v>
      </c>
      <c r="E53" s="57">
        <v>1638.6636960000001</v>
      </c>
      <c r="F53" s="57">
        <v>1627.803467</v>
      </c>
      <c r="G53" s="57">
        <v>1627.252563</v>
      </c>
      <c r="H53" s="57">
        <v>1609.510376</v>
      </c>
      <c r="I53" s="57">
        <v>1613.774658</v>
      </c>
      <c r="J53" s="57">
        <v>1621.915894</v>
      </c>
      <c r="K53" s="57">
        <v>1609.124634</v>
      </c>
      <c r="L53" s="57">
        <v>1608.4580080000001</v>
      </c>
      <c r="M53" s="57">
        <v>1605.135254</v>
      </c>
      <c r="N53" s="57">
        <v>1576.9517820000001</v>
      </c>
      <c r="O53" s="57">
        <v>1596.148193</v>
      </c>
      <c r="P53" s="57">
        <v>1619.300293</v>
      </c>
      <c r="Q53" s="57">
        <v>1650.826538</v>
      </c>
      <c r="R53" s="57">
        <v>1699.8286129999999</v>
      </c>
      <c r="S53" s="57">
        <v>1710.286255</v>
      </c>
      <c r="T53" s="57">
        <v>1727.454346</v>
      </c>
      <c r="U53" s="57">
        <v>1748.7416989999999</v>
      </c>
      <c r="V53" s="57">
        <v>1771.4060059999999</v>
      </c>
      <c r="W53" s="57">
        <v>1791.8400879999999</v>
      </c>
      <c r="X53" s="57">
        <v>1814.9398189999999</v>
      </c>
      <c r="Y53" s="57">
        <v>1826.890625</v>
      </c>
      <c r="Z53" s="57">
        <v>1836.397461</v>
      </c>
      <c r="AA53" s="57">
        <v>1849.272095</v>
      </c>
      <c r="AB53" s="57">
        <v>1848.931274</v>
      </c>
      <c r="AC53" s="57">
        <v>1852.179932</v>
      </c>
      <c r="AD53" s="57">
        <v>1862.786621</v>
      </c>
      <c r="AE53" s="57">
        <v>1886.5119629999999</v>
      </c>
      <c r="AF53" s="57">
        <v>1918.0076899999999</v>
      </c>
      <c r="AG53" s="57">
        <v>1951.3043210000001</v>
      </c>
      <c r="AH53" s="57">
        <v>1976.012207</v>
      </c>
      <c r="AI53" s="54">
        <v>7.6870000000000003E-3</v>
      </c>
    </row>
    <row r="54" spans="1:35" ht="15" customHeight="1" x14ac:dyDescent="0.45">
      <c r="A54" s="45" t="s">
        <v>498</v>
      </c>
      <c r="B54" s="52" t="s">
        <v>146</v>
      </c>
      <c r="C54" s="57">
        <v>807.25695800000005</v>
      </c>
      <c r="D54" s="57">
        <v>793.07165499999996</v>
      </c>
      <c r="E54" s="57">
        <v>780.21447799999999</v>
      </c>
      <c r="F54" s="57">
        <v>765.62353499999995</v>
      </c>
      <c r="G54" s="57">
        <v>767.71270800000002</v>
      </c>
      <c r="H54" s="57">
        <v>770.80505400000004</v>
      </c>
      <c r="I54" s="57">
        <v>747.74780299999998</v>
      </c>
      <c r="J54" s="57">
        <v>678.54431199999999</v>
      </c>
      <c r="K54" s="57">
        <v>678.82409700000005</v>
      </c>
      <c r="L54" s="57">
        <v>679.17993200000001</v>
      </c>
      <c r="M54" s="57">
        <v>679.53405799999996</v>
      </c>
      <c r="N54" s="57">
        <v>680.21289100000001</v>
      </c>
      <c r="O54" s="57">
        <v>681.27758800000004</v>
      </c>
      <c r="P54" s="57">
        <v>682.00195299999996</v>
      </c>
      <c r="Q54" s="57">
        <v>666.50482199999999</v>
      </c>
      <c r="R54" s="57">
        <v>649.918274</v>
      </c>
      <c r="S54" s="57">
        <v>651.32324200000005</v>
      </c>
      <c r="T54" s="57">
        <v>652.36779799999999</v>
      </c>
      <c r="U54" s="57">
        <v>652.578979</v>
      </c>
      <c r="V54" s="57">
        <v>652.78967299999999</v>
      </c>
      <c r="W54" s="57">
        <v>652.78967299999999</v>
      </c>
      <c r="X54" s="57">
        <v>644.27893100000006</v>
      </c>
      <c r="Y54" s="57">
        <v>645.53106700000001</v>
      </c>
      <c r="Z54" s="57">
        <v>646.436646</v>
      </c>
      <c r="AA54" s="57">
        <v>638.55639599999995</v>
      </c>
      <c r="AB54" s="57">
        <v>639.31176800000003</v>
      </c>
      <c r="AC54" s="57">
        <v>640.13024900000005</v>
      </c>
      <c r="AD54" s="57">
        <v>640.55639599999995</v>
      </c>
      <c r="AE54" s="57">
        <v>640.98242200000004</v>
      </c>
      <c r="AF54" s="57">
        <v>641.24768100000006</v>
      </c>
      <c r="AG54" s="57">
        <v>641.56835899999999</v>
      </c>
      <c r="AH54" s="57">
        <v>642.03173800000002</v>
      </c>
      <c r="AI54" s="54">
        <v>-7.3600000000000002E-3</v>
      </c>
    </row>
    <row r="55" spans="1:35" ht="15" customHeight="1" x14ac:dyDescent="0.45">
      <c r="A55" s="45" t="s">
        <v>499</v>
      </c>
      <c r="B55" s="52" t="s">
        <v>162</v>
      </c>
      <c r="C55" s="57">
        <v>772.00329599999998</v>
      </c>
      <c r="D55" s="57">
        <v>844.145264</v>
      </c>
      <c r="E55" s="57">
        <v>918.69799799999998</v>
      </c>
      <c r="F55" s="57">
        <v>1023.786865</v>
      </c>
      <c r="G55" s="57">
        <v>1108.908447</v>
      </c>
      <c r="H55" s="57">
        <v>1158.1137699999999</v>
      </c>
      <c r="I55" s="57">
        <v>1217.9229740000001</v>
      </c>
      <c r="J55" s="57">
        <v>1260.6649170000001</v>
      </c>
      <c r="K55" s="57">
        <v>1291.97522</v>
      </c>
      <c r="L55" s="57">
        <v>1322.8314210000001</v>
      </c>
      <c r="M55" s="57">
        <v>1363.869019</v>
      </c>
      <c r="N55" s="57">
        <v>1420.5561520000001</v>
      </c>
      <c r="O55" s="57">
        <v>1438.905884</v>
      </c>
      <c r="P55" s="57">
        <v>1449.1188959999999</v>
      </c>
      <c r="Q55" s="57">
        <v>1460.6279300000001</v>
      </c>
      <c r="R55" s="57">
        <v>1471.5142820000001</v>
      </c>
      <c r="S55" s="57">
        <v>1510.4155270000001</v>
      </c>
      <c r="T55" s="57">
        <v>1541.0192870000001</v>
      </c>
      <c r="U55" s="57">
        <v>1566.5333250000001</v>
      </c>
      <c r="V55" s="57">
        <v>1596.681519</v>
      </c>
      <c r="W55" s="57">
        <v>1625.7873540000001</v>
      </c>
      <c r="X55" s="57">
        <v>1658.839966</v>
      </c>
      <c r="Y55" s="57">
        <v>1695.738525</v>
      </c>
      <c r="Z55" s="57">
        <v>1737.5543210000001</v>
      </c>
      <c r="AA55" s="57">
        <v>1786.810913</v>
      </c>
      <c r="AB55" s="57">
        <v>1838.7353519999999</v>
      </c>
      <c r="AC55" s="57">
        <v>1892.9537350000001</v>
      </c>
      <c r="AD55" s="57">
        <v>1932.870361</v>
      </c>
      <c r="AE55" s="57">
        <v>1968.9125979999999</v>
      </c>
      <c r="AF55" s="57">
        <v>1997.498413</v>
      </c>
      <c r="AG55" s="57">
        <v>2029.0223390000001</v>
      </c>
      <c r="AH55" s="57">
        <v>2064.0065920000002</v>
      </c>
      <c r="AI55" s="54">
        <v>3.2231999999999997E-2</v>
      </c>
    </row>
    <row r="56" spans="1:35" ht="15" customHeight="1" x14ac:dyDescent="0.45">
      <c r="A56" s="45" t="s">
        <v>500</v>
      </c>
      <c r="B56" s="52" t="s">
        <v>163</v>
      </c>
      <c r="C56" s="57">
        <v>21.238184</v>
      </c>
      <c r="D56" s="57">
        <v>21.133953000000002</v>
      </c>
      <c r="E56" s="57">
        <v>23.852872999999999</v>
      </c>
      <c r="F56" s="57">
        <v>23.982319</v>
      </c>
      <c r="G56" s="57">
        <v>23.965588</v>
      </c>
      <c r="H56" s="57">
        <v>24.025997</v>
      </c>
      <c r="I56" s="57">
        <v>24.008555999999999</v>
      </c>
      <c r="J56" s="57">
        <v>23.818645</v>
      </c>
      <c r="K56" s="57">
        <v>23.732759000000001</v>
      </c>
      <c r="L56" s="57">
        <v>23.675684</v>
      </c>
      <c r="M56" s="57">
        <v>23.526841999999998</v>
      </c>
      <c r="N56" s="57">
        <v>23.289819999999999</v>
      </c>
      <c r="O56" s="57">
        <v>23.205708000000001</v>
      </c>
      <c r="P56" s="57">
        <v>23.216591000000001</v>
      </c>
      <c r="Q56" s="57">
        <v>22.739720999999999</v>
      </c>
      <c r="R56" s="57">
        <v>22.952940000000002</v>
      </c>
      <c r="S56" s="57">
        <v>22.968283</v>
      </c>
      <c r="T56" s="57">
        <v>22.812692999999999</v>
      </c>
      <c r="U56" s="57">
        <v>22.615722999999999</v>
      </c>
      <c r="V56" s="57">
        <v>22.594325999999999</v>
      </c>
      <c r="W56" s="57">
        <v>22.645852999999999</v>
      </c>
      <c r="X56" s="57">
        <v>22.366261999999999</v>
      </c>
      <c r="Y56" s="57">
        <v>22.261637</v>
      </c>
      <c r="Z56" s="57">
        <v>22.216282</v>
      </c>
      <c r="AA56" s="57">
        <v>22.165384</v>
      </c>
      <c r="AB56" s="57">
        <v>22.141331000000001</v>
      </c>
      <c r="AC56" s="57">
        <v>22.300829</v>
      </c>
      <c r="AD56" s="57">
        <v>22.028624000000001</v>
      </c>
      <c r="AE56" s="57">
        <v>21.921779999999998</v>
      </c>
      <c r="AF56" s="57">
        <v>21.595033999999998</v>
      </c>
      <c r="AG56" s="57">
        <v>21.231335000000001</v>
      </c>
      <c r="AH56" s="57">
        <v>21.165115</v>
      </c>
      <c r="AI56" s="54">
        <v>-1.11E-4</v>
      </c>
    </row>
    <row r="57" spans="1:35" ht="15" customHeight="1" x14ac:dyDescent="0.45">
      <c r="A57" s="45" t="s">
        <v>501</v>
      </c>
      <c r="B57" s="51" t="s">
        <v>241</v>
      </c>
      <c r="C57" s="59">
        <v>4160.8374020000001</v>
      </c>
      <c r="D57" s="59">
        <v>4126.1484380000002</v>
      </c>
      <c r="E57" s="59">
        <v>4225.2128910000001</v>
      </c>
      <c r="F57" s="59">
        <v>4274.4472660000001</v>
      </c>
      <c r="G57" s="59">
        <v>4300.8208009999998</v>
      </c>
      <c r="H57" s="59">
        <v>4321.4262699999999</v>
      </c>
      <c r="I57" s="59">
        <v>4346.3125</v>
      </c>
      <c r="J57" s="59">
        <v>4369.4912109999996</v>
      </c>
      <c r="K57" s="59">
        <v>4386.4492190000001</v>
      </c>
      <c r="L57" s="59">
        <v>4414.8188479999999</v>
      </c>
      <c r="M57" s="59">
        <v>4450.216797</v>
      </c>
      <c r="N57" s="59">
        <v>4477.2319340000004</v>
      </c>
      <c r="O57" s="59">
        <v>4510.642578</v>
      </c>
      <c r="P57" s="59">
        <v>4543.3027339999999</v>
      </c>
      <c r="Q57" s="59">
        <v>4576.5585940000001</v>
      </c>
      <c r="R57" s="59">
        <v>4613.5385740000002</v>
      </c>
      <c r="S57" s="59">
        <v>4654.9038090000004</v>
      </c>
      <c r="T57" s="59">
        <v>4697.3647460000002</v>
      </c>
      <c r="U57" s="59">
        <v>4742.8408200000003</v>
      </c>
      <c r="V57" s="59">
        <v>4786.6215819999998</v>
      </c>
      <c r="W57" s="59">
        <v>4830.7290039999998</v>
      </c>
      <c r="X57" s="59">
        <v>4875.28125</v>
      </c>
      <c r="Y57" s="59">
        <v>4921.5742190000001</v>
      </c>
      <c r="Z57" s="59">
        <v>4970.4213870000003</v>
      </c>
      <c r="AA57" s="59">
        <v>5021.6987300000001</v>
      </c>
      <c r="AB57" s="59">
        <v>5073.6103519999997</v>
      </c>
      <c r="AC57" s="59">
        <v>5128.09375</v>
      </c>
      <c r="AD57" s="59">
        <v>5185.3754879999997</v>
      </c>
      <c r="AE57" s="59">
        <v>5244.8339839999999</v>
      </c>
      <c r="AF57" s="59">
        <v>5304.0434569999998</v>
      </c>
      <c r="AG57" s="59">
        <v>5365.8525390000004</v>
      </c>
      <c r="AH57" s="59">
        <v>5428.9287109999996</v>
      </c>
      <c r="AI57" s="56">
        <v>8.6180000000000007E-3</v>
      </c>
    </row>
    <row r="58" spans="1:35" ht="15" customHeight="1" x14ac:dyDescent="0.45">
      <c r="A58" s="45" t="s">
        <v>502</v>
      </c>
      <c r="B58" s="51" t="s">
        <v>164</v>
      </c>
      <c r="C58" s="59">
        <v>3988.1840820000002</v>
      </c>
      <c r="D58" s="59">
        <v>3939.8623050000001</v>
      </c>
      <c r="E58" s="59">
        <v>4025.5170899999998</v>
      </c>
      <c r="F58" s="59">
        <v>4068.5593260000001</v>
      </c>
      <c r="G58" s="59">
        <v>4090.1538089999999</v>
      </c>
      <c r="H58" s="59">
        <v>4106.3740230000003</v>
      </c>
      <c r="I58" s="59">
        <v>4126.1621089999999</v>
      </c>
      <c r="J58" s="59">
        <v>4144.1264650000003</v>
      </c>
      <c r="K58" s="59">
        <v>4155.9672849999997</v>
      </c>
      <c r="L58" s="59">
        <v>4179.5253910000001</v>
      </c>
      <c r="M58" s="59">
        <v>4210.3198240000002</v>
      </c>
      <c r="N58" s="59">
        <v>4232.3901370000003</v>
      </c>
      <c r="O58" s="59">
        <v>4261.2827150000003</v>
      </c>
      <c r="P58" s="59">
        <v>4289.3203119999998</v>
      </c>
      <c r="Q58" s="59">
        <v>4318.8037109999996</v>
      </c>
      <c r="R58" s="59">
        <v>4350.2778319999998</v>
      </c>
      <c r="S58" s="59">
        <v>4386.9614259999998</v>
      </c>
      <c r="T58" s="59">
        <v>4424.5708009999998</v>
      </c>
      <c r="U58" s="59">
        <v>4465.875</v>
      </c>
      <c r="V58" s="59">
        <v>4504.3359380000002</v>
      </c>
      <c r="W58" s="59">
        <v>4543.3701170000004</v>
      </c>
      <c r="X58" s="59">
        <v>4583.5878910000001</v>
      </c>
      <c r="Y58" s="59">
        <v>4624.5649409999996</v>
      </c>
      <c r="Z58" s="59">
        <v>4667.6469729999999</v>
      </c>
      <c r="AA58" s="59">
        <v>4713.2226559999999</v>
      </c>
      <c r="AB58" s="59">
        <v>4759.0839839999999</v>
      </c>
      <c r="AC58" s="59">
        <v>4806.7617190000001</v>
      </c>
      <c r="AD58" s="59">
        <v>4857.767578</v>
      </c>
      <c r="AE58" s="59">
        <v>4909.736328</v>
      </c>
      <c r="AF58" s="59">
        <v>4961.9038090000004</v>
      </c>
      <c r="AG58" s="59">
        <v>5016.5273440000001</v>
      </c>
      <c r="AH58" s="59">
        <v>5071.7714839999999</v>
      </c>
      <c r="AI58" s="56">
        <v>7.7840000000000001E-3</v>
      </c>
    </row>
    <row r="59" spans="1:35" ht="15" customHeight="1" x14ac:dyDescent="0.45"/>
    <row r="60" spans="1:35" ht="15" customHeight="1" x14ac:dyDescent="0.45">
      <c r="A60" s="45" t="s">
        <v>503</v>
      </c>
      <c r="B60" s="51" t="s">
        <v>165</v>
      </c>
      <c r="C60" s="59">
        <v>48.379531999999998</v>
      </c>
      <c r="D60" s="59">
        <v>60.457424000000003</v>
      </c>
      <c r="E60" s="59">
        <v>55.998978000000001</v>
      </c>
      <c r="F60" s="59">
        <v>51.512633999999998</v>
      </c>
      <c r="G60" s="59">
        <v>49.681384999999999</v>
      </c>
      <c r="H60" s="59">
        <v>51.888916000000002</v>
      </c>
      <c r="I60" s="59">
        <v>48.488002999999999</v>
      </c>
      <c r="J60" s="59">
        <v>49.839297999999999</v>
      </c>
      <c r="K60" s="59">
        <v>53.606845999999997</v>
      </c>
      <c r="L60" s="59">
        <v>55.50647</v>
      </c>
      <c r="M60" s="59">
        <v>54.638496000000004</v>
      </c>
      <c r="N60" s="59">
        <v>57.204033000000003</v>
      </c>
      <c r="O60" s="59">
        <v>54.831527999999999</v>
      </c>
      <c r="P60" s="59">
        <v>57.096393999999997</v>
      </c>
      <c r="Q60" s="59">
        <v>57.097377999999999</v>
      </c>
      <c r="R60" s="59">
        <v>59.674438000000002</v>
      </c>
      <c r="S60" s="59">
        <v>59.118228999999999</v>
      </c>
      <c r="T60" s="59">
        <v>57.729773999999999</v>
      </c>
      <c r="U60" s="59">
        <v>57.391719999999999</v>
      </c>
      <c r="V60" s="59">
        <v>57.014384999999997</v>
      </c>
      <c r="W60" s="59">
        <v>57.300220000000003</v>
      </c>
      <c r="X60" s="59">
        <v>57.095329</v>
      </c>
      <c r="Y60" s="59">
        <v>57.572510000000001</v>
      </c>
      <c r="Z60" s="59">
        <v>57.162875999999997</v>
      </c>
      <c r="AA60" s="59">
        <v>56.751942</v>
      </c>
      <c r="AB60" s="59">
        <v>56.330508999999999</v>
      </c>
      <c r="AC60" s="59">
        <v>56.050815999999998</v>
      </c>
      <c r="AD60" s="59">
        <v>54.766562999999998</v>
      </c>
      <c r="AE60" s="59">
        <v>54.134518</v>
      </c>
      <c r="AF60" s="59">
        <v>53.363129000000001</v>
      </c>
      <c r="AG60" s="59">
        <v>52.952784999999999</v>
      </c>
      <c r="AH60" s="59">
        <v>52.530563000000001</v>
      </c>
      <c r="AI60" s="56">
        <v>2.6589999999999999E-3</v>
      </c>
    </row>
    <row r="61" spans="1:35" ht="15" customHeight="1" x14ac:dyDescent="0.45"/>
    <row r="62" spans="1:35" ht="15" customHeight="1" x14ac:dyDescent="0.45">
      <c r="B62" s="51" t="s">
        <v>166</v>
      </c>
    </row>
    <row r="63" spans="1:35" ht="15" customHeight="1" x14ac:dyDescent="0.45">
      <c r="A63" s="45" t="s">
        <v>504</v>
      </c>
      <c r="B63" s="52" t="s">
        <v>167</v>
      </c>
      <c r="C63" s="57">
        <v>1436.6085210000001</v>
      </c>
      <c r="D63" s="57">
        <v>1413.5946039999999</v>
      </c>
      <c r="E63" s="57">
        <v>1443.833496</v>
      </c>
      <c r="F63" s="57">
        <v>1444.201538</v>
      </c>
      <c r="G63" s="57">
        <v>1442.0625</v>
      </c>
      <c r="H63" s="57">
        <v>1440.270874</v>
      </c>
      <c r="I63" s="57">
        <v>1437.982422</v>
      </c>
      <c r="J63" s="57">
        <v>1438.3961179999999</v>
      </c>
      <c r="K63" s="57">
        <v>1440.3548579999999</v>
      </c>
      <c r="L63" s="57">
        <v>1445.047607</v>
      </c>
      <c r="M63" s="57">
        <v>1452.360962</v>
      </c>
      <c r="N63" s="57">
        <v>1457.1527100000001</v>
      </c>
      <c r="O63" s="57">
        <v>1464.2376710000001</v>
      </c>
      <c r="P63" s="57">
        <v>1473.334595</v>
      </c>
      <c r="Q63" s="57">
        <v>1483.19397</v>
      </c>
      <c r="R63" s="57">
        <v>1494.4833980000001</v>
      </c>
      <c r="S63" s="57">
        <v>1507.322388</v>
      </c>
      <c r="T63" s="57">
        <v>1521.1523440000001</v>
      </c>
      <c r="U63" s="57">
        <v>1535.4710689999999</v>
      </c>
      <c r="V63" s="57">
        <v>1549.3039550000001</v>
      </c>
      <c r="W63" s="57">
        <v>1563.190063</v>
      </c>
      <c r="X63" s="57">
        <v>1577.07312</v>
      </c>
      <c r="Y63" s="57">
        <v>1591.272827</v>
      </c>
      <c r="Z63" s="57">
        <v>1605.984009</v>
      </c>
      <c r="AA63" s="57">
        <v>1620.9537350000001</v>
      </c>
      <c r="AB63" s="57">
        <v>1635.9313959999999</v>
      </c>
      <c r="AC63" s="57">
        <v>1651.768188</v>
      </c>
      <c r="AD63" s="57">
        <v>1668.5639650000001</v>
      </c>
      <c r="AE63" s="57">
        <v>1685.4121090000001</v>
      </c>
      <c r="AF63" s="57">
        <v>1702.61438</v>
      </c>
      <c r="AG63" s="57">
        <v>1720.686279</v>
      </c>
      <c r="AH63" s="57">
        <v>1738.9846190000001</v>
      </c>
      <c r="AI63" s="54">
        <v>6.1809999999999999E-3</v>
      </c>
    </row>
    <row r="64" spans="1:35" ht="15" customHeight="1" x14ac:dyDescent="0.45">
      <c r="A64" s="45" t="s">
        <v>505</v>
      </c>
      <c r="B64" s="52" t="s">
        <v>168</v>
      </c>
      <c r="C64" s="57">
        <v>1364.0771480000001</v>
      </c>
      <c r="D64" s="57">
        <v>1364.1687010000001</v>
      </c>
      <c r="E64" s="57">
        <v>1390.3514399999999</v>
      </c>
      <c r="F64" s="57">
        <v>1401.7854</v>
      </c>
      <c r="G64" s="57">
        <v>1407.4332280000001</v>
      </c>
      <c r="H64" s="57">
        <v>1413.22522</v>
      </c>
      <c r="I64" s="57">
        <v>1417.5023189999999</v>
      </c>
      <c r="J64" s="57">
        <v>1419.537842</v>
      </c>
      <c r="K64" s="57">
        <v>1423.343018</v>
      </c>
      <c r="L64" s="57">
        <v>1430.0291749999999</v>
      </c>
      <c r="M64" s="57">
        <v>1438.6304929999999</v>
      </c>
      <c r="N64" s="57">
        <v>1444.5196530000001</v>
      </c>
      <c r="O64" s="57">
        <v>1452.531982</v>
      </c>
      <c r="P64" s="57">
        <v>1462.1741939999999</v>
      </c>
      <c r="Q64" s="57">
        <v>1471.1759030000001</v>
      </c>
      <c r="R64" s="57">
        <v>1480.4385990000001</v>
      </c>
      <c r="S64" s="57">
        <v>1491.262817</v>
      </c>
      <c r="T64" s="57">
        <v>1502.2857670000001</v>
      </c>
      <c r="U64" s="57">
        <v>1514.464111</v>
      </c>
      <c r="V64" s="57">
        <v>1526.2998050000001</v>
      </c>
      <c r="W64" s="57">
        <v>1539.2692870000001</v>
      </c>
      <c r="X64" s="57">
        <v>1550.99353</v>
      </c>
      <c r="Y64" s="57">
        <v>1563.871948</v>
      </c>
      <c r="Z64" s="57">
        <v>1577.5710449999999</v>
      </c>
      <c r="AA64" s="57">
        <v>1592.8305660000001</v>
      </c>
      <c r="AB64" s="57">
        <v>1608.3881839999999</v>
      </c>
      <c r="AC64" s="57">
        <v>1625.3748780000001</v>
      </c>
      <c r="AD64" s="57">
        <v>1643.383423</v>
      </c>
      <c r="AE64" s="57">
        <v>1662.668091</v>
      </c>
      <c r="AF64" s="57">
        <v>1683.1264650000001</v>
      </c>
      <c r="AG64" s="57">
        <v>1705.4094239999999</v>
      </c>
      <c r="AH64" s="57">
        <v>1728.5023189999999</v>
      </c>
      <c r="AI64" s="54">
        <v>7.6670000000000002E-3</v>
      </c>
    </row>
    <row r="65" spans="1:35" ht="15" customHeight="1" x14ac:dyDescent="0.45">
      <c r="A65" s="45" t="s">
        <v>506</v>
      </c>
      <c r="B65" s="52" t="s">
        <v>169</v>
      </c>
      <c r="C65" s="57">
        <v>947.77258300000005</v>
      </c>
      <c r="D65" s="57">
        <v>934.75970500000005</v>
      </c>
      <c r="E65" s="57">
        <v>952.79083300000002</v>
      </c>
      <c r="F65" s="57">
        <v>976.13043200000004</v>
      </c>
      <c r="G65" s="57">
        <v>991.09698500000002</v>
      </c>
      <c r="H65" s="57">
        <v>1004.164368</v>
      </c>
      <c r="I65" s="57">
        <v>1016.15863</v>
      </c>
      <c r="J65" s="57">
        <v>1028.755371</v>
      </c>
      <c r="K65" s="57">
        <v>1034.358154</v>
      </c>
      <c r="L65" s="57">
        <v>1043.8386230000001</v>
      </c>
      <c r="M65" s="57">
        <v>1052.708496</v>
      </c>
      <c r="N65" s="57">
        <v>1061.6051030000001</v>
      </c>
      <c r="O65" s="57">
        <v>1067.5120850000001</v>
      </c>
      <c r="P65" s="57">
        <v>1073.4316409999999</v>
      </c>
      <c r="Q65" s="57">
        <v>1078.872314</v>
      </c>
      <c r="R65" s="57">
        <v>1085.9598390000001</v>
      </c>
      <c r="S65" s="57">
        <v>1092.2851559999999</v>
      </c>
      <c r="T65" s="57">
        <v>1097.2448730000001</v>
      </c>
      <c r="U65" s="57">
        <v>1104.450317</v>
      </c>
      <c r="V65" s="57">
        <v>1109.676025</v>
      </c>
      <c r="W65" s="57">
        <v>1114.994385</v>
      </c>
      <c r="X65" s="57">
        <v>1122.0914310000001</v>
      </c>
      <c r="Y65" s="57">
        <v>1129.235596</v>
      </c>
      <c r="Z65" s="57">
        <v>1136.0242920000001</v>
      </c>
      <c r="AA65" s="57">
        <v>1142.729126</v>
      </c>
      <c r="AB65" s="57">
        <v>1149.8149410000001</v>
      </c>
      <c r="AC65" s="57">
        <v>1157.063721</v>
      </c>
      <c r="AD65" s="57">
        <v>1163.6883539999999</v>
      </c>
      <c r="AE65" s="57">
        <v>1170.539307</v>
      </c>
      <c r="AF65" s="57">
        <v>1176.82312</v>
      </c>
      <c r="AG65" s="57">
        <v>1182.7379149999999</v>
      </c>
      <c r="AH65" s="57">
        <v>1186.8125</v>
      </c>
      <c r="AI65" s="54">
        <v>7.2820000000000003E-3</v>
      </c>
    </row>
    <row r="66" spans="1:35" ht="15" customHeight="1" x14ac:dyDescent="0.45">
      <c r="A66" s="45" t="s">
        <v>507</v>
      </c>
      <c r="B66" s="52" t="s">
        <v>170</v>
      </c>
      <c r="C66" s="57">
        <v>14.010897</v>
      </c>
      <c r="D66" s="57">
        <v>16.190693</v>
      </c>
      <c r="E66" s="57">
        <v>18.868539999999999</v>
      </c>
      <c r="F66" s="57">
        <v>21.485256</v>
      </c>
      <c r="G66" s="57">
        <v>23.975667999999999</v>
      </c>
      <c r="H66" s="57">
        <v>26.506329000000001</v>
      </c>
      <c r="I66" s="57">
        <v>29.154275999999999</v>
      </c>
      <c r="J66" s="57">
        <v>31.944773000000001</v>
      </c>
      <c r="K66" s="57">
        <v>34.784644999999998</v>
      </c>
      <c r="L66" s="57">
        <v>37.711941000000003</v>
      </c>
      <c r="M66" s="57">
        <v>40.777237</v>
      </c>
      <c r="N66" s="57">
        <v>44.097178999999997</v>
      </c>
      <c r="O66" s="57">
        <v>47.723461</v>
      </c>
      <c r="P66" s="57">
        <v>51.632770999999998</v>
      </c>
      <c r="Q66" s="57">
        <v>56.005302</v>
      </c>
      <c r="R66" s="57">
        <v>60.315086000000001</v>
      </c>
      <c r="S66" s="57">
        <v>64.269813999999997</v>
      </c>
      <c r="T66" s="57">
        <v>68.461760999999996</v>
      </c>
      <c r="U66" s="57">
        <v>72.745125000000002</v>
      </c>
      <c r="V66" s="57">
        <v>77.089455000000001</v>
      </c>
      <c r="W66" s="57">
        <v>81.516953000000001</v>
      </c>
      <c r="X66" s="57">
        <v>86.020652999999996</v>
      </c>
      <c r="Y66" s="57">
        <v>90.456421000000006</v>
      </c>
      <c r="Z66" s="57">
        <v>94.893051</v>
      </c>
      <c r="AA66" s="57">
        <v>99.373115999999996</v>
      </c>
      <c r="AB66" s="57">
        <v>103.794304</v>
      </c>
      <c r="AC66" s="57">
        <v>108.138779</v>
      </c>
      <c r="AD66" s="57">
        <v>112.46807099999999</v>
      </c>
      <c r="AE66" s="57">
        <v>116.890556</v>
      </c>
      <c r="AF66" s="57">
        <v>121.252792</v>
      </c>
      <c r="AG66" s="57">
        <v>125.649773</v>
      </c>
      <c r="AH66" s="57">
        <v>130.07153299999999</v>
      </c>
      <c r="AI66" s="54">
        <v>7.4524999999999994E-2</v>
      </c>
    </row>
    <row r="67" spans="1:35" ht="15" customHeight="1" x14ac:dyDescent="0.45">
      <c r="A67" s="45" t="s">
        <v>508</v>
      </c>
      <c r="B67" s="51" t="s">
        <v>171</v>
      </c>
      <c r="C67" s="59">
        <v>3762.4692380000001</v>
      </c>
      <c r="D67" s="59">
        <v>3728.713135</v>
      </c>
      <c r="E67" s="59">
        <v>3805.8439939999998</v>
      </c>
      <c r="F67" s="59">
        <v>3843.602539</v>
      </c>
      <c r="G67" s="59">
        <v>3864.5688479999999</v>
      </c>
      <c r="H67" s="59">
        <v>3884.1665039999998</v>
      </c>
      <c r="I67" s="59">
        <v>3900.797607</v>
      </c>
      <c r="J67" s="59">
        <v>3918.633789</v>
      </c>
      <c r="K67" s="59">
        <v>3932.8405760000001</v>
      </c>
      <c r="L67" s="59">
        <v>3956.6274410000001</v>
      </c>
      <c r="M67" s="59">
        <v>3984.4772950000001</v>
      </c>
      <c r="N67" s="59">
        <v>4007.3747560000002</v>
      </c>
      <c r="O67" s="59">
        <v>4032.0053710000002</v>
      </c>
      <c r="P67" s="59">
        <v>4060.5734859999998</v>
      </c>
      <c r="Q67" s="59">
        <v>4089.2473140000002</v>
      </c>
      <c r="R67" s="59">
        <v>4121.1967770000001</v>
      </c>
      <c r="S67" s="59">
        <v>4155.140625</v>
      </c>
      <c r="T67" s="59">
        <v>4189.1445309999999</v>
      </c>
      <c r="U67" s="59">
        <v>4227.1303710000002</v>
      </c>
      <c r="V67" s="59">
        <v>4262.3691410000001</v>
      </c>
      <c r="W67" s="59">
        <v>4298.970703</v>
      </c>
      <c r="X67" s="59">
        <v>4336.1787109999996</v>
      </c>
      <c r="Y67" s="59">
        <v>4374.8364259999998</v>
      </c>
      <c r="Z67" s="59">
        <v>4414.4721680000002</v>
      </c>
      <c r="AA67" s="59">
        <v>4455.8862300000001</v>
      </c>
      <c r="AB67" s="59">
        <v>4497.9282229999999</v>
      </c>
      <c r="AC67" s="59">
        <v>4542.3452150000003</v>
      </c>
      <c r="AD67" s="59">
        <v>4588.1035160000001</v>
      </c>
      <c r="AE67" s="59">
        <v>4635.5102539999998</v>
      </c>
      <c r="AF67" s="59">
        <v>4683.8168949999999</v>
      </c>
      <c r="AG67" s="59">
        <v>4734.4833980000003</v>
      </c>
      <c r="AH67" s="59">
        <v>4784.3706050000001</v>
      </c>
      <c r="AI67" s="56">
        <v>7.7809999999999997E-3</v>
      </c>
    </row>
    <row r="68" spans="1:35" ht="15" customHeight="1" x14ac:dyDescent="0.45">
      <c r="A68" s="45" t="s">
        <v>509</v>
      </c>
      <c r="B68" s="52" t="s">
        <v>172</v>
      </c>
      <c r="C68" s="57">
        <v>172.65342699999999</v>
      </c>
      <c r="D68" s="57">
        <v>186.28628499999999</v>
      </c>
      <c r="E68" s="57">
        <v>199.69574</v>
      </c>
      <c r="F68" s="57">
        <v>205.88760400000001</v>
      </c>
      <c r="G68" s="57">
        <v>210.66679400000001</v>
      </c>
      <c r="H68" s="57">
        <v>215.05247499999999</v>
      </c>
      <c r="I68" s="57">
        <v>220.15046699999999</v>
      </c>
      <c r="J68" s="57">
        <v>225.36466999999999</v>
      </c>
      <c r="K68" s="57">
        <v>230.482178</v>
      </c>
      <c r="L68" s="57">
        <v>235.29330400000001</v>
      </c>
      <c r="M68" s="57">
        <v>239.89703399999999</v>
      </c>
      <c r="N68" s="57">
        <v>244.84167500000001</v>
      </c>
      <c r="O68" s="57">
        <v>249.35957300000001</v>
      </c>
      <c r="P68" s="57">
        <v>253.98240699999999</v>
      </c>
      <c r="Q68" s="57">
        <v>257.75457799999998</v>
      </c>
      <c r="R68" s="57">
        <v>263.26119999999997</v>
      </c>
      <c r="S68" s="57">
        <v>267.94287100000003</v>
      </c>
      <c r="T68" s="57">
        <v>272.79373199999998</v>
      </c>
      <c r="U68" s="57">
        <v>276.966003</v>
      </c>
      <c r="V68" s="57">
        <v>282.28610200000003</v>
      </c>
      <c r="W68" s="57">
        <v>287.35864299999997</v>
      </c>
      <c r="X68" s="57">
        <v>291.693512</v>
      </c>
      <c r="Y68" s="57">
        <v>297.00933800000001</v>
      </c>
      <c r="Z68" s="57">
        <v>302.77478000000002</v>
      </c>
      <c r="AA68" s="57">
        <v>308.47607399999998</v>
      </c>
      <c r="AB68" s="57">
        <v>314.52691700000003</v>
      </c>
      <c r="AC68" s="57">
        <v>321.33203099999997</v>
      </c>
      <c r="AD68" s="57">
        <v>327.60833700000001</v>
      </c>
      <c r="AE68" s="57">
        <v>335.09808299999997</v>
      </c>
      <c r="AF68" s="57">
        <v>342.13958700000001</v>
      </c>
      <c r="AG68" s="57">
        <v>349.32543900000002</v>
      </c>
      <c r="AH68" s="57">
        <v>357.15741000000003</v>
      </c>
      <c r="AI68" s="54">
        <v>2.3725E-2</v>
      </c>
    </row>
    <row r="69" spans="1:35" ht="15" customHeight="1" x14ac:dyDescent="0.45">
      <c r="A69" s="45" t="s">
        <v>510</v>
      </c>
      <c r="B69" s="51" t="s">
        <v>173</v>
      </c>
      <c r="C69" s="59">
        <v>3935.1225589999999</v>
      </c>
      <c r="D69" s="59">
        <v>3914.9995119999999</v>
      </c>
      <c r="E69" s="59">
        <v>4005.5397950000001</v>
      </c>
      <c r="F69" s="59">
        <v>4049.4902339999999</v>
      </c>
      <c r="G69" s="59">
        <v>4075.235596</v>
      </c>
      <c r="H69" s="59">
        <v>4099.21875</v>
      </c>
      <c r="I69" s="59">
        <v>4120.9482420000004</v>
      </c>
      <c r="J69" s="59">
        <v>4143.9985349999997</v>
      </c>
      <c r="K69" s="59">
        <v>4163.3227539999998</v>
      </c>
      <c r="L69" s="59">
        <v>4191.9208980000003</v>
      </c>
      <c r="M69" s="59">
        <v>4224.3745120000003</v>
      </c>
      <c r="N69" s="59">
        <v>4252.2163090000004</v>
      </c>
      <c r="O69" s="59">
        <v>4281.3647460000002</v>
      </c>
      <c r="P69" s="59">
        <v>4314.5556640000004</v>
      </c>
      <c r="Q69" s="59">
        <v>4347.001953</v>
      </c>
      <c r="R69" s="59">
        <v>4384.4580079999996</v>
      </c>
      <c r="S69" s="59">
        <v>4423.0834960000002</v>
      </c>
      <c r="T69" s="59">
        <v>4461.9384769999997</v>
      </c>
      <c r="U69" s="59">
        <v>4504.0961909999996</v>
      </c>
      <c r="V69" s="59">
        <v>4544.6552730000003</v>
      </c>
      <c r="W69" s="59">
        <v>4586.3291019999997</v>
      </c>
      <c r="X69" s="59">
        <v>4627.8720700000003</v>
      </c>
      <c r="Y69" s="59">
        <v>4671.845703</v>
      </c>
      <c r="Z69" s="59">
        <v>4717.2470700000003</v>
      </c>
      <c r="AA69" s="59">
        <v>4764.3623049999997</v>
      </c>
      <c r="AB69" s="59">
        <v>4812.455078</v>
      </c>
      <c r="AC69" s="59">
        <v>4863.6772460000002</v>
      </c>
      <c r="AD69" s="59">
        <v>4915.7119140000004</v>
      </c>
      <c r="AE69" s="59">
        <v>4970.6083980000003</v>
      </c>
      <c r="AF69" s="59">
        <v>5025.9565430000002</v>
      </c>
      <c r="AG69" s="59">
        <v>5083.8085940000001</v>
      </c>
      <c r="AH69" s="59">
        <v>5141.5278319999998</v>
      </c>
      <c r="AI69" s="56">
        <v>8.6630000000000006E-3</v>
      </c>
    </row>
    <row r="70" spans="1:35" ht="15" customHeight="1" x14ac:dyDescent="0.45"/>
    <row r="71" spans="1:35" ht="15" customHeight="1" x14ac:dyDescent="0.45">
      <c r="B71" s="51" t="s">
        <v>174</v>
      </c>
    </row>
    <row r="72" spans="1:35" ht="15" customHeight="1" x14ac:dyDescent="0.45">
      <c r="B72" s="51" t="s">
        <v>619</v>
      </c>
    </row>
    <row r="73" spans="1:35" ht="15" customHeight="1" x14ac:dyDescent="0.45">
      <c r="A73" s="45" t="s">
        <v>511</v>
      </c>
      <c r="B73" s="52" t="s">
        <v>167</v>
      </c>
      <c r="C73" s="58">
        <v>12.559407</v>
      </c>
      <c r="D73" s="58">
        <v>12.39522</v>
      </c>
      <c r="E73" s="58">
        <v>12.462153000000001</v>
      </c>
      <c r="F73" s="58">
        <v>12.47601</v>
      </c>
      <c r="G73" s="58">
        <v>12.547039</v>
      </c>
      <c r="H73" s="58">
        <v>12.677695999999999</v>
      </c>
      <c r="I73" s="58">
        <v>12.859044000000001</v>
      </c>
      <c r="J73" s="58">
        <v>13.024888000000001</v>
      </c>
      <c r="K73" s="58">
        <v>13.110849999999999</v>
      </c>
      <c r="L73" s="58">
        <v>13.094872000000001</v>
      </c>
      <c r="M73" s="58">
        <v>13.04935</v>
      </c>
      <c r="N73" s="58">
        <v>13.05922</v>
      </c>
      <c r="O73" s="58">
        <v>13.030392000000001</v>
      </c>
      <c r="P73" s="58">
        <v>12.999648000000001</v>
      </c>
      <c r="Q73" s="58">
        <v>13.043602999999999</v>
      </c>
      <c r="R73" s="58">
        <v>13.062144</v>
      </c>
      <c r="S73" s="58">
        <v>12.998402</v>
      </c>
      <c r="T73" s="58">
        <v>12.962379</v>
      </c>
      <c r="U73" s="58">
        <v>12.922573999999999</v>
      </c>
      <c r="V73" s="58">
        <v>12.934729000000001</v>
      </c>
      <c r="W73" s="58">
        <v>12.897933999999999</v>
      </c>
      <c r="X73" s="58">
        <v>12.841132999999999</v>
      </c>
      <c r="Y73" s="58">
        <v>12.819372</v>
      </c>
      <c r="Z73" s="58">
        <v>12.780977999999999</v>
      </c>
      <c r="AA73" s="58">
        <v>12.748143000000001</v>
      </c>
      <c r="AB73" s="58">
        <v>12.743569000000001</v>
      </c>
      <c r="AC73" s="58">
        <v>12.719047</v>
      </c>
      <c r="AD73" s="58">
        <v>12.680021999999999</v>
      </c>
      <c r="AE73" s="58">
        <v>12.672359999999999</v>
      </c>
      <c r="AF73" s="58">
        <v>12.634107</v>
      </c>
      <c r="AG73" s="58">
        <v>12.567993</v>
      </c>
      <c r="AH73" s="58">
        <v>12.516408</v>
      </c>
      <c r="AI73" s="54">
        <v>-1.11E-4</v>
      </c>
    </row>
    <row r="74" spans="1:35" ht="15" customHeight="1" x14ac:dyDescent="0.45">
      <c r="A74" s="45" t="s">
        <v>512</v>
      </c>
      <c r="B74" s="52" t="s">
        <v>168</v>
      </c>
      <c r="C74" s="58">
        <v>10.519505000000001</v>
      </c>
      <c r="D74" s="58">
        <v>10.312427</v>
      </c>
      <c r="E74" s="58">
        <v>10.209740999999999</v>
      </c>
      <c r="F74" s="58">
        <v>10.190993000000001</v>
      </c>
      <c r="G74" s="58">
        <v>10.182639</v>
      </c>
      <c r="H74" s="58">
        <v>10.238272</v>
      </c>
      <c r="I74" s="58">
        <v>10.38646</v>
      </c>
      <c r="J74" s="58">
        <v>10.510764999999999</v>
      </c>
      <c r="K74" s="58">
        <v>10.558396999999999</v>
      </c>
      <c r="L74" s="58">
        <v>10.492760000000001</v>
      </c>
      <c r="M74" s="58">
        <v>10.403746999999999</v>
      </c>
      <c r="N74" s="58">
        <v>10.384285</v>
      </c>
      <c r="O74" s="58">
        <v>10.322433</v>
      </c>
      <c r="P74" s="58">
        <v>10.237693</v>
      </c>
      <c r="Q74" s="58">
        <v>10.267039</v>
      </c>
      <c r="R74" s="58">
        <v>10.259356</v>
      </c>
      <c r="S74" s="58">
        <v>10.179645000000001</v>
      </c>
      <c r="T74" s="58">
        <v>10.133103999999999</v>
      </c>
      <c r="U74" s="58">
        <v>10.079794</v>
      </c>
      <c r="V74" s="58">
        <v>10.095827999999999</v>
      </c>
      <c r="W74" s="58">
        <v>10.052436</v>
      </c>
      <c r="X74" s="58">
        <v>9.9767890000000001</v>
      </c>
      <c r="Y74" s="58">
        <v>9.9547539999999994</v>
      </c>
      <c r="Z74" s="58">
        <v>9.9274439999999995</v>
      </c>
      <c r="AA74" s="58">
        <v>9.874447</v>
      </c>
      <c r="AB74" s="58">
        <v>9.8664050000000003</v>
      </c>
      <c r="AC74" s="58">
        <v>9.8332840000000008</v>
      </c>
      <c r="AD74" s="58">
        <v>9.7885390000000001</v>
      </c>
      <c r="AE74" s="58">
        <v>9.7860329999999998</v>
      </c>
      <c r="AF74" s="58">
        <v>9.7461169999999999</v>
      </c>
      <c r="AG74" s="58">
        <v>9.6860520000000001</v>
      </c>
      <c r="AH74" s="58">
        <v>9.6463699999999992</v>
      </c>
      <c r="AI74" s="54">
        <v>-2.7910000000000001E-3</v>
      </c>
    </row>
    <row r="75" spans="1:35" ht="15" customHeight="1" x14ac:dyDescent="0.45">
      <c r="A75" s="45" t="s">
        <v>513</v>
      </c>
      <c r="B75" s="52" t="s">
        <v>169</v>
      </c>
      <c r="C75" s="58">
        <v>6.9053490000000002</v>
      </c>
      <c r="D75" s="58">
        <v>6.7432379999999998</v>
      </c>
      <c r="E75" s="58">
        <v>6.5096220000000002</v>
      </c>
      <c r="F75" s="58">
        <v>6.4936879999999997</v>
      </c>
      <c r="G75" s="58">
        <v>6.4606440000000003</v>
      </c>
      <c r="H75" s="58">
        <v>6.4833689999999997</v>
      </c>
      <c r="I75" s="58">
        <v>6.5826609999999999</v>
      </c>
      <c r="J75" s="58">
        <v>6.6574730000000004</v>
      </c>
      <c r="K75" s="58">
        <v>6.6857920000000002</v>
      </c>
      <c r="L75" s="58">
        <v>6.6572829999999996</v>
      </c>
      <c r="M75" s="58">
        <v>6.619116</v>
      </c>
      <c r="N75" s="58">
        <v>6.5722909999999999</v>
      </c>
      <c r="O75" s="58">
        <v>6.5326769999999996</v>
      </c>
      <c r="P75" s="58">
        <v>6.501735</v>
      </c>
      <c r="Q75" s="58">
        <v>6.5159349999999998</v>
      </c>
      <c r="R75" s="58">
        <v>6.517112</v>
      </c>
      <c r="S75" s="58">
        <v>6.4788309999999996</v>
      </c>
      <c r="T75" s="58">
        <v>6.4540290000000002</v>
      </c>
      <c r="U75" s="58">
        <v>6.4382640000000002</v>
      </c>
      <c r="V75" s="58">
        <v>6.4420299999999999</v>
      </c>
      <c r="W75" s="58">
        <v>6.4183219999999999</v>
      </c>
      <c r="X75" s="58">
        <v>6.383114</v>
      </c>
      <c r="Y75" s="58">
        <v>6.3642440000000002</v>
      </c>
      <c r="Z75" s="58">
        <v>6.3428630000000004</v>
      </c>
      <c r="AA75" s="58">
        <v>6.3274549999999996</v>
      </c>
      <c r="AB75" s="58">
        <v>6.3175150000000002</v>
      </c>
      <c r="AC75" s="58">
        <v>6.3024930000000001</v>
      </c>
      <c r="AD75" s="58">
        <v>6.2899089999999998</v>
      </c>
      <c r="AE75" s="58">
        <v>6.2972029999999997</v>
      </c>
      <c r="AF75" s="58">
        <v>6.288735</v>
      </c>
      <c r="AG75" s="58">
        <v>6.2753690000000004</v>
      </c>
      <c r="AH75" s="58">
        <v>6.2697830000000003</v>
      </c>
      <c r="AI75" s="54">
        <v>-3.1099999999999999E-3</v>
      </c>
    </row>
    <row r="76" spans="1:35" ht="15" customHeight="1" x14ac:dyDescent="0.45">
      <c r="A76" s="45" t="s">
        <v>514</v>
      </c>
      <c r="B76" s="52" t="s">
        <v>170</v>
      </c>
      <c r="C76" s="58">
        <v>11.345786</v>
      </c>
      <c r="D76" s="58">
        <v>11.571042</v>
      </c>
      <c r="E76" s="58">
        <v>11.591097</v>
      </c>
      <c r="F76" s="58">
        <v>11.723856</v>
      </c>
      <c r="G76" s="58">
        <v>11.907064</v>
      </c>
      <c r="H76" s="58">
        <v>12.073729</v>
      </c>
      <c r="I76" s="58">
        <v>12.330469000000001</v>
      </c>
      <c r="J76" s="58">
        <v>12.541952999999999</v>
      </c>
      <c r="K76" s="58">
        <v>12.634055999999999</v>
      </c>
      <c r="L76" s="58">
        <v>12.617687</v>
      </c>
      <c r="M76" s="58">
        <v>12.573869</v>
      </c>
      <c r="N76" s="58">
        <v>12.523084000000001</v>
      </c>
      <c r="O76" s="58">
        <v>12.504458</v>
      </c>
      <c r="P76" s="58">
        <v>12.498099</v>
      </c>
      <c r="Q76" s="58">
        <v>12.566411</v>
      </c>
      <c r="R76" s="58">
        <v>12.594251999999999</v>
      </c>
      <c r="S76" s="58">
        <v>12.478301</v>
      </c>
      <c r="T76" s="58">
        <v>12.385868</v>
      </c>
      <c r="U76" s="58">
        <v>12.331028999999999</v>
      </c>
      <c r="V76" s="58">
        <v>12.292401999999999</v>
      </c>
      <c r="W76" s="58">
        <v>12.225566000000001</v>
      </c>
      <c r="X76" s="58">
        <v>12.151213</v>
      </c>
      <c r="Y76" s="58">
        <v>12.086306</v>
      </c>
      <c r="Z76" s="58">
        <v>12.028623</v>
      </c>
      <c r="AA76" s="58">
        <v>11.934926000000001</v>
      </c>
      <c r="AB76" s="58">
        <v>11.876801</v>
      </c>
      <c r="AC76" s="58">
        <v>11.831655</v>
      </c>
      <c r="AD76" s="58">
        <v>11.787508000000001</v>
      </c>
      <c r="AE76" s="58">
        <v>11.742402999999999</v>
      </c>
      <c r="AF76" s="58">
        <v>11.688647</v>
      </c>
      <c r="AG76" s="58">
        <v>11.604710000000001</v>
      </c>
      <c r="AH76" s="58">
        <v>11.525504</v>
      </c>
      <c r="AI76" s="54">
        <v>5.0699999999999996E-4</v>
      </c>
    </row>
    <row r="77" spans="1:35" ht="15" customHeight="1" x14ac:dyDescent="0.45">
      <c r="A77" s="45" t="s">
        <v>515</v>
      </c>
      <c r="B77" s="51" t="s">
        <v>175</v>
      </c>
      <c r="C77" s="60">
        <v>10.391057999999999</v>
      </c>
      <c r="D77" s="60">
        <v>10.212733</v>
      </c>
      <c r="E77" s="60">
        <v>10.144772</v>
      </c>
      <c r="F77" s="60">
        <v>10.119161999999999</v>
      </c>
      <c r="G77" s="60">
        <v>10.121079</v>
      </c>
      <c r="H77" s="60">
        <v>10.184604</v>
      </c>
      <c r="I77" s="60">
        <v>10.321588999999999</v>
      </c>
      <c r="J77" s="60">
        <v>10.438571</v>
      </c>
      <c r="K77" s="60">
        <v>10.493043999999999</v>
      </c>
      <c r="L77" s="60">
        <v>10.451485</v>
      </c>
      <c r="M77" s="60">
        <v>10.390381</v>
      </c>
      <c r="N77" s="60">
        <v>10.370628</v>
      </c>
      <c r="O77" s="60">
        <v>10.328291</v>
      </c>
      <c r="P77" s="60">
        <v>10.280963</v>
      </c>
      <c r="Q77" s="60">
        <v>10.315948000000001</v>
      </c>
      <c r="R77" s="60">
        <v>10.32381</v>
      </c>
      <c r="S77" s="60">
        <v>10.26488</v>
      </c>
      <c r="T77" s="60">
        <v>10.233636000000001</v>
      </c>
      <c r="U77" s="60">
        <v>10.199707</v>
      </c>
      <c r="V77" s="60">
        <v>10.21621</v>
      </c>
      <c r="W77" s="60">
        <v>10.185767</v>
      </c>
      <c r="X77" s="60">
        <v>10.131741</v>
      </c>
      <c r="Y77" s="60">
        <v>10.114000000000001</v>
      </c>
      <c r="Z77" s="60">
        <v>10.088267999999999</v>
      </c>
      <c r="AA77" s="60">
        <v>10.056148</v>
      </c>
      <c r="AB77" s="60">
        <v>10.052033</v>
      </c>
      <c r="AC77" s="60">
        <v>10.030837999999999</v>
      </c>
      <c r="AD77" s="60">
        <v>10.001727000000001</v>
      </c>
      <c r="AE77" s="60">
        <v>10.003812999999999</v>
      </c>
      <c r="AF77" s="60">
        <v>9.9775399999999994</v>
      </c>
      <c r="AG77" s="60">
        <v>9.9323409999999992</v>
      </c>
      <c r="AH77" s="60">
        <v>9.903041</v>
      </c>
      <c r="AI77" s="56">
        <v>-1.5510000000000001E-3</v>
      </c>
    </row>
    <row r="78" spans="1:35" ht="15" customHeight="1" x14ac:dyDescent="0.45">
      <c r="B78" s="51" t="s">
        <v>176</v>
      </c>
    </row>
    <row r="79" spans="1:35" ht="15" customHeight="1" x14ac:dyDescent="0.45">
      <c r="A79" s="45" t="s">
        <v>516</v>
      </c>
      <c r="B79" s="52" t="s">
        <v>167</v>
      </c>
      <c r="C79" s="58">
        <v>12.559407</v>
      </c>
      <c r="D79" s="58">
        <v>12.69759</v>
      </c>
      <c r="E79" s="58">
        <v>13.080418</v>
      </c>
      <c r="F79" s="58">
        <v>13.423268</v>
      </c>
      <c r="G79" s="58">
        <v>13.828238000000001</v>
      </c>
      <c r="H79" s="58">
        <v>14.291043999999999</v>
      </c>
      <c r="I79" s="58">
        <v>14.824406</v>
      </c>
      <c r="J79" s="58">
        <v>15.367516999999999</v>
      </c>
      <c r="K79" s="58">
        <v>15.838977</v>
      </c>
      <c r="L79" s="58">
        <v>16.199428999999999</v>
      </c>
      <c r="M79" s="58">
        <v>16.528389000000001</v>
      </c>
      <c r="N79" s="58">
        <v>16.926591999999999</v>
      </c>
      <c r="O79" s="58">
        <v>17.271124</v>
      </c>
      <c r="P79" s="58">
        <v>17.612452000000001</v>
      </c>
      <c r="Q79" s="58">
        <v>18.063331999999999</v>
      </c>
      <c r="R79" s="58">
        <v>18.482029000000001</v>
      </c>
      <c r="S79" s="58">
        <v>18.792362000000001</v>
      </c>
      <c r="T79" s="58">
        <v>19.152647000000002</v>
      </c>
      <c r="U79" s="58">
        <v>19.518111999999999</v>
      </c>
      <c r="V79" s="58">
        <v>19.973675</v>
      </c>
      <c r="W79" s="58">
        <v>20.362628999999998</v>
      </c>
      <c r="X79" s="58">
        <v>20.726292000000001</v>
      </c>
      <c r="Y79" s="58">
        <v>21.160094999999998</v>
      </c>
      <c r="Z79" s="58">
        <v>21.580843000000002</v>
      </c>
      <c r="AA79" s="58">
        <v>22.020468000000001</v>
      </c>
      <c r="AB79" s="58">
        <v>22.525568</v>
      </c>
      <c r="AC79" s="58">
        <v>23.013415999999999</v>
      </c>
      <c r="AD79" s="58">
        <v>23.487608000000002</v>
      </c>
      <c r="AE79" s="58">
        <v>24.041193</v>
      </c>
      <c r="AF79" s="58">
        <v>24.559920999999999</v>
      </c>
      <c r="AG79" s="58">
        <v>25.038574000000001</v>
      </c>
      <c r="AH79" s="58">
        <v>25.546624999999999</v>
      </c>
      <c r="AI79" s="54">
        <v>2.3168999999999999E-2</v>
      </c>
    </row>
    <row r="80" spans="1:35" ht="15" customHeight="1" x14ac:dyDescent="0.45">
      <c r="A80" s="45" t="s">
        <v>517</v>
      </c>
      <c r="B80" s="52" t="s">
        <v>168</v>
      </c>
      <c r="C80" s="58">
        <v>10.519505000000001</v>
      </c>
      <c r="D80" s="58">
        <v>10.563988999999999</v>
      </c>
      <c r="E80" s="58">
        <v>10.71626</v>
      </c>
      <c r="F80" s="58">
        <v>10.964759000000001</v>
      </c>
      <c r="G80" s="58">
        <v>11.222403999999999</v>
      </c>
      <c r="H80" s="58">
        <v>11.541183</v>
      </c>
      <c r="I80" s="58">
        <v>11.973915</v>
      </c>
      <c r="J80" s="58">
        <v>12.401208</v>
      </c>
      <c r="K80" s="58">
        <v>12.755405</v>
      </c>
      <c r="L80" s="58">
        <v>12.980402</v>
      </c>
      <c r="M80" s="58">
        <v>13.177452000000001</v>
      </c>
      <c r="N80" s="58">
        <v>13.459498</v>
      </c>
      <c r="O80" s="58">
        <v>13.681863</v>
      </c>
      <c r="P80" s="58">
        <v>13.870441</v>
      </c>
      <c r="Q80" s="58">
        <v>14.218228999999999</v>
      </c>
      <c r="R80" s="58">
        <v>14.516278</v>
      </c>
      <c r="S80" s="58">
        <v>14.71716</v>
      </c>
      <c r="T80" s="58">
        <v>14.972232999999999</v>
      </c>
      <c r="U80" s="58">
        <v>15.224409</v>
      </c>
      <c r="V80" s="58">
        <v>15.589874</v>
      </c>
      <c r="W80" s="58">
        <v>15.870296</v>
      </c>
      <c r="X80" s="58">
        <v>16.103085</v>
      </c>
      <c r="Y80" s="58">
        <v>16.431657999999999</v>
      </c>
      <c r="Z80" s="58">
        <v>16.762613000000002</v>
      </c>
      <c r="AA80" s="58">
        <v>17.056597</v>
      </c>
      <c r="AB80" s="58">
        <v>17.439886000000001</v>
      </c>
      <c r="AC80" s="58">
        <v>17.792014999999999</v>
      </c>
      <c r="AD80" s="58">
        <v>18.131622</v>
      </c>
      <c r="AE80" s="58">
        <v>18.565436999999999</v>
      </c>
      <c r="AF80" s="58">
        <v>18.945847000000001</v>
      </c>
      <c r="AG80" s="58">
        <v>19.297028999999998</v>
      </c>
      <c r="AH80" s="58">
        <v>19.688732000000002</v>
      </c>
      <c r="AI80" s="54">
        <v>2.0426E-2</v>
      </c>
    </row>
    <row r="81" spans="1:35" ht="15" customHeight="1" x14ac:dyDescent="0.45">
      <c r="A81" s="45" t="s">
        <v>518</v>
      </c>
      <c r="B81" s="52" t="s">
        <v>169</v>
      </c>
      <c r="C81" s="58">
        <v>6.9053490000000002</v>
      </c>
      <c r="D81" s="58">
        <v>6.9077330000000003</v>
      </c>
      <c r="E81" s="58">
        <v>6.832573</v>
      </c>
      <c r="F81" s="58">
        <v>6.9867299999999997</v>
      </c>
      <c r="G81" s="58">
        <v>7.1203510000000003</v>
      </c>
      <c r="H81" s="58">
        <v>7.3084350000000002</v>
      </c>
      <c r="I81" s="58">
        <v>7.5887479999999998</v>
      </c>
      <c r="J81" s="58">
        <v>7.8548720000000003</v>
      </c>
      <c r="K81" s="58">
        <v>8.0769819999999992</v>
      </c>
      <c r="L81" s="58">
        <v>8.2356029999999993</v>
      </c>
      <c r="M81" s="58">
        <v>8.3838150000000002</v>
      </c>
      <c r="N81" s="58">
        <v>8.5186170000000008</v>
      </c>
      <c r="O81" s="58">
        <v>8.6587320000000005</v>
      </c>
      <c r="P81" s="58">
        <v>8.8088139999999999</v>
      </c>
      <c r="Q81" s="58">
        <v>9.0235409999999998</v>
      </c>
      <c r="R81" s="58">
        <v>9.2212619999999994</v>
      </c>
      <c r="S81" s="58">
        <v>9.3667320000000007</v>
      </c>
      <c r="T81" s="58">
        <v>9.5361919999999998</v>
      </c>
      <c r="U81" s="58">
        <v>9.7242820000000005</v>
      </c>
      <c r="V81" s="58">
        <v>9.9477170000000008</v>
      </c>
      <c r="W81" s="58">
        <v>10.132934000000001</v>
      </c>
      <c r="X81" s="58">
        <v>10.302695999999999</v>
      </c>
      <c r="Y81" s="58">
        <v>10.505038000000001</v>
      </c>
      <c r="Z81" s="58">
        <v>10.710005000000001</v>
      </c>
      <c r="AA81" s="58">
        <v>10.92971</v>
      </c>
      <c r="AB81" s="58">
        <v>11.166858</v>
      </c>
      <c r="AC81" s="58">
        <v>11.403518</v>
      </c>
      <c r="AD81" s="58">
        <v>11.650999000000001</v>
      </c>
      <c r="AE81" s="58">
        <v>11.946652</v>
      </c>
      <c r="AF81" s="58">
        <v>12.224912</v>
      </c>
      <c r="AG81" s="58">
        <v>12.502098999999999</v>
      </c>
      <c r="AH81" s="58">
        <v>12.796946999999999</v>
      </c>
      <c r="AI81" s="54">
        <v>2.01E-2</v>
      </c>
    </row>
    <row r="82" spans="1:35" ht="15" customHeight="1" x14ac:dyDescent="0.45">
      <c r="A82" s="45" t="s">
        <v>519</v>
      </c>
      <c r="B82" s="52" t="s">
        <v>170</v>
      </c>
      <c r="C82" s="58">
        <v>11.345786</v>
      </c>
      <c r="D82" s="58">
        <v>11.853306999999999</v>
      </c>
      <c r="E82" s="58">
        <v>12.166147</v>
      </c>
      <c r="F82" s="58">
        <v>12.614006</v>
      </c>
      <c r="G82" s="58">
        <v>13.122913</v>
      </c>
      <c r="H82" s="58">
        <v>13.610215999999999</v>
      </c>
      <c r="I82" s="58">
        <v>14.215044000000001</v>
      </c>
      <c r="J82" s="58">
        <v>14.797722</v>
      </c>
      <c r="K82" s="58">
        <v>15.262971</v>
      </c>
      <c r="L82" s="58">
        <v>15.609112</v>
      </c>
      <c r="M82" s="58">
        <v>15.926142</v>
      </c>
      <c r="N82" s="58">
        <v>16.231684000000001</v>
      </c>
      <c r="O82" s="58">
        <v>16.574026</v>
      </c>
      <c r="P82" s="58">
        <v>16.932932000000001</v>
      </c>
      <c r="Q82" s="58">
        <v>17.402495999999999</v>
      </c>
      <c r="R82" s="58">
        <v>17.819994000000001</v>
      </c>
      <c r="S82" s="58">
        <v>18.040427999999999</v>
      </c>
      <c r="T82" s="58">
        <v>18.300819000000001</v>
      </c>
      <c r="U82" s="58">
        <v>18.624649000000002</v>
      </c>
      <c r="V82" s="58">
        <v>18.981801999999998</v>
      </c>
      <c r="W82" s="58">
        <v>19.301127999999999</v>
      </c>
      <c r="X82" s="58">
        <v>19.612722000000002</v>
      </c>
      <c r="Y82" s="58">
        <v>19.950071000000001</v>
      </c>
      <c r="Z82" s="58">
        <v>20.310482</v>
      </c>
      <c r="AA82" s="58">
        <v>20.615759000000001</v>
      </c>
      <c r="AB82" s="58">
        <v>20.993469000000001</v>
      </c>
      <c r="AC82" s="58">
        <v>21.407796999999999</v>
      </c>
      <c r="AD82" s="58">
        <v>21.834375000000001</v>
      </c>
      <c r="AE82" s="58">
        <v>22.276938999999999</v>
      </c>
      <c r="AF82" s="58">
        <v>22.722006</v>
      </c>
      <c r="AG82" s="58">
        <v>23.119474</v>
      </c>
      <c r="AH82" s="58">
        <v>23.524141</v>
      </c>
      <c r="AI82" s="54">
        <v>2.3800999999999999E-2</v>
      </c>
    </row>
    <row r="83" spans="1:35" ht="15" customHeight="1" x14ac:dyDescent="0.45">
      <c r="A83" s="45" t="s">
        <v>520</v>
      </c>
      <c r="B83" s="51" t="s">
        <v>175</v>
      </c>
      <c r="C83" s="60">
        <v>10.391057999999999</v>
      </c>
      <c r="D83" s="60">
        <v>10.461864</v>
      </c>
      <c r="E83" s="60">
        <v>10.648066999999999</v>
      </c>
      <c r="F83" s="60">
        <v>10.887472000000001</v>
      </c>
      <c r="G83" s="60">
        <v>11.154559000000001</v>
      </c>
      <c r="H83" s="60">
        <v>11.480684</v>
      </c>
      <c r="I83" s="60">
        <v>11.899129</v>
      </c>
      <c r="J83" s="60">
        <v>12.316031000000001</v>
      </c>
      <c r="K83" s="60">
        <v>12.676454</v>
      </c>
      <c r="L83" s="60">
        <v>12.929342</v>
      </c>
      <c r="M83" s="60">
        <v>13.160523</v>
      </c>
      <c r="N83" s="60">
        <v>13.441796</v>
      </c>
      <c r="O83" s="60">
        <v>13.689627</v>
      </c>
      <c r="P83" s="60">
        <v>13.929066000000001</v>
      </c>
      <c r="Q83" s="60">
        <v>14.285959999999999</v>
      </c>
      <c r="R83" s="60">
        <v>14.607475000000001</v>
      </c>
      <c r="S83" s="60">
        <v>14.840388000000001</v>
      </c>
      <c r="T83" s="60">
        <v>15.120773</v>
      </c>
      <c r="U83" s="60">
        <v>15.405524</v>
      </c>
      <c r="V83" s="60">
        <v>15.775767</v>
      </c>
      <c r="W83" s="60">
        <v>16.080793</v>
      </c>
      <c r="X83" s="60">
        <v>16.353183999999999</v>
      </c>
      <c r="Y83" s="60">
        <v>16.694514999999999</v>
      </c>
      <c r="Z83" s="60">
        <v>17.034168000000001</v>
      </c>
      <c r="AA83" s="60">
        <v>17.370456999999998</v>
      </c>
      <c r="AB83" s="60">
        <v>17.768001999999999</v>
      </c>
      <c r="AC83" s="60">
        <v>18.149460000000001</v>
      </c>
      <c r="AD83" s="60">
        <v>18.526517999999999</v>
      </c>
      <c r="AE83" s="60">
        <v>18.978594000000001</v>
      </c>
      <c r="AF83" s="60">
        <v>19.395720000000001</v>
      </c>
      <c r="AG83" s="60">
        <v>19.787699</v>
      </c>
      <c r="AH83" s="60">
        <v>20.212610000000002</v>
      </c>
      <c r="AI83" s="56">
        <v>2.1694999999999999E-2</v>
      </c>
    </row>
    <row r="84" spans="1:35" ht="15" customHeight="1" x14ac:dyDescent="0.45"/>
    <row r="85" spans="1:35" ht="15" customHeight="1" x14ac:dyDescent="0.45">
      <c r="B85" s="51" t="s">
        <v>177</v>
      </c>
    </row>
    <row r="86" spans="1:35" ht="15" customHeight="1" x14ac:dyDescent="0.45">
      <c r="B86" s="51" t="s">
        <v>619</v>
      </c>
    </row>
    <row r="87" spans="1:35" ht="15" customHeight="1" x14ac:dyDescent="0.45">
      <c r="A87" s="45" t="s">
        <v>521</v>
      </c>
      <c r="B87" s="52" t="s">
        <v>178</v>
      </c>
      <c r="C87" s="58">
        <v>6.0668410000000002</v>
      </c>
      <c r="D87" s="58">
        <v>5.7527379999999999</v>
      </c>
      <c r="E87" s="58">
        <v>5.7071199999999997</v>
      </c>
      <c r="F87" s="58">
        <v>5.6243720000000001</v>
      </c>
      <c r="G87" s="58">
        <v>5.5510809999999999</v>
      </c>
      <c r="H87" s="58">
        <v>5.5612940000000002</v>
      </c>
      <c r="I87" s="58">
        <v>5.6078700000000001</v>
      </c>
      <c r="J87" s="58">
        <v>5.6489510000000003</v>
      </c>
      <c r="K87" s="58">
        <v>5.6629389999999997</v>
      </c>
      <c r="L87" s="58">
        <v>5.5858090000000002</v>
      </c>
      <c r="M87" s="58">
        <v>5.5009259999999998</v>
      </c>
      <c r="N87" s="58">
        <v>5.4378970000000004</v>
      </c>
      <c r="O87" s="58">
        <v>5.351394</v>
      </c>
      <c r="P87" s="58">
        <v>5.2706929999999996</v>
      </c>
      <c r="Q87" s="58">
        <v>5.2708029999999999</v>
      </c>
      <c r="R87" s="58">
        <v>5.2463360000000003</v>
      </c>
      <c r="S87" s="58">
        <v>5.165203</v>
      </c>
      <c r="T87" s="58">
        <v>5.1219190000000001</v>
      </c>
      <c r="U87" s="58">
        <v>5.0796999999999999</v>
      </c>
      <c r="V87" s="58">
        <v>5.0881259999999999</v>
      </c>
      <c r="W87" s="58">
        <v>5.0508670000000002</v>
      </c>
      <c r="X87" s="58">
        <v>4.9858880000000001</v>
      </c>
      <c r="Y87" s="58">
        <v>4.9548550000000002</v>
      </c>
      <c r="Z87" s="58">
        <v>4.9229529999999997</v>
      </c>
      <c r="AA87" s="58">
        <v>4.8888930000000004</v>
      </c>
      <c r="AB87" s="58">
        <v>4.8843360000000002</v>
      </c>
      <c r="AC87" s="58">
        <v>4.8630079999999998</v>
      </c>
      <c r="AD87" s="58">
        <v>4.8391479999999998</v>
      </c>
      <c r="AE87" s="58">
        <v>4.8546899999999997</v>
      </c>
      <c r="AF87" s="58">
        <v>4.84572</v>
      </c>
      <c r="AG87" s="58">
        <v>4.8302589999999999</v>
      </c>
      <c r="AH87" s="58">
        <v>4.8353400000000004</v>
      </c>
      <c r="AI87" s="54">
        <v>-7.2919999999999999E-3</v>
      </c>
    </row>
    <row r="88" spans="1:35" ht="15" customHeight="1" x14ac:dyDescent="0.45">
      <c r="A88" s="45" t="s">
        <v>522</v>
      </c>
      <c r="B88" s="52" t="s">
        <v>179</v>
      </c>
      <c r="C88" s="58">
        <v>1.345005</v>
      </c>
      <c r="D88" s="58">
        <v>1.3635079999999999</v>
      </c>
      <c r="E88" s="58">
        <v>1.3855219999999999</v>
      </c>
      <c r="F88" s="58">
        <v>1.39886</v>
      </c>
      <c r="G88" s="58">
        <v>1.4160950000000001</v>
      </c>
      <c r="H88" s="58">
        <v>1.4329499999999999</v>
      </c>
      <c r="I88" s="58">
        <v>1.4489719999999999</v>
      </c>
      <c r="J88" s="58">
        <v>1.4648589999999999</v>
      </c>
      <c r="K88" s="58">
        <v>1.479277</v>
      </c>
      <c r="L88" s="58">
        <v>1.4897629999999999</v>
      </c>
      <c r="M88" s="58">
        <v>1.496454</v>
      </c>
      <c r="N88" s="58">
        <v>1.5034749999999999</v>
      </c>
      <c r="O88" s="58">
        <v>1.5096290000000001</v>
      </c>
      <c r="P88" s="58">
        <v>1.5137130000000001</v>
      </c>
      <c r="Q88" s="58">
        <v>1.5197369999999999</v>
      </c>
      <c r="R88" s="58">
        <v>1.528446</v>
      </c>
      <c r="S88" s="58">
        <v>1.5381769999999999</v>
      </c>
      <c r="T88" s="58">
        <v>1.5453969999999999</v>
      </c>
      <c r="U88" s="58">
        <v>1.551326</v>
      </c>
      <c r="V88" s="58">
        <v>1.557318</v>
      </c>
      <c r="W88" s="58">
        <v>1.562894</v>
      </c>
      <c r="X88" s="58">
        <v>1.5697319999999999</v>
      </c>
      <c r="Y88" s="58">
        <v>1.578149</v>
      </c>
      <c r="Z88" s="58">
        <v>1.5794330000000001</v>
      </c>
      <c r="AA88" s="58">
        <v>1.5767899999999999</v>
      </c>
      <c r="AB88" s="58">
        <v>1.5738179999999999</v>
      </c>
      <c r="AC88" s="58">
        <v>1.5709599999999999</v>
      </c>
      <c r="AD88" s="58">
        <v>1.567191</v>
      </c>
      <c r="AE88" s="58">
        <v>1.561682</v>
      </c>
      <c r="AF88" s="58">
        <v>1.555966</v>
      </c>
      <c r="AG88" s="58">
        <v>1.54928</v>
      </c>
      <c r="AH88" s="58">
        <v>1.5424610000000001</v>
      </c>
      <c r="AI88" s="54">
        <v>4.4289999999999998E-3</v>
      </c>
    </row>
    <row r="89" spans="1:35" ht="15" customHeight="1" x14ac:dyDescent="0.45">
      <c r="A89" s="45" t="s">
        <v>523</v>
      </c>
      <c r="B89" s="52" t="s">
        <v>180</v>
      </c>
      <c r="C89" s="58">
        <v>2.9835400000000001</v>
      </c>
      <c r="D89" s="58">
        <v>3.079825</v>
      </c>
      <c r="E89" s="58">
        <v>3.0467110000000002</v>
      </c>
      <c r="F89" s="58">
        <v>3.0904859999999998</v>
      </c>
      <c r="G89" s="58">
        <v>3.1469819999999999</v>
      </c>
      <c r="H89" s="58">
        <v>3.184615</v>
      </c>
      <c r="I89" s="58">
        <v>3.2575050000000001</v>
      </c>
      <c r="J89" s="58">
        <v>3.3168160000000002</v>
      </c>
      <c r="K89" s="58">
        <v>3.343461</v>
      </c>
      <c r="L89" s="58">
        <v>3.3680970000000001</v>
      </c>
      <c r="M89" s="58">
        <v>3.3832599999999999</v>
      </c>
      <c r="N89" s="58">
        <v>3.418685</v>
      </c>
      <c r="O89" s="58">
        <v>3.4554260000000001</v>
      </c>
      <c r="P89" s="58">
        <v>3.485195</v>
      </c>
      <c r="Q89" s="58">
        <v>3.5128279999999998</v>
      </c>
      <c r="R89" s="58">
        <v>3.5358849999999999</v>
      </c>
      <c r="S89" s="58">
        <v>3.5482070000000001</v>
      </c>
      <c r="T89" s="58">
        <v>3.5533429999999999</v>
      </c>
      <c r="U89" s="58">
        <v>3.5554969999999999</v>
      </c>
      <c r="V89" s="58">
        <v>3.5579689999999999</v>
      </c>
      <c r="W89" s="58">
        <v>3.559364</v>
      </c>
      <c r="X89" s="58">
        <v>3.5633900000000001</v>
      </c>
      <c r="Y89" s="58">
        <v>3.5683539999999998</v>
      </c>
      <c r="Z89" s="58">
        <v>3.572689</v>
      </c>
      <c r="AA89" s="58">
        <v>3.5776309999999998</v>
      </c>
      <c r="AB89" s="58">
        <v>3.5810759999999999</v>
      </c>
      <c r="AC89" s="58">
        <v>3.5841059999999998</v>
      </c>
      <c r="AD89" s="58">
        <v>3.581931</v>
      </c>
      <c r="AE89" s="58">
        <v>3.5738669999999999</v>
      </c>
      <c r="AF89" s="58">
        <v>3.5622569999999998</v>
      </c>
      <c r="AG89" s="58">
        <v>3.538252</v>
      </c>
      <c r="AH89" s="58">
        <v>3.5109629999999998</v>
      </c>
      <c r="AI89" s="54">
        <v>5.2649999999999997E-3</v>
      </c>
    </row>
    <row r="90" spans="1:35" ht="15" customHeight="1" x14ac:dyDescent="0.45">
      <c r="B90" s="51" t="s">
        <v>176</v>
      </c>
    </row>
    <row r="91" spans="1:35" ht="15" customHeight="1" x14ac:dyDescent="0.45">
      <c r="A91" s="45" t="s">
        <v>524</v>
      </c>
      <c r="B91" s="52" t="s">
        <v>178</v>
      </c>
      <c r="C91" s="58">
        <v>6.0668410000000002</v>
      </c>
      <c r="D91" s="58">
        <v>5.8930709999999999</v>
      </c>
      <c r="E91" s="58">
        <v>5.990259</v>
      </c>
      <c r="F91" s="58">
        <v>6.0514109999999999</v>
      </c>
      <c r="G91" s="58">
        <v>6.1179110000000003</v>
      </c>
      <c r="H91" s="58">
        <v>6.269018</v>
      </c>
      <c r="I91" s="58">
        <v>6.4649710000000002</v>
      </c>
      <c r="J91" s="58">
        <v>6.6649589999999996</v>
      </c>
      <c r="K91" s="58">
        <v>6.8412930000000003</v>
      </c>
      <c r="L91" s="58">
        <v>6.9101020000000002</v>
      </c>
      <c r="M91" s="58">
        <v>6.9675079999999996</v>
      </c>
      <c r="N91" s="58">
        <v>7.0482820000000004</v>
      </c>
      <c r="O91" s="58">
        <v>7.0930010000000001</v>
      </c>
      <c r="P91" s="58">
        <v>7.140949</v>
      </c>
      <c r="Q91" s="58">
        <v>7.2992319999999999</v>
      </c>
      <c r="R91" s="58">
        <v>7.4232009999999997</v>
      </c>
      <c r="S91" s="58">
        <v>7.4675609999999999</v>
      </c>
      <c r="T91" s="58">
        <v>7.5679239999999997</v>
      </c>
      <c r="U91" s="58">
        <v>7.6723229999999996</v>
      </c>
      <c r="V91" s="58">
        <v>7.8570310000000001</v>
      </c>
      <c r="W91" s="58">
        <v>7.974062</v>
      </c>
      <c r="X91" s="58">
        <v>8.0474969999999999</v>
      </c>
      <c r="Y91" s="58">
        <v>8.1786549999999991</v>
      </c>
      <c r="Z91" s="58">
        <v>8.3124680000000009</v>
      </c>
      <c r="AA91" s="58">
        <v>8.4448150000000002</v>
      </c>
      <c r="AB91" s="58">
        <v>8.6335660000000001</v>
      </c>
      <c r="AC91" s="58">
        <v>8.7989619999999995</v>
      </c>
      <c r="AD91" s="58">
        <v>8.9637080000000005</v>
      </c>
      <c r="AE91" s="58">
        <v>9.2100080000000002</v>
      </c>
      <c r="AF91" s="58">
        <v>9.4197790000000001</v>
      </c>
      <c r="AG91" s="58">
        <v>9.6230799999999999</v>
      </c>
      <c r="AH91" s="58">
        <v>9.8691739999999992</v>
      </c>
      <c r="AI91" s="54">
        <v>1.5820000000000001E-2</v>
      </c>
    </row>
    <row r="92" spans="1:35" ht="15" customHeight="1" x14ac:dyDescent="0.45">
      <c r="A92" s="45" t="s">
        <v>525</v>
      </c>
      <c r="B92" s="52" t="s">
        <v>179</v>
      </c>
      <c r="C92" s="58">
        <v>1.345005</v>
      </c>
      <c r="D92" s="58">
        <v>1.3967689999999999</v>
      </c>
      <c r="E92" s="58">
        <v>1.4542600000000001</v>
      </c>
      <c r="F92" s="58">
        <v>1.505071</v>
      </c>
      <c r="G92" s="58">
        <v>1.5606949999999999</v>
      </c>
      <c r="H92" s="58">
        <v>1.615305</v>
      </c>
      <c r="I92" s="58">
        <v>1.670431</v>
      </c>
      <c r="J92" s="58">
        <v>1.7283249999999999</v>
      </c>
      <c r="K92" s="58">
        <v>1.787088</v>
      </c>
      <c r="L92" s="58">
        <v>1.8429580000000001</v>
      </c>
      <c r="M92" s="58">
        <v>1.895419</v>
      </c>
      <c r="N92" s="58">
        <v>1.948715</v>
      </c>
      <c r="O92" s="58">
        <v>2.000937</v>
      </c>
      <c r="P92" s="58">
        <v>2.05084</v>
      </c>
      <c r="Q92" s="58">
        <v>2.1045959999999999</v>
      </c>
      <c r="R92" s="58">
        <v>2.1626449999999999</v>
      </c>
      <c r="S92" s="58">
        <v>2.2238099999999998</v>
      </c>
      <c r="T92" s="58">
        <v>2.2834110000000001</v>
      </c>
      <c r="U92" s="58">
        <v>2.343105</v>
      </c>
      <c r="V92" s="58">
        <v>2.4047939999999999</v>
      </c>
      <c r="W92" s="58">
        <v>2.4674209999999999</v>
      </c>
      <c r="X92" s="58">
        <v>2.5336340000000002</v>
      </c>
      <c r="Y92" s="58">
        <v>2.6049470000000001</v>
      </c>
      <c r="Z92" s="58">
        <v>2.6668919999999998</v>
      </c>
      <c r="AA92" s="58">
        <v>2.7236630000000002</v>
      </c>
      <c r="AB92" s="58">
        <v>2.7818849999999999</v>
      </c>
      <c r="AC92" s="58">
        <v>2.8424420000000001</v>
      </c>
      <c r="AD92" s="58">
        <v>2.9029569999999998</v>
      </c>
      <c r="AE92" s="58">
        <v>2.9627240000000001</v>
      </c>
      <c r="AF92" s="58">
        <v>3.0247009999999999</v>
      </c>
      <c r="AG92" s="58">
        <v>3.086551</v>
      </c>
      <c r="AH92" s="58">
        <v>3.1482420000000002</v>
      </c>
      <c r="AI92" s="54">
        <v>2.7813999999999998E-2</v>
      </c>
    </row>
    <row r="93" spans="1:35" ht="15" customHeight="1" x14ac:dyDescent="0.45">
      <c r="A93" s="45" t="s">
        <v>526</v>
      </c>
      <c r="B93" s="52" t="s">
        <v>180</v>
      </c>
      <c r="C93" s="58">
        <v>2.9835400000000001</v>
      </c>
      <c r="D93" s="58">
        <v>3.154954</v>
      </c>
      <c r="E93" s="58">
        <v>3.1978629999999999</v>
      </c>
      <c r="F93" s="58">
        <v>3.325135</v>
      </c>
      <c r="G93" s="58">
        <v>3.4683259999999998</v>
      </c>
      <c r="H93" s="58">
        <v>3.5898850000000002</v>
      </c>
      <c r="I93" s="58">
        <v>3.755379</v>
      </c>
      <c r="J93" s="58">
        <v>3.9133710000000002</v>
      </c>
      <c r="K93" s="58">
        <v>4.039174</v>
      </c>
      <c r="L93" s="58">
        <v>4.1666109999999996</v>
      </c>
      <c r="M93" s="58">
        <v>4.2852589999999999</v>
      </c>
      <c r="N93" s="58">
        <v>4.4310980000000004</v>
      </c>
      <c r="O93" s="58">
        <v>4.579993</v>
      </c>
      <c r="P93" s="58">
        <v>4.7218840000000002</v>
      </c>
      <c r="Q93" s="58">
        <v>4.8647130000000001</v>
      </c>
      <c r="R93" s="58">
        <v>5.0030330000000003</v>
      </c>
      <c r="S93" s="58">
        <v>5.1297990000000002</v>
      </c>
      <c r="T93" s="58">
        <v>5.2502649999999997</v>
      </c>
      <c r="U93" s="58">
        <v>5.3701829999999999</v>
      </c>
      <c r="V93" s="58">
        <v>5.4941789999999999</v>
      </c>
      <c r="W93" s="58">
        <v>5.6193499999999998</v>
      </c>
      <c r="X93" s="58">
        <v>5.7515070000000001</v>
      </c>
      <c r="Y93" s="58">
        <v>5.8900480000000002</v>
      </c>
      <c r="Z93" s="58">
        <v>6.0325309999999996</v>
      </c>
      <c r="AA93" s="58">
        <v>6.1798109999999999</v>
      </c>
      <c r="AB93" s="58">
        <v>6.3299209999999997</v>
      </c>
      <c r="AC93" s="58">
        <v>6.4849610000000002</v>
      </c>
      <c r="AD93" s="58">
        <v>6.6349260000000001</v>
      </c>
      <c r="AE93" s="58">
        <v>6.7801109999999998</v>
      </c>
      <c r="AF93" s="58">
        <v>6.9248060000000002</v>
      </c>
      <c r="AG93" s="58">
        <v>7.0490789999999999</v>
      </c>
      <c r="AH93" s="58">
        <v>7.1660550000000001</v>
      </c>
      <c r="AI93" s="54">
        <v>2.8669E-2</v>
      </c>
    </row>
    <row r="94" spans="1:35" ht="15" customHeight="1" x14ac:dyDescent="0.45"/>
    <row r="95" spans="1:35" ht="15" customHeight="1" x14ac:dyDescent="0.45">
      <c r="B95" s="51" t="s">
        <v>181</v>
      </c>
    </row>
    <row r="96" spans="1:35" ht="15" customHeight="1" x14ac:dyDescent="0.45">
      <c r="A96" s="45" t="s">
        <v>527</v>
      </c>
      <c r="B96" s="52" t="s">
        <v>182</v>
      </c>
      <c r="C96" s="53">
        <v>0.68785099999999999</v>
      </c>
      <c r="D96" s="53">
        <v>0.71253900000000003</v>
      </c>
      <c r="E96" s="53">
        <v>0.76587799999999995</v>
      </c>
      <c r="F96" s="53">
        <v>0.76463999999999999</v>
      </c>
      <c r="G96" s="53">
        <v>0.64783500000000005</v>
      </c>
      <c r="H96" s="53">
        <v>0.67085300000000003</v>
      </c>
      <c r="I96" s="53">
        <v>0.64183800000000002</v>
      </c>
      <c r="J96" s="53">
        <v>0.73804599999999998</v>
      </c>
      <c r="K96" s="53">
        <v>0.74701600000000001</v>
      </c>
      <c r="L96" s="53">
        <v>0.755938</v>
      </c>
      <c r="M96" s="53">
        <v>0.74980899999999995</v>
      </c>
      <c r="N96" s="53">
        <v>0.73988299999999996</v>
      </c>
      <c r="O96" s="53">
        <v>0.73579499999999998</v>
      </c>
      <c r="P96" s="53">
        <v>0.73582999999999998</v>
      </c>
      <c r="Q96" s="53">
        <v>0.76203100000000001</v>
      </c>
      <c r="R96" s="53">
        <v>0.73785999999999996</v>
      </c>
      <c r="S96" s="53">
        <v>0.76338700000000004</v>
      </c>
      <c r="T96" s="53">
        <v>0.752525</v>
      </c>
      <c r="U96" s="53">
        <v>0.78680499999999998</v>
      </c>
      <c r="V96" s="53">
        <v>0.78805800000000004</v>
      </c>
      <c r="W96" s="53">
        <v>0.79789200000000005</v>
      </c>
      <c r="X96" s="53">
        <v>0.79664699999999999</v>
      </c>
      <c r="Y96" s="53">
        <v>0.79473300000000002</v>
      </c>
      <c r="Z96" s="53">
        <v>0.78333299999999995</v>
      </c>
      <c r="AA96" s="53">
        <v>0.77337900000000004</v>
      </c>
      <c r="AB96" s="53">
        <v>0.77419199999999999</v>
      </c>
      <c r="AC96" s="53">
        <v>0.77971299999999999</v>
      </c>
      <c r="AD96" s="53">
        <v>0.78154199999999996</v>
      </c>
      <c r="AE96" s="53">
        <v>0.78710199999999997</v>
      </c>
      <c r="AF96" s="53">
        <v>0.78229099999999996</v>
      </c>
      <c r="AG96" s="53">
        <v>0.78512300000000002</v>
      </c>
      <c r="AH96" s="53">
        <v>0.79028799999999999</v>
      </c>
      <c r="AI96" s="54">
        <v>4.4879999999999998E-3</v>
      </c>
    </row>
    <row r="97" spans="1:35" ht="15" customHeight="1" x14ac:dyDescent="0.45">
      <c r="A97" s="45" t="s">
        <v>528</v>
      </c>
      <c r="B97" s="52" t="s">
        <v>183</v>
      </c>
      <c r="C97" s="53">
        <v>0.80721100000000001</v>
      </c>
      <c r="D97" s="53">
        <v>0.76242799999999999</v>
      </c>
      <c r="E97" s="53">
        <v>0.72241699999999998</v>
      </c>
      <c r="F97" s="53">
        <v>0.68078799999999995</v>
      </c>
      <c r="G97" s="53">
        <v>0.61945099999999997</v>
      </c>
      <c r="H97" s="53">
        <v>0.62529299999999999</v>
      </c>
      <c r="I97" s="53">
        <v>0.55822899999999998</v>
      </c>
      <c r="J97" s="53">
        <v>0.58450199999999997</v>
      </c>
      <c r="K97" s="53">
        <v>0.58708400000000005</v>
      </c>
      <c r="L97" s="53">
        <v>0.58226699999999998</v>
      </c>
      <c r="M97" s="53">
        <v>0.58529900000000001</v>
      </c>
      <c r="N97" s="53">
        <v>0.58196099999999995</v>
      </c>
      <c r="O97" s="53">
        <v>0.57648200000000005</v>
      </c>
      <c r="P97" s="53">
        <v>0.57238299999999998</v>
      </c>
      <c r="Q97" s="53">
        <v>0.57650699999999999</v>
      </c>
      <c r="R97" s="53">
        <v>0.574102</v>
      </c>
      <c r="S97" s="53">
        <v>0.56349300000000002</v>
      </c>
      <c r="T97" s="53">
        <v>0.56594800000000001</v>
      </c>
      <c r="U97" s="53">
        <v>0.563751</v>
      </c>
      <c r="V97" s="53">
        <v>0.55479000000000001</v>
      </c>
      <c r="W97" s="53">
        <v>0.54705599999999999</v>
      </c>
      <c r="X97" s="53">
        <v>0.54788899999999996</v>
      </c>
      <c r="Y97" s="53">
        <v>0.54447000000000001</v>
      </c>
      <c r="Z97" s="53">
        <v>0.54229099999999997</v>
      </c>
      <c r="AA97" s="53">
        <v>0.53659900000000005</v>
      </c>
      <c r="AB97" s="53">
        <v>0.53485199999999999</v>
      </c>
      <c r="AC97" s="53">
        <v>0.53996200000000005</v>
      </c>
      <c r="AD97" s="53">
        <v>0.54069400000000001</v>
      </c>
      <c r="AE97" s="53">
        <v>0.53967799999999999</v>
      </c>
      <c r="AF97" s="53">
        <v>0.54181999999999997</v>
      </c>
      <c r="AG97" s="53">
        <v>0.54652400000000001</v>
      </c>
      <c r="AH97" s="53">
        <v>0.54673499999999997</v>
      </c>
      <c r="AI97" s="54">
        <v>-1.2489999999999999E-2</v>
      </c>
    </row>
    <row r="98" spans="1:35" ht="15" customHeight="1" x14ac:dyDescent="0.45">
      <c r="A98" s="45" t="s">
        <v>529</v>
      </c>
      <c r="B98" s="52" t="s">
        <v>184</v>
      </c>
      <c r="C98" s="53">
        <v>4.8646279999999997</v>
      </c>
      <c r="D98" s="53">
        <v>4.5082930000000001</v>
      </c>
      <c r="E98" s="53">
        <v>4.3464010000000002</v>
      </c>
      <c r="F98" s="53">
        <v>4.0312929999999998</v>
      </c>
      <c r="G98" s="53">
        <v>3.742105</v>
      </c>
      <c r="H98" s="53">
        <v>3.7135389999999999</v>
      </c>
      <c r="I98" s="53">
        <v>3.3518289999999999</v>
      </c>
      <c r="J98" s="53">
        <v>3.5427840000000002</v>
      </c>
      <c r="K98" s="53">
        <v>3.5746989999999998</v>
      </c>
      <c r="L98" s="53">
        <v>3.5928960000000001</v>
      </c>
      <c r="M98" s="53">
        <v>3.6255120000000001</v>
      </c>
      <c r="N98" s="53">
        <v>3.6456580000000001</v>
      </c>
      <c r="O98" s="53">
        <v>3.6701950000000001</v>
      </c>
      <c r="P98" s="53">
        <v>3.6812109999999998</v>
      </c>
      <c r="Q98" s="53">
        <v>3.7254960000000001</v>
      </c>
      <c r="R98" s="53">
        <v>3.686734</v>
      </c>
      <c r="S98" s="53">
        <v>3.7084969999999999</v>
      </c>
      <c r="T98" s="53">
        <v>3.7368540000000001</v>
      </c>
      <c r="U98" s="53">
        <v>3.807321</v>
      </c>
      <c r="V98" s="53">
        <v>3.8430529999999998</v>
      </c>
      <c r="W98" s="53">
        <v>3.8586130000000001</v>
      </c>
      <c r="X98" s="53">
        <v>3.8622869999999998</v>
      </c>
      <c r="Y98" s="53">
        <v>3.8437869999999998</v>
      </c>
      <c r="Z98" s="53">
        <v>3.6751309999999999</v>
      </c>
      <c r="AA98" s="53">
        <v>3.4979770000000001</v>
      </c>
      <c r="AB98" s="53">
        <v>3.556565</v>
      </c>
      <c r="AC98" s="53">
        <v>3.6007769999999999</v>
      </c>
      <c r="AD98" s="53">
        <v>3.6452990000000001</v>
      </c>
      <c r="AE98" s="53">
        <v>3.7443939999999998</v>
      </c>
      <c r="AF98" s="53">
        <v>3.8236669999999999</v>
      </c>
      <c r="AG98" s="53">
        <v>3.8740809999999999</v>
      </c>
      <c r="AH98" s="53">
        <v>3.9608690000000002</v>
      </c>
      <c r="AI98" s="54">
        <v>-6.6080000000000002E-3</v>
      </c>
    </row>
    <row r="99" spans="1:35" ht="15" customHeight="1" thickBot="1" x14ac:dyDescent="0.5"/>
    <row r="100" spans="1:35" ht="15" customHeight="1" x14ac:dyDescent="0.45">
      <c r="B100" s="63" t="s">
        <v>85</v>
      </c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</row>
    <row r="101" spans="1:35" ht="15" customHeight="1" x14ac:dyDescent="0.45">
      <c r="B101" s="47" t="s">
        <v>185</v>
      </c>
    </row>
    <row r="102" spans="1:35" ht="15" customHeight="1" x14ac:dyDescent="0.45">
      <c r="B102" s="47" t="s">
        <v>186</v>
      </c>
    </row>
    <row r="103" spans="1:35" ht="15" customHeight="1" x14ac:dyDescent="0.45">
      <c r="B103" s="47" t="s">
        <v>596</v>
      </c>
    </row>
    <row r="104" spans="1:35" ht="15" customHeight="1" x14ac:dyDescent="0.45">
      <c r="B104" s="47" t="s">
        <v>187</v>
      </c>
    </row>
    <row r="105" spans="1:35" ht="15" customHeight="1" x14ac:dyDescent="0.45">
      <c r="B105" s="47" t="s">
        <v>188</v>
      </c>
    </row>
    <row r="106" spans="1:35" ht="15" customHeight="1" x14ac:dyDescent="0.45">
      <c r="B106" s="47" t="s">
        <v>189</v>
      </c>
    </row>
    <row r="107" spans="1:35" ht="15" customHeight="1" x14ac:dyDescent="0.45">
      <c r="B107" s="47" t="s">
        <v>190</v>
      </c>
    </row>
    <row r="108" spans="1:35" ht="15" customHeight="1" x14ac:dyDescent="0.45">
      <c r="B108" s="47" t="s">
        <v>86</v>
      </c>
    </row>
    <row r="109" spans="1:35" ht="15" customHeight="1" x14ac:dyDescent="0.45">
      <c r="B109" s="47" t="s">
        <v>87</v>
      </c>
    </row>
    <row r="110" spans="1:35" ht="15" customHeight="1" x14ac:dyDescent="0.45">
      <c r="B110" s="47" t="s">
        <v>88</v>
      </c>
    </row>
    <row r="111" spans="1:35" ht="15" customHeight="1" x14ac:dyDescent="0.45">
      <c r="B111" s="47" t="s">
        <v>191</v>
      </c>
    </row>
    <row r="112" spans="1:35" ht="15" customHeight="1" x14ac:dyDescent="0.45">
      <c r="B112" s="47" t="s">
        <v>192</v>
      </c>
    </row>
    <row r="113" spans="2:2" ht="15" customHeight="1" x14ac:dyDescent="0.45">
      <c r="B113" s="47" t="s">
        <v>188</v>
      </c>
    </row>
    <row r="114" spans="2:2" ht="15" customHeight="1" x14ac:dyDescent="0.45">
      <c r="B114" s="47" t="s">
        <v>193</v>
      </c>
    </row>
    <row r="115" spans="2:2" ht="15" customHeight="1" x14ac:dyDescent="0.45">
      <c r="B115" s="47" t="s">
        <v>194</v>
      </c>
    </row>
    <row r="116" spans="2:2" ht="15" customHeight="1" x14ac:dyDescent="0.45">
      <c r="B116" s="47" t="s">
        <v>195</v>
      </c>
    </row>
    <row r="117" spans="2:2" ht="15" customHeight="1" x14ac:dyDescent="0.45">
      <c r="B117" s="47" t="s">
        <v>83</v>
      </c>
    </row>
    <row r="118" spans="2:2" ht="15" customHeight="1" x14ac:dyDescent="0.45">
      <c r="B118" s="47" t="s">
        <v>615</v>
      </c>
    </row>
    <row r="119" spans="2:2" ht="15" customHeight="1" x14ac:dyDescent="0.45">
      <c r="B119" s="47" t="s">
        <v>616</v>
      </c>
    </row>
    <row r="120" spans="2:2" ht="15" customHeight="1" x14ac:dyDescent="0.45">
      <c r="B120" s="47" t="s">
        <v>617</v>
      </c>
    </row>
    <row r="121" spans="2:2" ht="15" customHeight="1" x14ac:dyDescent="0.45"/>
    <row r="122" spans="2:2" ht="15" customHeight="1" x14ac:dyDescent="0.45"/>
    <row r="123" spans="2:2" ht="15" customHeight="1" x14ac:dyDescent="0.45"/>
    <row r="124" spans="2:2" ht="15" customHeight="1" x14ac:dyDescent="0.45"/>
    <row r="125" spans="2:2" ht="15" customHeight="1" x14ac:dyDescent="0.45"/>
    <row r="126" spans="2:2" ht="15" customHeight="1" x14ac:dyDescent="0.45"/>
    <row r="127" spans="2:2" ht="15" customHeight="1" x14ac:dyDescent="0.45"/>
    <row r="128" spans="2:2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</sheetData>
  <mergeCells count="1">
    <mergeCell ref="B100:AI10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6"/>
  <sheetViews>
    <sheetView topLeftCell="A7" workbookViewId="0">
      <selection activeCell="B6" sqref="B6"/>
    </sheetView>
  </sheetViews>
  <sheetFormatPr defaultRowHeight="14.25" x14ac:dyDescent="0.45"/>
  <cols>
    <col min="1" max="1" width="22.46484375" style="8" customWidth="1"/>
    <col min="2" max="2" width="42.6640625" style="8" customWidth="1"/>
    <col min="3" max="16384" width="9.06640625" style="8"/>
  </cols>
  <sheetData>
    <row r="1" spans="1:35" ht="15" customHeight="1" thickBot="1" x14ac:dyDescent="0.5">
      <c r="B1" s="46" t="s">
        <v>609</v>
      </c>
      <c r="C1" s="49">
        <v>2019</v>
      </c>
      <c r="D1" s="49">
        <v>2020</v>
      </c>
      <c r="E1" s="49">
        <v>2021</v>
      </c>
      <c r="F1" s="49">
        <v>2022</v>
      </c>
      <c r="G1" s="49">
        <v>2023</v>
      </c>
      <c r="H1" s="49">
        <v>2024</v>
      </c>
      <c r="I1" s="49">
        <v>2025</v>
      </c>
      <c r="J1" s="49">
        <v>2026</v>
      </c>
      <c r="K1" s="49">
        <v>2027</v>
      </c>
      <c r="L1" s="49">
        <v>2028</v>
      </c>
      <c r="M1" s="49">
        <v>2029</v>
      </c>
      <c r="N1" s="49">
        <v>2030</v>
      </c>
      <c r="O1" s="49">
        <v>2031</v>
      </c>
      <c r="P1" s="49">
        <v>2032</v>
      </c>
      <c r="Q1" s="49">
        <v>2033</v>
      </c>
      <c r="R1" s="49">
        <v>2034</v>
      </c>
      <c r="S1" s="49">
        <v>2035</v>
      </c>
      <c r="T1" s="49">
        <v>2036</v>
      </c>
      <c r="U1" s="49">
        <v>2037</v>
      </c>
      <c r="V1" s="49">
        <v>2038</v>
      </c>
      <c r="W1" s="49">
        <v>2039</v>
      </c>
      <c r="X1" s="49">
        <v>2040</v>
      </c>
      <c r="Y1" s="49">
        <v>2041</v>
      </c>
      <c r="Z1" s="49">
        <v>2042</v>
      </c>
      <c r="AA1" s="49">
        <v>2043</v>
      </c>
      <c r="AB1" s="49">
        <v>2044</v>
      </c>
      <c r="AC1" s="49">
        <v>2045</v>
      </c>
      <c r="AD1" s="49">
        <v>2046</v>
      </c>
      <c r="AE1" s="49">
        <v>2047</v>
      </c>
      <c r="AF1" s="49">
        <v>2048</v>
      </c>
      <c r="AG1" s="49">
        <v>2049</v>
      </c>
      <c r="AH1" s="49">
        <v>2050</v>
      </c>
    </row>
    <row r="2" spans="1:35" ht="15" customHeight="1" thickTop="1" x14ac:dyDescent="0.45">
      <c r="C2" s="48"/>
      <c r="D2" s="48"/>
      <c r="E2" s="48"/>
      <c r="F2" s="48"/>
      <c r="G2" s="48"/>
    </row>
    <row r="3" spans="1:35" ht="15" customHeight="1" x14ac:dyDescent="0.45">
      <c r="C3" s="48" t="s">
        <v>590</v>
      </c>
      <c r="D3" s="48" t="s">
        <v>608</v>
      </c>
      <c r="E3" s="48"/>
      <c r="F3" s="48"/>
      <c r="G3" s="48"/>
    </row>
    <row r="4" spans="1:35" ht="15" customHeight="1" x14ac:dyDescent="0.45">
      <c r="C4" s="48" t="s">
        <v>591</v>
      </c>
      <c r="D4" s="48" t="s">
        <v>610</v>
      </c>
      <c r="E4" s="48"/>
      <c r="F4" s="48"/>
      <c r="G4" s="48" t="s">
        <v>592</v>
      </c>
    </row>
    <row r="5" spans="1:35" ht="15" customHeight="1" x14ac:dyDescent="0.45">
      <c r="C5" s="48" t="s">
        <v>593</v>
      </c>
      <c r="D5" s="48" t="s">
        <v>611</v>
      </c>
      <c r="E5" s="48"/>
      <c r="F5" s="48"/>
      <c r="G5" s="48"/>
    </row>
    <row r="6" spans="1:35" ht="15" customHeight="1" x14ac:dyDescent="0.45">
      <c r="C6" s="48" t="s">
        <v>594</v>
      </c>
      <c r="D6" s="48"/>
      <c r="E6" s="48" t="s">
        <v>612</v>
      </c>
      <c r="F6" s="48"/>
      <c r="G6" s="48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45" t="s">
        <v>530</v>
      </c>
      <c r="B10" s="50" t="s">
        <v>89</v>
      </c>
    </row>
    <row r="11" spans="1:35" ht="15" customHeight="1" x14ac:dyDescent="0.45">
      <c r="B11" s="46" t="s">
        <v>90</v>
      </c>
    </row>
    <row r="12" spans="1:35" ht="15" customHeight="1" x14ac:dyDescent="0.45">
      <c r="B12" s="46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 s="2" t="s">
        <v>45</v>
      </c>
      <c r="I12" s="2" t="s">
        <v>45</v>
      </c>
      <c r="J12" s="2" t="s">
        <v>45</v>
      </c>
      <c r="K12" s="2" t="s">
        <v>45</v>
      </c>
      <c r="L12" s="2" t="s">
        <v>45</v>
      </c>
      <c r="M12" s="2" t="s">
        <v>45</v>
      </c>
      <c r="N12" s="2" t="s">
        <v>45</v>
      </c>
      <c r="O12" s="2" t="s">
        <v>45</v>
      </c>
      <c r="P12" s="2" t="s">
        <v>45</v>
      </c>
      <c r="Q12" s="2" t="s">
        <v>45</v>
      </c>
      <c r="R12" s="2" t="s">
        <v>45</v>
      </c>
      <c r="S12" s="2" t="s">
        <v>45</v>
      </c>
      <c r="T12" s="2" t="s">
        <v>45</v>
      </c>
      <c r="U12" s="2" t="s">
        <v>45</v>
      </c>
      <c r="V12" s="2" t="s">
        <v>45</v>
      </c>
      <c r="W12" s="2" t="s">
        <v>45</v>
      </c>
      <c r="X12" s="2" t="s">
        <v>45</v>
      </c>
      <c r="Y12" s="2" t="s">
        <v>45</v>
      </c>
      <c r="Z12" s="2" t="s">
        <v>45</v>
      </c>
      <c r="AA12" s="2" t="s">
        <v>45</v>
      </c>
      <c r="AB12" s="2" t="s">
        <v>45</v>
      </c>
      <c r="AC12" s="2" t="s">
        <v>45</v>
      </c>
      <c r="AD12" s="2" t="s">
        <v>45</v>
      </c>
      <c r="AE12" s="2" t="s">
        <v>45</v>
      </c>
      <c r="AF12" s="2" t="s">
        <v>45</v>
      </c>
      <c r="AG12" s="2" t="s">
        <v>45</v>
      </c>
      <c r="AH12" s="2" t="s">
        <v>45</v>
      </c>
      <c r="AI12" s="2" t="s">
        <v>613</v>
      </c>
    </row>
    <row r="13" spans="1:35" ht="15" customHeight="1" thickBot="1" x14ac:dyDescent="0.5">
      <c r="B13" s="49" t="s">
        <v>91</v>
      </c>
      <c r="C13" s="49">
        <v>2019</v>
      </c>
      <c r="D13" s="49">
        <v>2020</v>
      </c>
      <c r="E13" s="49">
        <v>2021</v>
      </c>
      <c r="F13" s="49">
        <v>2022</v>
      </c>
      <c r="G13" s="49">
        <v>2023</v>
      </c>
      <c r="H13" s="49">
        <v>2024</v>
      </c>
      <c r="I13" s="49">
        <v>2025</v>
      </c>
      <c r="J13" s="49">
        <v>2026</v>
      </c>
      <c r="K13" s="49">
        <v>2027</v>
      </c>
      <c r="L13" s="49">
        <v>2028</v>
      </c>
      <c r="M13" s="49">
        <v>2029</v>
      </c>
      <c r="N13" s="49">
        <v>2030</v>
      </c>
      <c r="O13" s="49">
        <v>2031</v>
      </c>
      <c r="P13" s="49">
        <v>2032</v>
      </c>
      <c r="Q13" s="49">
        <v>2033</v>
      </c>
      <c r="R13" s="49">
        <v>2034</v>
      </c>
      <c r="S13" s="49">
        <v>2035</v>
      </c>
      <c r="T13" s="49">
        <v>2036</v>
      </c>
      <c r="U13" s="49">
        <v>2037</v>
      </c>
      <c r="V13" s="49">
        <v>2038</v>
      </c>
      <c r="W13" s="49">
        <v>2039</v>
      </c>
      <c r="X13" s="49">
        <v>2040</v>
      </c>
      <c r="Y13" s="49">
        <v>2041</v>
      </c>
      <c r="Z13" s="49">
        <v>2042</v>
      </c>
      <c r="AA13" s="49">
        <v>2043</v>
      </c>
      <c r="AB13" s="49">
        <v>2044</v>
      </c>
      <c r="AC13" s="49">
        <v>2045</v>
      </c>
      <c r="AD13" s="49">
        <v>2046</v>
      </c>
      <c r="AE13" s="49">
        <v>2047</v>
      </c>
      <c r="AF13" s="49">
        <v>2048</v>
      </c>
      <c r="AG13" s="49">
        <v>2049</v>
      </c>
      <c r="AH13" s="49">
        <v>2050</v>
      </c>
      <c r="AI13" s="49">
        <v>2050</v>
      </c>
    </row>
    <row r="14" spans="1:35" ht="15" customHeight="1" thickTop="1" x14ac:dyDescent="0.45"/>
    <row r="15" spans="1:35" ht="15" customHeight="1" x14ac:dyDescent="0.45">
      <c r="B15" s="51" t="s">
        <v>92</v>
      </c>
    </row>
    <row r="16" spans="1:35" ht="15" customHeight="1" x14ac:dyDescent="0.45">
      <c r="A16" s="45" t="s">
        <v>531</v>
      </c>
      <c r="B16" s="52" t="s">
        <v>93</v>
      </c>
      <c r="C16" s="53">
        <v>12.261958999999999</v>
      </c>
      <c r="D16" s="53">
        <v>13.172337000000001</v>
      </c>
      <c r="E16" s="53">
        <v>13.680125</v>
      </c>
      <c r="F16" s="53">
        <v>14.066001</v>
      </c>
      <c r="G16" s="53">
        <v>14.14066</v>
      </c>
      <c r="H16" s="53">
        <v>14.241999</v>
      </c>
      <c r="I16" s="53">
        <v>14.240686</v>
      </c>
      <c r="J16" s="53">
        <v>14.309774000000001</v>
      </c>
      <c r="K16" s="53">
        <v>14.302415999999999</v>
      </c>
      <c r="L16" s="53">
        <v>14.180683</v>
      </c>
      <c r="M16" s="53">
        <v>14.190842</v>
      </c>
      <c r="N16" s="53">
        <v>14.294427000000001</v>
      </c>
      <c r="O16" s="53">
        <v>14.363591</v>
      </c>
      <c r="P16" s="53">
        <v>14.458278</v>
      </c>
      <c r="Q16" s="53">
        <v>14.448694</v>
      </c>
      <c r="R16" s="53">
        <v>14.351179999999999</v>
      </c>
      <c r="S16" s="53">
        <v>14.269263</v>
      </c>
      <c r="T16" s="53">
        <v>14.149504</v>
      </c>
      <c r="U16" s="53">
        <v>13.968852999999999</v>
      </c>
      <c r="V16" s="53">
        <v>13.821403999999999</v>
      </c>
      <c r="W16" s="53">
        <v>13.750157</v>
      </c>
      <c r="X16" s="53">
        <v>13.901033</v>
      </c>
      <c r="Y16" s="53">
        <v>13.992407999999999</v>
      </c>
      <c r="Z16" s="53">
        <v>14.00568</v>
      </c>
      <c r="AA16" s="53">
        <v>13.959783</v>
      </c>
      <c r="AB16" s="53">
        <v>13.803350999999999</v>
      </c>
      <c r="AC16" s="53">
        <v>13.581116</v>
      </c>
      <c r="AD16" s="53">
        <v>13.321483000000001</v>
      </c>
      <c r="AE16" s="53">
        <v>13.036129000000001</v>
      </c>
      <c r="AF16" s="53">
        <v>12.781387</v>
      </c>
      <c r="AG16" s="53">
        <v>12.489962999999999</v>
      </c>
      <c r="AH16" s="53">
        <v>11.961895</v>
      </c>
      <c r="AI16" s="54">
        <v>-7.9900000000000001E-4</v>
      </c>
    </row>
    <row r="17" spans="1:35" ht="15" customHeight="1" x14ac:dyDescent="0.45">
      <c r="A17" s="45" t="s">
        <v>532</v>
      </c>
      <c r="B17" s="52" t="s">
        <v>94</v>
      </c>
      <c r="C17" s="53">
        <v>0.48017399999999999</v>
      </c>
      <c r="D17" s="53">
        <v>0.48907800000000001</v>
      </c>
      <c r="E17" s="53">
        <v>0.504</v>
      </c>
      <c r="F17" s="53">
        <v>0.50458400000000003</v>
      </c>
      <c r="G17" s="53">
        <v>0.52394600000000002</v>
      </c>
      <c r="H17" s="53">
        <v>0.54244199999999998</v>
      </c>
      <c r="I17" s="53">
        <v>0.54896199999999995</v>
      </c>
      <c r="J17" s="53">
        <v>0.57622600000000002</v>
      </c>
      <c r="K17" s="53">
        <v>0.61392199999999997</v>
      </c>
      <c r="L17" s="53">
        <v>0.59808099999999997</v>
      </c>
      <c r="M17" s="53">
        <v>0.57658900000000002</v>
      </c>
      <c r="N17" s="53">
        <v>0.54971099999999995</v>
      </c>
      <c r="O17" s="53">
        <v>0.56239600000000001</v>
      </c>
      <c r="P17" s="53">
        <v>0.61480000000000001</v>
      </c>
      <c r="Q17" s="53">
        <v>0.657169</v>
      </c>
      <c r="R17" s="53">
        <v>0.67719099999999999</v>
      </c>
      <c r="S17" s="53">
        <v>0.65788000000000002</v>
      </c>
      <c r="T17" s="53">
        <v>0.62977399999999994</v>
      </c>
      <c r="U17" s="53">
        <v>0.59951600000000005</v>
      </c>
      <c r="V17" s="53">
        <v>0.62898799999999999</v>
      </c>
      <c r="W17" s="53">
        <v>0.66081000000000001</v>
      </c>
      <c r="X17" s="53">
        <v>0.83472100000000005</v>
      </c>
      <c r="Y17" s="53">
        <v>0.90727800000000003</v>
      </c>
      <c r="Z17" s="53">
        <v>0.86194300000000001</v>
      </c>
      <c r="AA17" s="53">
        <v>0.82131699999999996</v>
      </c>
      <c r="AB17" s="53">
        <v>0.78542699999999999</v>
      </c>
      <c r="AC17" s="53">
        <v>0.75369600000000003</v>
      </c>
      <c r="AD17" s="53">
        <v>0.72562099999999996</v>
      </c>
      <c r="AE17" s="53">
        <v>0.67879800000000001</v>
      </c>
      <c r="AF17" s="53">
        <v>0.60139900000000002</v>
      </c>
      <c r="AG17" s="53">
        <v>0.534721</v>
      </c>
      <c r="AH17" s="53">
        <v>0.47724100000000003</v>
      </c>
      <c r="AI17" s="54">
        <v>-1.9799999999999999E-4</v>
      </c>
    </row>
    <row r="18" spans="1:35" ht="15" customHeight="1" x14ac:dyDescent="0.45">
      <c r="A18" s="45" t="s">
        <v>533</v>
      </c>
      <c r="B18" s="52" t="s">
        <v>95</v>
      </c>
      <c r="C18" s="53">
        <v>11.781784</v>
      </c>
      <c r="D18" s="53">
        <v>12.683258</v>
      </c>
      <c r="E18" s="53">
        <v>13.176125000000001</v>
      </c>
      <c r="F18" s="53">
        <v>13.561418</v>
      </c>
      <c r="G18" s="53">
        <v>13.616714</v>
      </c>
      <c r="H18" s="53">
        <v>13.699555999999999</v>
      </c>
      <c r="I18" s="53">
        <v>13.691725</v>
      </c>
      <c r="J18" s="53">
        <v>13.733547</v>
      </c>
      <c r="K18" s="53">
        <v>13.688494</v>
      </c>
      <c r="L18" s="53">
        <v>13.582602</v>
      </c>
      <c r="M18" s="53">
        <v>13.614253</v>
      </c>
      <c r="N18" s="53">
        <v>13.744717</v>
      </c>
      <c r="O18" s="53">
        <v>13.801194000000001</v>
      </c>
      <c r="P18" s="53">
        <v>13.843477999999999</v>
      </c>
      <c r="Q18" s="53">
        <v>13.791525999999999</v>
      </c>
      <c r="R18" s="53">
        <v>13.673989000000001</v>
      </c>
      <c r="S18" s="53">
        <v>13.611382000000001</v>
      </c>
      <c r="T18" s="53">
        <v>13.519729999999999</v>
      </c>
      <c r="U18" s="53">
        <v>13.369337</v>
      </c>
      <c r="V18" s="53">
        <v>13.192415</v>
      </c>
      <c r="W18" s="53">
        <v>13.089347</v>
      </c>
      <c r="X18" s="53">
        <v>13.066312999999999</v>
      </c>
      <c r="Y18" s="53">
        <v>13.085129999999999</v>
      </c>
      <c r="Z18" s="53">
        <v>13.143737</v>
      </c>
      <c r="AA18" s="53">
        <v>13.138465999999999</v>
      </c>
      <c r="AB18" s="53">
        <v>13.017924000000001</v>
      </c>
      <c r="AC18" s="53">
        <v>12.827419000000001</v>
      </c>
      <c r="AD18" s="53">
        <v>12.595860999999999</v>
      </c>
      <c r="AE18" s="53">
        <v>12.357331</v>
      </c>
      <c r="AF18" s="53">
        <v>12.179989000000001</v>
      </c>
      <c r="AG18" s="53">
        <v>11.955242</v>
      </c>
      <c r="AH18" s="53">
        <v>11.484654000000001</v>
      </c>
      <c r="AI18" s="54">
        <v>-8.2399999999999997E-4</v>
      </c>
    </row>
    <row r="19" spans="1:35" ht="15" customHeight="1" x14ac:dyDescent="0.45">
      <c r="A19" s="45" t="s">
        <v>534</v>
      </c>
      <c r="B19" s="52" t="s">
        <v>96</v>
      </c>
      <c r="C19" s="53">
        <v>4.1159999999999997</v>
      </c>
      <c r="D19" s="53">
        <v>4.2543259999999998</v>
      </c>
      <c r="E19" s="53">
        <v>3.7217760000000002</v>
      </c>
      <c r="F19" s="53">
        <v>3.5859429999999999</v>
      </c>
      <c r="G19" s="53">
        <v>3.5034329999999998</v>
      </c>
      <c r="H19" s="53">
        <v>3.3902100000000002</v>
      </c>
      <c r="I19" s="53">
        <v>3.5240659999999999</v>
      </c>
      <c r="J19" s="53">
        <v>3.5678999999999998</v>
      </c>
      <c r="K19" s="53">
        <v>3.4610080000000001</v>
      </c>
      <c r="L19" s="53">
        <v>3.5673409999999999</v>
      </c>
      <c r="M19" s="53">
        <v>3.5087649999999999</v>
      </c>
      <c r="N19" s="53">
        <v>3.4102329999999998</v>
      </c>
      <c r="O19" s="53">
        <v>3.3832450000000001</v>
      </c>
      <c r="P19" s="53">
        <v>3.27813</v>
      </c>
      <c r="Q19" s="53">
        <v>3.202982</v>
      </c>
      <c r="R19" s="53">
        <v>3.3343150000000001</v>
      </c>
      <c r="S19" s="53">
        <v>3.4983240000000002</v>
      </c>
      <c r="T19" s="53">
        <v>3.5662120000000002</v>
      </c>
      <c r="U19" s="53">
        <v>3.8163999999999998</v>
      </c>
      <c r="V19" s="53">
        <v>4.0540019999999997</v>
      </c>
      <c r="W19" s="53">
        <v>4.1507019999999999</v>
      </c>
      <c r="X19" s="53">
        <v>3.963902</v>
      </c>
      <c r="Y19" s="53">
        <v>3.9448379999999998</v>
      </c>
      <c r="Z19" s="53">
        <v>3.959193</v>
      </c>
      <c r="AA19" s="53">
        <v>3.9546709999999998</v>
      </c>
      <c r="AB19" s="53">
        <v>4.1454449999999996</v>
      </c>
      <c r="AC19" s="53">
        <v>4.3928430000000001</v>
      </c>
      <c r="AD19" s="53">
        <v>4.6306139999999996</v>
      </c>
      <c r="AE19" s="53">
        <v>4.7972919999999997</v>
      </c>
      <c r="AF19" s="53">
        <v>5.0930109999999997</v>
      </c>
      <c r="AG19" s="53">
        <v>5.373405</v>
      </c>
      <c r="AH19" s="53">
        <v>6.0310540000000001</v>
      </c>
      <c r="AI19" s="54">
        <v>1.24E-2</v>
      </c>
    </row>
    <row r="20" spans="1:35" ht="15" customHeight="1" x14ac:dyDescent="0.45">
      <c r="A20" s="45" t="s">
        <v>535</v>
      </c>
      <c r="B20" s="52" t="s">
        <v>97</v>
      </c>
      <c r="C20" s="53">
        <v>6.9509999999999996</v>
      </c>
      <c r="D20" s="53">
        <v>7.1849999999999996</v>
      </c>
      <c r="E20" s="53">
        <v>6.6109619999999998</v>
      </c>
      <c r="F20" s="53">
        <v>6.5781099999999997</v>
      </c>
      <c r="G20" s="53">
        <v>6.5905639999999996</v>
      </c>
      <c r="H20" s="53">
        <v>6.8993120000000001</v>
      </c>
      <c r="I20" s="53">
        <v>6.6050620000000002</v>
      </c>
      <c r="J20" s="53">
        <v>6.9712100000000001</v>
      </c>
      <c r="K20" s="53">
        <v>6.6799809999999997</v>
      </c>
      <c r="L20" s="53">
        <v>6.8201229999999997</v>
      </c>
      <c r="M20" s="53">
        <v>6.7114589999999996</v>
      </c>
      <c r="N20" s="53">
        <v>6.4537310000000003</v>
      </c>
      <c r="O20" s="53">
        <v>6.3091920000000004</v>
      </c>
      <c r="P20" s="53">
        <v>6.2800919999999998</v>
      </c>
      <c r="Q20" s="53">
        <v>6.1276700000000002</v>
      </c>
      <c r="R20" s="53">
        <v>6.4220940000000004</v>
      </c>
      <c r="S20" s="53">
        <v>6.496829</v>
      </c>
      <c r="T20" s="53">
        <v>6.4165830000000001</v>
      </c>
      <c r="U20" s="53">
        <v>6.8489139999999997</v>
      </c>
      <c r="V20" s="53">
        <v>6.8302839999999998</v>
      </c>
      <c r="W20" s="53">
        <v>6.8297679999999996</v>
      </c>
      <c r="X20" s="53">
        <v>6.7610130000000002</v>
      </c>
      <c r="Y20" s="53">
        <v>6.9609870000000003</v>
      </c>
      <c r="Z20" s="53">
        <v>6.8486750000000001</v>
      </c>
      <c r="AA20" s="53">
        <v>6.899502</v>
      </c>
      <c r="AB20" s="53">
        <v>7.0552659999999996</v>
      </c>
      <c r="AC20" s="53">
        <v>7.2579000000000002</v>
      </c>
      <c r="AD20" s="53">
        <v>6.9839609999999999</v>
      </c>
      <c r="AE20" s="53">
        <v>7.4810930000000004</v>
      </c>
      <c r="AF20" s="53">
        <v>7.833507</v>
      </c>
      <c r="AG20" s="53">
        <v>7.9339320000000004</v>
      </c>
      <c r="AH20" s="53">
        <v>7.626684</v>
      </c>
      <c r="AI20" s="54">
        <v>2.9970000000000001E-3</v>
      </c>
    </row>
    <row r="21" spans="1:35" ht="15" customHeight="1" x14ac:dyDescent="0.45">
      <c r="A21" s="45" t="s">
        <v>536</v>
      </c>
      <c r="B21" s="52" t="s">
        <v>98</v>
      </c>
      <c r="C21" s="53">
        <v>2.835</v>
      </c>
      <c r="D21" s="53">
        <v>2.9306739999999998</v>
      </c>
      <c r="E21" s="53">
        <v>2.8891870000000002</v>
      </c>
      <c r="F21" s="53">
        <v>2.9921660000000001</v>
      </c>
      <c r="G21" s="53">
        <v>3.0871300000000002</v>
      </c>
      <c r="H21" s="53">
        <v>3.5091009999999998</v>
      </c>
      <c r="I21" s="53">
        <v>3.0809959999999998</v>
      </c>
      <c r="J21" s="53">
        <v>3.4033099999999998</v>
      </c>
      <c r="K21" s="53">
        <v>3.2189719999999999</v>
      </c>
      <c r="L21" s="53">
        <v>3.2527819999999998</v>
      </c>
      <c r="M21" s="53">
        <v>3.2026940000000002</v>
      </c>
      <c r="N21" s="53">
        <v>3.043498</v>
      </c>
      <c r="O21" s="53">
        <v>2.9259460000000002</v>
      </c>
      <c r="P21" s="53">
        <v>3.0019619999999998</v>
      </c>
      <c r="Q21" s="53">
        <v>2.9246889999999999</v>
      </c>
      <c r="R21" s="53">
        <v>3.0877789999999998</v>
      </c>
      <c r="S21" s="53">
        <v>2.9985040000000001</v>
      </c>
      <c r="T21" s="53">
        <v>2.850371</v>
      </c>
      <c r="U21" s="53">
        <v>3.0325139999999999</v>
      </c>
      <c r="V21" s="53">
        <v>2.7762820000000001</v>
      </c>
      <c r="W21" s="53">
        <v>2.6790660000000002</v>
      </c>
      <c r="X21" s="53">
        <v>2.7971119999999998</v>
      </c>
      <c r="Y21" s="53">
        <v>3.016149</v>
      </c>
      <c r="Z21" s="53">
        <v>2.8894820000000001</v>
      </c>
      <c r="AA21" s="53">
        <v>2.9448310000000002</v>
      </c>
      <c r="AB21" s="53">
        <v>2.909821</v>
      </c>
      <c r="AC21" s="53">
        <v>2.8650570000000002</v>
      </c>
      <c r="AD21" s="53">
        <v>2.3533469999999999</v>
      </c>
      <c r="AE21" s="53">
        <v>2.6838000000000002</v>
      </c>
      <c r="AF21" s="53">
        <v>2.7404959999999998</v>
      </c>
      <c r="AG21" s="53">
        <v>2.560527</v>
      </c>
      <c r="AH21" s="53">
        <v>1.5956300000000001</v>
      </c>
      <c r="AI21" s="54">
        <v>-1.8370000000000001E-2</v>
      </c>
    </row>
    <row r="22" spans="1:35" ht="15" customHeight="1" x14ac:dyDescent="0.45">
      <c r="A22" s="45" t="s">
        <v>537</v>
      </c>
      <c r="B22" s="52" t="s">
        <v>99</v>
      </c>
      <c r="C22" s="53">
        <v>0.39200000000000002</v>
      </c>
      <c r="D22" s="53">
        <v>0.109</v>
      </c>
      <c r="E22" s="53">
        <v>1.575E-2</v>
      </c>
      <c r="F22" s="53">
        <v>3.4250000000000003E-2</v>
      </c>
      <c r="G22" s="53">
        <v>7.7399999999999997E-2</v>
      </c>
      <c r="H22" s="53">
        <v>9.5630000000000007E-2</v>
      </c>
      <c r="I22" s="53">
        <v>7.1919999999999998E-2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0</v>
      </c>
      <c r="AI22" s="54" t="s">
        <v>62</v>
      </c>
    </row>
    <row r="23" spans="1:35" ht="15" customHeight="1" x14ac:dyDescent="0.45">
      <c r="A23" s="45" t="s">
        <v>538</v>
      </c>
      <c r="B23" s="51" t="s">
        <v>100</v>
      </c>
      <c r="C23" s="55">
        <v>16.769960000000001</v>
      </c>
      <c r="D23" s="55">
        <v>17.535661999999999</v>
      </c>
      <c r="E23" s="55">
        <v>17.417652</v>
      </c>
      <c r="F23" s="55">
        <v>17.686195000000001</v>
      </c>
      <c r="G23" s="55">
        <v>17.721492999999999</v>
      </c>
      <c r="H23" s="55">
        <v>17.72784</v>
      </c>
      <c r="I23" s="55">
        <v>17.836673999999999</v>
      </c>
      <c r="J23" s="55">
        <v>17.877673999999999</v>
      </c>
      <c r="K23" s="55">
        <v>17.763424000000001</v>
      </c>
      <c r="L23" s="55">
        <v>17.748024000000001</v>
      </c>
      <c r="M23" s="55">
        <v>17.699605999999999</v>
      </c>
      <c r="N23" s="55">
        <v>17.704658999999999</v>
      </c>
      <c r="O23" s="55">
        <v>17.746838</v>
      </c>
      <c r="P23" s="55">
        <v>17.736408000000001</v>
      </c>
      <c r="Q23" s="55">
        <v>17.651675999999998</v>
      </c>
      <c r="R23" s="55">
        <v>17.685495</v>
      </c>
      <c r="S23" s="55">
        <v>17.767588</v>
      </c>
      <c r="T23" s="55">
        <v>17.715714999999999</v>
      </c>
      <c r="U23" s="55">
        <v>17.785253999999998</v>
      </c>
      <c r="V23" s="55">
        <v>17.875406000000002</v>
      </c>
      <c r="W23" s="55">
        <v>17.900860000000002</v>
      </c>
      <c r="X23" s="55">
        <v>17.864934999999999</v>
      </c>
      <c r="Y23" s="55">
        <v>17.937244</v>
      </c>
      <c r="Z23" s="55">
        <v>17.964872</v>
      </c>
      <c r="AA23" s="55">
        <v>17.914453999999999</v>
      </c>
      <c r="AB23" s="55">
        <v>17.948796999999999</v>
      </c>
      <c r="AC23" s="55">
        <v>17.973959000000001</v>
      </c>
      <c r="AD23" s="55">
        <v>17.952096999999998</v>
      </c>
      <c r="AE23" s="55">
        <v>17.833421999999999</v>
      </c>
      <c r="AF23" s="55">
        <v>17.874399</v>
      </c>
      <c r="AG23" s="55">
        <v>17.863367</v>
      </c>
      <c r="AH23" s="55">
        <v>17.99295</v>
      </c>
      <c r="AI23" s="56">
        <v>2.2729999999999998E-3</v>
      </c>
    </row>
    <row r="24" spans="1:35" ht="15" customHeight="1" x14ac:dyDescent="0.45"/>
    <row r="25" spans="1:35" ht="15" customHeight="1" x14ac:dyDescent="0.45">
      <c r="A25" s="45" t="s">
        <v>539</v>
      </c>
      <c r="B25" s="52" t="s">
        <v>242</v>
      </c>
      <c r="C25" s="53">
        <v>-3.5760000000000001</v>
      </c>
      <c r="D25" s="53">
        <v>-4.8079999999999998</v>
      </c>
      <c r="E25" s="53">
        <v>-5.0848310000000003</v>
      </c>
      <c r="F25" s="53">
        <v>-5.9693649999999998</v>
      </c>
      <c r="G25" s="53">
        <v>-6.1028070000000003</v>
      </c>
      <c r="H25" s="53">
        <v>-6.2779299999999996</v>
      </c>
      <c r="I25" s="53">
        <v>-6.5868570000000002</v>
      </c>
      <c r="J25" s="53">
        <v>-6.8213460000000001</v>
      </c>
      <c r="K25" s="53">
        <v>-6.9045050000000003</v>
      </c>
      <c r="L25" s="53">
        <v>-6.9935790000000004</v>
      </c>
      <c r="M25" s="53">
        <v>-7.0115999999999996</v>
      </c>
      <c r="N25" s="53">
        <v>-6.9717900000000004</v>
      </c>
      <c r="O25" s="53">
        <v>-7.0171510000000001</v>
      </c>
      <c r="P25" s="53">
        <v>-7.0008499999999998</v>
      </c>
      <c r="Q25" s="53">
        <v>-6.9336710000000004</v>
      </c>
      <c r="R25" s="53">
        <v>-6.9954980000000004</v>
      </c>
      <c r="S25" s="53">
        <v>-7.1157329999999996</v>
      </c>
      <c r="T25" s="53">
        <v>-7.0745490000000002</v>
      </c>
      <c r="U25" s="53">
        <v>-7.1032640000000002</v>
      </c>
      <c r="V25" s="53">
        <v>-7.1544169999999996</v>
      </c>
      <c r="W25" s="53">
        <v>-7.1500180000000002</v>
      </c>
      <c r="X25" s="53">
        <v>-7.0951199999999996</v>
      </c>
      <c r="Y25" s="53">
        <v>-7.1243400000000001</v>
      </c>
      <c r="Z25" s="53">
        <v>-7.0845130000000003</v>
      </c>
      <c r="AA25" s="53">
        <v>-6.9615989999999996</v>
      </c>
      <c r="AB25" s="53">
        <v>-6.8865360000000004</v>
      </c>
      <c r="AC25" s="53">
        <v>-6.8084550000000004</v>
      </c>
      <c r="AD25" s="53">
        <v>-6.604177</v>
      </c>
      <c r="AE25" s="53">
        <v>-6.4032349999999996</v>
      </c>
      <c r="AF25" s="53">
        <v>-6.3498539999999997</v>
      </c>
      <c r="AG25" s="53">
        <v>-6.1836529999999996</v>
      </c>
      <c r="AH25" s="53">
        <v>-6.0562560000000003</v>
      </c>
      <c r="AI25" s="54">
        <v>1.7139999999999999E-2</v>
      </c>
    </row>
    <row r="26" spans="1:35" ht="15" customHeight="1" x14ac:dyDescent="0.45">
      <c r="A26" s="45" t="s">
        <v>540</v>
      </c>
      <c r="B26" s="52" t="s">
        <v>243</v>
      </c>
      <c r="C26" s="53">
        <v>0.90200000000000002</v>
      </c>
      <c r="D26" s="53">
        <v>0.78</v>
      </c>
      <c r="E26" s="53">
        <v>0.53277699999999995</v>
      </c>
      <c r="F26" s="53">
        <v>0.57206900000000005</v>
      </c>
      <c r="G26" s="53">
        <v>0.60471399999999997</v>
      </c>
      <c r="H26" s="53">
        <v>0.65535699999999997</v>
      </c>
      <c r="I26" s="53">
        <v>0.63576999999999995</v>
      </c>
      <c r="J26" s="53">
        <v>0.633467</v>
      </c>
      <c r="K26" s="53">
        <v>0.64802800000000005</v>
      </c>
      <c r="L26" s="53">
        <v>0.60534200000000005</v>
      </c>
      <c r="M26" s="53">
        <v>0.60380100000000003</v>
      </c>
      <c r="N26" s="53">
        <v>0.64448799999999995</v>
      </c>
      <c r="O26" s="53">
        <v>0.65930900000000003</v>
      </c>
      <c r="P26" s="53">
        <v>0.697519</v>
      </c>
      <c r="Q26" s="53">
        <v>0.74575499999999995</v>
      </c>
      <c r="R26" s="53">
        <v>0.75829400000000002</v>
      </c>
      <c r="S26" s="53">
        <v>0.78732400000000002</v>
      </c>
      <c r="T26" s="53">
        <v>0.80609399999999998</v>
      </c>
      <c r="U26" s="53">
        <v>0.86784700000000004</v>
      </c>
      <c r="V26" s="53">
        <v>0.90387099999999998</v>
      </c>
      <c r="W26" s="53">
        <v>0.93605899999999997</v>
      </c>
      <c r="X26" s="53">
        <v>0.96554799999999996</v>
      </c>
      <c r="Y26" s="53">
        <v>1.0043070000000001</v>
      </c>
      <c r="Z26" s="53">
        <v>1.0289029999999999</v>
      </c>
      <c r="AA26" s="53">
        <v>1.0569710000000001</v>
      </c>
      <c r="AB26" s="53">
        <v>1.08721</v>
      </c>
      <c r="AC26" s="53">
        <v>1.1360060000000001</v>
      </c>
      <c r="AD26" s="53">
        <v>1.1844049999999999</v>
      </c>
      <c r="AE26" s="53">
        <v>1.214485</v>
      </c>
      <c r="AF26" s="53">
        <v>1.2535860000000001</v>
      </c>
      <c r="AG26" s="53">
        <v>1.3125990000000001</v>
      </c>
      <c r="AH26" s="53">
        <v>1.408593</v>
      </c>
      <c r="AI26" s="54">
        <v>1.4482E-2</v>
      </c>
    </row>
    <row r="27" spans="1:35" ht="15" customHeight="1" x14ac:dyDescent="0.45">
      <c r="A27" s="45" t="s">
        <v>541</v>
      </c>
      <c r="B27" s="52" t="s">
        <v>244</v>
      </c>
      <c r="C27" s="53">
        <v>0.75600000000000001</v>
      </c>
      <c r="D27" s="53">
        <v>0.93899999999999995</v>
      </c>
      <c r="E27" s="53">
        <v>0.82119600000000004</v>
      </c>
      <c r="F27" s="53">
        <v>0.77266199999999996</v>
      </c>
      <c r="G27" s="53">
        <v>0.72802100000000003</v>
      </c>
      <c r="H27" s="53">
        <v>0.68143399999999998</v>
      </c>
      <c r="I27" s="53">
        <v>0.63484600000000002</v>
      </c>
      <c r="J27" s="53">
        <v>0.58825899999999998</v>
      </c>
      <c r="K27" s="53">
        <v>0.58639399999999997</v>
      </c>
      <c r="L27" s="53">
        <v>0.58452899999999997</v>
      </c>
      <c r="M27" s="53">
        <v>0.58266399999999996</v>
      </c>
      <c r="N27" s="53">
        <v>0.579044</v>
      </c>
      <c r="O27" s="53">
        <v>0.57893300000000003</v>
      </c>
      <c r="P27" s="53">
        <v>0.57622099999999998</v>
      </c>
      <c r="Q27" s="53">
        <v>0.57520300000000002</v>
      </c>
      <c r="R27" s="53">
        <v>0.57333800000000001</v>
      </c>
      <c r="S27" s="53">
        <v>0.57147300000000001</v>
      </c>
      <c r="T27" s="53">
        <v>0.56960699999999997</v>
      </c>
      <c r="U27" s="53">
        <v>0.56774199999999997</v>
      </c>
      <c r="V27" s="53">
        <v>0.56587699999999996</v>
      </c>
      <c r="W27" s="53">
        <v>0.56401199999999996</v>
      </c>
      <c r="X27" s="53">
        <v>0.56214699999999995</v>
      </c>
      <c r="Y27" s="53">
        <v>0.55990600000000001</v>
      </c>
      <c r="Z27" s="53">
        <v>0.55804100000000001</v>
      </c>
      <c r="AA27" s="53">
        <v>0.556176</v>
      </c>
      <c r="AB27" s="53">
        <v>0.554311</v>
      </c>
      <c r="AC27" s="53">
        <v>0.55244499999999996</v>
      </c>
      <c r="AD27" s="53">
        <v>0.55057999999999996</v>
      </c>
      <c r="AE27" s="53">
        <v>0.54871499999999995</v>
      </c>
      <c r="AF27" s="53">
        <v>0.54684999999999995</v>
      </c>
      <c r="AG27" s="53">
        <v>0.54498500000000005</v>
      </c>
      <c r="AH27" s="53">
        <v>0.54312000000000005</v>
      </c>
      <c r="AI27" s="54">
        <v>-1.0611000000000001E-2</v>
      </c>
    </row>
    <row r="28" spans="1:35" ht="15" customHeight="1" x14ac:dyDescent="0.45">
      <c r="A28" s="45" t="s">
        <v>542</v>
      </c>
      <c r="B28" s="52" t="s">
        <v>245</v>
      </c>
      <c r="C28" s="53">
        <v>0.56799999999999995</v>
      </c>
      <c r="D28" s="53">
        <v>0.50700000000000001</v>
      </c>
      <c r="E28" s="53">
        <v>0.60345499999999996</v>
      </c>
      <c r="F28" s="53">
        <v>0.59677100000000005</v>
      </c>
      <c r="G28" s="53">
        <v>0.62621599999999999</v>
      </c>
      <c r="H28" s="53">
        <v>0.626359</v>
      </c>
      <c r="I28" s="53">
        <v>0.61599300000000001</v>
      </c>
      <c r="J28" s="53">
        <v>0.53787399999999996</v>
      </c>
      <c r="K28" s="53">
        <v>0.49415599999999998</v>
      </c>
      <c r="L28" s="53">
        <v>0.45786399999999999</v>
      </c>
      <c r="M28" s="53">
        <v>0.42440699999999998</v>
      </c>
      <c r="N28" s="53">
        <v>0.398926</v>
      </c>
      <c r="O28" s="53">
        <v>0.37091299999999999</v>
      </c>
      <c r="P28" s="53">
        <v>0.347329</v>
      </c>
      <c r="Q28" s="53">
        <v>0.33102999999999999</v>
      </c>
      <c r="R28" s="53">
        <v>0.32167600000000002</v>
      </c>
      <c r="S28" s="53">
        <v>0.307564</v>
      </c>
      <c r="T28" s="53">
        <v>0.30240800000000001</v>
      </c>
      <c r="U28" s="53">
        <v>0.285385</v>
      </c>
      <c r="V28" s="53">
        <v>0.28383999999999998</v>
      </c>
      <c r="W28" s="53">
        <v>0.28085300000000002</v>
      </c>
      <c r="X28" s="53">
        <v>0.27845399999999998</v>
      </c>
      <c r="Y28" s="53">
        <v>0.27743600000000002</v>
      </c>
      <c r="Z28" s="53">
        <v>0.27759400000000001</v>
      </c>
      <c r="AA28" s="53">
        <v>0.27863300000000002</v>
      </c>
      <c r="AB28" s="53">
        <v>0.28010200000000002</v>
      </c>
      <c r="AC28" s="53">
        <v>0.28249200000000002</v>
      </c>
      <c r="AD28" s="53">
        <v>0.29521599999999998</v>
      </c>
      <c r="AE28" s="53">
        <v>0.28764400000000001</v>
      </c>
      <c r="AF28" s="53">
        <v>0.29487999999999998</v>
      </c>
      <c r="AG28" s="53">
        <v>0.30080000000000001</v>
      </c>
      <c r="AH28" s="53">
        <v>0.30443500000000001</v>
      </c>
      <c r="AI28" s="54">
        <v>-1.9917000000000001E-2</v>
      </c>
    </row>
    <row r="29" spans="1:35" ht="15" customHeight="1" x14ac:dyDescent="0.45">
      <c r="A29" s="45" t="s">
        <v>543</v>
      </c>
      <c r="B29" s="52" t="s">
        <v>246</v>
      </c>
      <c r="C29" s="53">
        <v>5.8019999999999996</v>
      </c>
      <c r="D29" s="53">
        <v>7.0339999999999998</v>
      </c>
      <c r="E29" s="53">
        <v>7.0422589999999996</v>
      </c>
      <c r="F29" s="53">
        <v>7.9108669999999996</v>
      </c>
      <c r="G29" s="53">
        <v>8.0617570000000001</v>
      </c>
      <c r="H29" s="53">
        <v>8.2410800000000002</v>
      </c>
      <c r="I29" s="53">
        <v>8.4734669999999994</v>
      </c>
      <c r="J29" s="53">
        <v>8.5809460000000009</v>
      </c>
      <c r="K29" s="53">
        <v>8.6330829999999992</v>
      </c>
      <c r="L29" s="53">
        <v>8.6413139999999995</v>
      </c>
      <c r="M29" s="53">
        <v>8.6224720000000001</v>
      </c>
      <c r="N29" s="53">
        <v>8.5942489999999996</v>
      </c>
      <c r="O29" s="53">
        <v>8.6263070000000006</v>
      </c>
      <c r="P29" s="53">
        <v>8.6219190000000001</v>
      </c>
      <c r="Q29" s="53">
        <v>8.5856589999999997</v>
      </c>
      <c r="R29" s="53">
        <v>8.6488069999999997</v>
      </c>
      <c r="S29" s="53">
        <v>8.7820940000000007</v>
      </c>
      <c r="T29" s="53">
        <v>8.7526589999999995</v>
      </c>
      <c r="U29" s="53">
        <v>8.8242390000000004</v>
      </c>
      <c r="V29" s="53">
        <v>8.9080049999999993</v>
      </c>
      <c r="W29" s="53">
        <v>8.9309419999999999</v>
      </c>
      <c r="X29" s="53">
        <v>8.9012700000000002</v>
      </c>
      <c r="Y29" s="53">
        <v>8.9659879999999994</v>
      </c>
      <c r="Z29" s="53">
        <v>8.949052</v>
      </c>
      <c r="AA29" s="53">
        <v>8.8533779999999993</v>
      </c>
      <c r="AB29" s="53">
        <v>8.8081600000000009</v>
      </c>
      <c r="AC29" s="53">
        <v>8.7793980000000005</v>
      </c>
      <c r="AD29" s="53">
        <v>8.6343779999999999</v>
      </c>
      <c r="AE29" s="53">
        <v>8.4540799999999994</v>
      </c>
      <c r="AF29" s="53">
        <v>8.4451689999999999</v>
      </c>
      <c r="AG29" s="53">
        <v>8.3420360000000002</v>
      </c>
      <c r="AH29" s="53">
        <v>8.3124040000000008</v>
      </c>
      <c r="AI29" s="54">
        <v>1.1665999999999999E-2</v>
      </c>
    </row>
    <row r="30" spans="1:35" ht="15" customHeight="1" x14ac:dyDescent="0.45">
      <c r="A30" s="45" t="s">
        <v>544</v>
      </c>
      <c r="B30" s="52" t="s">
        <v>247</v>
      </c>
      <c r="C30" s="53">
        <v>1.097</v>
      </c>
      <c r="D30" s="53">
        <v>1.2370000000000001</v>
      </c>
      <c r="E30" s="53">
        <v>1.1334649999999999</v>
      </c>
      <c r="F30" s="53">
        <v>1.12266</v>
      </c>
      <c r="G30" s="53">
        <v>1.1108769999999999</v>
      </c>
      <c r="H30" s="53">
        <v>1.089682</v>
      </c>
      <c r="I30" s="53">
        <v>1.085599</v>
      </c>
      <c r="J30" s="53">
        <v>1.0707310000000001</v>
      </c>
      <c r="K30" s="53">
        <v>1.056127</v>
      </c>
      <c r="L30" s="53">
        <v>1.0568340000000001</v>
      </c>
      <c r="M30" s="53">
        <v>1.0597859999999999</v>
      </c>
      <c r="N30" s="53">
        <v>1.0490550000000001</v>
      </c>
      <c r="O30" s="53">
        <v>1.04382</v>
      </c>
      <c r="P30" s="53">
        <v>1.0441659999999999</v>
      </c>
      <c r="Q30" s="53">
        <v>1.0523210000000001</v>
      </c>
      <c r="R30" s="53">
        <v>1.05762</v>
      </c>
      <c r="S30" s="53">
        <v>1.0627770000000001</v>
      </c>
      <c r="T30" s="53">
        <v>1.08006</v>
      </c>
      <c r="U30" s="53">
        <v>1.084047</v>
      </c>
      <c r="V30" s="53">
        <v>1.094354</v>
      </c>
      <c r="W30" s="53">
        <v>1.1007100000000001</v>
      </c>
      <c r="X30" s="53">
        <v>1.101685</v>
      </c>
      <c r="Y30" s="53">
        <v>1.105202</v>
      </c>
      <c r="Z30" s="53">
        <v>1.107477</v>
      </c>
      <c r="AA30" s="53">
        <v>1.1094409999999999</v>
      </c>
      <c r="AB30" s="53">
        <v>1.115394</v>
      </c>
      <c r="AC30" s="53">
        <v>1.1495519999999999</v>
      </c>
      <c r="AD30" s="53">
        <v>1.134517</v>
      </c>
      <c r="AE30" s="53">
        <v>1.175111</v>
      </c>
      <c r="AF30" s="53">
        <v>1.187543</v>
      </c>
      <c r="AG30" s="53">
        <v>1.197009</v>
      </c>
      <c r="AH30" s="53">
        <v>1.21648</v>
      </c>
      <c r="AI30" s="54">
        <v>3.3400000000000001E-3</v>
      </c>
    </row>
    <row r="31" spans="1:35" ht="15" customHeight="1" x14ac:dyDescent="0.45">
      <c r="A31" s="45" t="s">
        <v>545</v>
      </c>
      <c r="B31" s="52" t="s">
        <v>248</v>
      </c>
      <c r="C31" s="53">
        <v>-5.3999999999999999E-2</v>
      </c>
      <c r="D31" s="53">
        <v>8.9999999999999993E-3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>
        <v>0</v>
      </c>
      <c r="P31" s="53">
        <v>0</v>
      </c>
      <c r="Q31" s="53">
        <v>0</v>
      </c>
      <c r="R31" s="53">
        <v>0</v>
      </c>
      <c r="S31" s="53">
        <v>0</v>
      </c>
      <c r="T31" s="53">
        <v>0</v>
      </c>
      <c r="U31" s="53">
        <v>0</v>
      </c>
      <c r="V31" s="53">
        <v>0</v>
      </c>
      <c r="W31" s="53">
        <v>0</v>
      </c>
      <c r="X31" s="53">
        <v>0</v>
      </c>
      <c r="Y31" s="53">
        <v>0</v>
      </c>
      <c r="Z31" s="53">
        <v>0</v>
      </c>
      <c r="AA31" s="53">
        <v>0</v>
      </c>
      <c r="AB31" s="53">
        <v>0</v>
      </c>
      <c r="AC31" s="53">
        <v>0</v>
      </c>
      <c r="AD31" s="53">
        <v>0</v>
      </c>
      <c r="AE31" s="53">
        <v>0</v>
      </c>
      <c r="AF31" s="53">
        <v>0</v>
      </c>
      <c r="AG31" s="53">
        <v>0</v>
      </c>
      <c r="AH31" s="53">
        <v>0</v>
      </c>
      <c r="AI31" s="54" t="s">
        <v>62</v>
      </c>
    </row>
    <row r="32" spans="1:35" ht="15" customHeight="1" x14ac:dyDescent="0.45">
      <c r="A32" s="45" t="s">
        <v>546</v>
      </c>
      <c r="B32" s="52" t="s">
        <v>249</v>
      </c>
      <c r="C32" s="53">
        <v>4.9111219999999998</v>
      </c>
      <c r="D32" s="53">
        <v>5.4088900000000004</v>
      </c>
      <c r="E32" s="53">
        <v>5.53688</v>
      </c>
      <c r="F32" s="53">
        <v>6.101642</v>
      </c>
      <c r="G32" s="53">
        <v>6.1362719999999999</v>
      </c>
      <c r="H32" s="53">
        <v>6.1987329999999998</v>
      </c>
      <c r="I32" s="53">
        <v>6.2850339999999996</v>
      </c>
      <c r="J32" s="53">
        <v>6.4148519999999998</v>
      </c>
      <c r="K32" s="53">
        <v>6.5327770000000003</v>
      </c>
      <c r="L32" s="53">
        <v>6.5927069999999999</v>
      </c>
      <c r="M32" s="53">
        <v>6.6054490000000001</v>
      </c>
      <c r="N32" s="53">
        <v>6.5847730000000002</v>
      </c>
      <c r="O32" s="53">
        <v>6.5763720000000001</v>
      </c>
      <c r="P32" s="53">
        <v>6.5438989999999997</v>
      </c>
      <c r="Q32" s="53">
        <v>6.5252369999999997</v>
      </c>
      <c r="R32" s="53">
        <v>6.5505839999999997</v>
      </c>
      <c r="S32" s="53">
        <v>6.5801080000000001</v>
      </c>
      <c r="T32" s="53">
        <v>6.5621609999999997</v>
      </c>
      <c r="U32" s="53">
        <v>6.5076590000000003</v>
      </c>
      <c r="V32" s="53">
        <v>6.4724729999999999</v>
      </c>
      <c r="W32" s="53">
        <v>6.4629329999999996</v>
      </c>
      <c r="X32" s="53">
        <v>6.4762320000000004</v>
      </c>
      <c r="Y32" s="53">
        <v>6.4870419999999998</v>
      </c>
      <c r="Z32" s="53">
        <v>6.489039</v>
      </c>
      <c r="AA32" s="53">
        <v>6.4927780000000004</v>
      </c>
      <c r="AB32" s="53">
        <v>6.465039</v>
      </c>
      <c r="AC32" s="53">
        <v>6.4343630000000003</v>
      </c>
      <c r="AD32" s="53">
        <v>6.3770530000000001</v>
      </c>
      <c r="AE32" s="53">
        <v>6.3599629999999996</v>
      </c>
      <c r="AF32" s="53">
        <v>6.3664800000000001</v>
      </c>
      <c r="AG32" s="53">
        <v>6.3229709999999999</v>
      </c>
      <c r="AH32" s="53">
        <v>6.1733159999999998</v>
      </c>
      <c r="AI32" s="54">
        <v>7.4060000000000003E-3</v>
      </c>
    </row>
    <row r="33" spans="1:35" ht="15" customHeight="1" x14ac:dyDescent="0.45">
      <c r="A33" s="45" t="s">
        <v>547</v>
      </c>
      <c r="B33" s="52" t="s">
        <v>620</v>
      </c>
      <c r="C33" s="53">
        <v>1.0901460000000001</v>
      </c>
      <c r="D33" s="53">
        <v>1.099809</v>
      </c>
      <c r="E33" s="53">
        <v>1.1627050000000001</v>
      </c>
      <c r="F33" s="53">
        <v>1.177103</v>
      </c>
      <c r="G33" s="53">
        <v>1.1740759999999999</v>
      </c>
      <c r="H33" s="53">
        <v>1.1717070000000001</v>
      </c>
      <c r="I33" s="53">
        <v>1.1711339999999999</v>
      </c>
      <c r="J33" s="53">
        <v>1.171845</v>
      </c>
      <c r="K33" s="53">
        <v>1.172723</v>
      </c>
      <c r="L33" s="53">
        <v>1.1740820000000001</v>
      </c>
      <c r="M33" s="53">
        <v>1.175864</v>
      </c>
      <c r="N33" s="53">
        <v>1.1787259999999999</v>
      </c>
      <c r="O33" s="53">
        <v>1.178121</v>
      </c>
      <c r="P33" s="53">
        <v>1.1773750000000001</v>
      </c>
      <c r="Q33" s="53">
        <v>1.1768209999999999</v>
      </c>
      <c r="R33" s="53">
        <v>1.176202</v>
      </c>
      <c r="S33" s="53">
        <v>1.1754960000000001</v>
      </c>
      <c r="T33" s="53">
        <v>1.175354</v>
      </c>
      <c r="U33" s="53">
        <v>1.1751290000000001</v>
      </c>
      <c r="V33" s="53">
        <v>1.1749609999999999</v>
      </c>
      <c r="W33" s="53">
        <v>1.1750659999999999</v>
      </c>
      <c r="X33" s="53">
        <v>1.1758280000000001</v>
      </c>
      <c r="Y33" s="53">
        <v>1.1769240000000001</v>
      </c>
      <c r="Z33" s="53">
        <v>1.177961</v>
      </c>
      <c r="AA33" s="53">
        <v>1.179505</v>
      </c>
      <c r="AB33" s="53">
        <v>1.181543</v>
      </c>
      <c r="AC33" s="53">
        <v>1.1835439999999999</v>
      </c>
      <c r="AD33" s="53">
        <v>1.1856500000000001</v>
      </c>
      <c r="AE33" s="53">
        <v>1.1872720000000001</v>
      </c>
      <c r="AF33" s="53">
        <v>1.189319</v>
      </c>
      <c r="AG33" s="53">
        <v>1.1917359999999999</v>
      </c>
      <c r="AH33" s="53">
        <v>1.1944619999999999</v>
      </c>
      <c r="AI33" s="54">
        <v>2.9520000000000002E-3</v>
      </c>
    </row>
    <row r="34" spans="1:35" ht="15" customHeight="1" x14ac:dyDescent="0.45">
      <c r="A34" s="45" t="s">
        <v>548</v>
      </c>
      <c r="B34" s="52" t="s">
        <v>250</v>
      </c>
      <c r="C34" s="53">
        <v>0.91357299999999997</v>
      </c>
      <c r="D34" s="53">
        <v>0.91407499999999997</v>
      </c>
      <c r="E34" s="53">
        <v>0.92520199999999997</v>
      </c>
      <c r="F34" s="53">
        <v>0.91719600000000001</v>
      </c>
      <c r="G34" s="53">
        <v>0.90164800000000001</v>
      </c>
      <c r="H34" s="53">
        <v>0.88546400000000003</v>
      </c>
      <c r="I34" s="53">
        <v>0.87460099999999996</v>
      </c>
      <c r="J34" s="53">
        <v>0.86286700000000005</v>
      </c>
      <c r="K34" s="53">
        <v>0.85247099999999998</v>
      </c>
      <c r="L34" s="53">
        <v>0.84650000000000003</v>
      </c>
      <c r="M34" s="53">
        <v>0.84184899999999996</v>
      </c>
      <c r="N34" s="53">
        <v>0.83776600000000001</v>
      </c>
      <c r="O34" s="53">
        <v>0.83503499999999997</v>
      </c>
      <c r="P34" s="53">
        <v>0.83237399999999995</v>
      </c>
      <c r="Q34" s="53">
        <v>0.830426</v>
      </c>
      <c r="R34" s="53">
        <v>0.82851300000000005</v>
      </c>
      <c r="S34" s="53">
        <v>0.82611000000000001</v>
      </c>
      <c r="T34" s="53">
        <v>0.82514299999999996</v>
      </c>
      <c r="U34" s="53">
        <v>0.82441299999999995</v>
      </c>
      <c r="V34" s="53">
        <v>0.82364599999999999</v>
      </c>
      <c r="W34" s="53">
        <v>0.82355100000000003</v>
      </c>
      <c r="X34" s="53">
        <v>0.82506800000000002</v>
      </c>
      <c r="Y34" s="53">
        <v>0.82721800000000001</v>
      </c>
      <c r="Z34" s="53">
        <v>0.82937899999999998</v>
      </c>
      <c r="AA34" s="53">
        <v>0.83304699999999998</v>
      </c>
      <c r="AB34" s="53">
        <v>0.84292599999999995</v>
      </c>
      <c r="AC34" s="53">
        <v>0.85169099999999998</v>
      </c>
      <c r="AD34" s="53">
        <v>0.85710799999999998</v>
      </c>
      <c r="AE34" s="53">
        <v>0.86126000000000003</v>
      </c>
      <c r="AF34" s="53">
        <v>0.86699599999999999</v>
      </c>
      <c r="AG34" s="53">
        <v>0.87376399999999999</v>
      </c>
      <c r="AH34" s="53">
        <v>0.88205699999999998</v>
      </c>
      <c r="AI34" s="54">
        <v>-1.132E-3</v>
      </c>
    </row>
    <row r="35" spans="1:35" ht="15" customHeight="1" x14ac:dyDescent="0.45">
      <c r="A35" s="45" t="s">
        <v>549</v>
      </c>
      <c r="B35" s="52" t="s">
        <v>251</v>
      </c>
      <c r="C35" s="53">
        <v>1.0024029999999999</v>
      </c>
      <c r="D35" s="53">
        <v>1.005328</v>
      </c>
      <c r="E35" s="53">
        <v>1.013479</v>
      </c>
      <c r="F35" s="53">
        <v>1.007717</v>
      </c>
      <c r="G35" s="53">
        <v>0.99475000000000002</v>
      </c>
      <c r="H35" s="53">
        <v>0.98682700000000001</v>
      </c>
      <c r="I35" s="53">
        <v>0.97865199999999997</v>
      </c>
      <c r="J35" s="53">
        <v>0.96982800000000002</v>
      </c>
      <c r="K35" s="53">
        <v>0.96385299999999996</v>
      </c>
      <c r="L35" s="53">
        <v>0.97067700000000001</v>
      </c>
      <c r="M35" s="53">
        <v>0.96912699999999996</v>
      </c>
      <c r="N35" s="53">
        <v>0.968221</v>
      </c>
      <c r="O35" s="53">
        <v>0.96875800000000001</v>
      </c>
      <c r="P35" s="53">
        <v>0.96943999999999997</v>
      </c>
      <c r="Q35" s="53">
        <v>0.97091499999999997</v>
      </c>
      <c r="R35" s="53">
        <v>0.97251299999999996</v>
      </c>
      <c r="S35" s="53">
        <v>0.97370999999999996</v>
      </c>
      <c r="T35" s="53">
        <v>0.97643199999999997</v>
      </c>
      <c r="U35" s="53">
        <v>0.97948999999999997</v>
      </c>
      <c r="V35" s="53">
        <v>0.98260099999999995</v>
      </c>
      <c r="W35" s="53">
        <v>0.98647300000000004</v>
      </c>
      <c r="X35" s="53">
        <v>0.99206799999999995</v>
      </c>
      <c r="Y35" s="53">
        <v>0.99839599999999995</v>
      </c>
      <c r="Z35" s="53">
        <v>1.004834</v>
      </c>
      <c r="AA35" s="53">
        <v>1.0128919999999999</v>
      </c>
      <c r="AB35" s="53">
        <v>1.0272589999999999</v>
      </c>
      <c r="AC35" s="53">
        <v>1.040635</v>
      </c>
      <c r="AD35" s="53">
        <v>1.0507740000000001</v>
      </c>
      <c r="AE35" s="53">
        <v>1.059771</v>
      </c>
      <c r="AF35" s="53">
        <v>1.0704629999999999</v>
      </c>
      <c r="AG35" s="53">
        <v>1.0823199999999999</v>
      </c>
      <c r="AH35" s="53">
        <v>1.0958349999999999</v>
      </c>
      <c r="AI35" s="54">
        <v>2.879E-3</v>
      </c>
    </row>
    <row r="36" spans="1:35" ht="15" customHeight="1" x14ac:dyDescent="0.45">
      <c r="A36" s="45" t="s">
        <v>550</v>
      </c>
      <c r="B36" s="52" t="s">
        <v>252</v>
      </c>
      <c r="C36" s="53">
        <v>-8.8830000000000006E-2</v>
      </c>
      <c r="D36" s="53">
        <v>-9.1253000000000001E-2</v>
      </c>
      <c r="E36" s="53">
        <v>-8.8276999999999994E-2</v>
      </c>
      <c r="F36" s="53">
        <v>-9.0521000000000004E-2</v>
      </c>
      <c r="G36" s="53">
        <v>-9.3102000000000004E-2</v>
      </c>
      <c r="H36" s="53">
        <v>-0.10136299999999999</v>
      </c>
      <c r="I36" s="53">
        <v>-0.104051</v>
      </c>
      <c r="J36" s="53">
        <v>-0.106961</v>
      </c>
      <c r="K36" s="53">
        <v>-0.111383</v>
      </c>
      <c r="L36" s="53">
        <v>-0.124178</v>
      </c>
      <c r="M36" s="53">
        <v>-0.127278</v>
      </c>
      <c r="N36" s="53">
        <v>-0.13045599999999999</v>
      </c>
      <c r="O36" s="53">
        <v>-0.13372200000000001</v>
      </c>
      <c r="P36" s="53">
        <v>-0.13706699999999999</v>
      </c>
      <c r="Q36" s="53">
        <v>-0.140489</v>
      </c>
      <c r="R36" s="53">
        <v>-0.14399999999999999</v>
      </c>
      <c r="S36" s="53">
        <v>-0.14760000000000001</v>
      </c>
      <c r="T36" s="53">
        <v>-0.15128900000000001</v>
      </c>
      <c r="U36" s="53">
        <v>-0.15507799999999999</v>
      </c>
      <c r="V36" s="53">
        <v>-0.15895599999999999</v>
      </c>
      <c r="W36" s="53">
        <v>-0.16292200000000001</v>
      </c>
      <c r="X36" s="53">
        <v>-0.16700000000000001</v>
      </c>
      <c r="Y36" s="53">
        <v>-0.171178</v>
      </c>
      <c r="Z36" s="53">
        <v>-0.175456</v>
      </c>
      <c r="AA36" s="53">
        <v>-0.179844</v>
      </c>
      <c r="AB36" s="53">
        <v>-0.184333</v>
      </c>
      <c r="AC36" s="53">
        <v>-0.188944</v>
      </c>
      <c r="AD36" s="53">
        <v>-0.19366700000000001</v>
      </c>
      <c r="AE36" s="53">
        <v>-0.19851099999999999</v>
      </c>
      <c r="AF36" s="53">
        <v>-0.20346700000000001</v>
      </c>
      <c r="AG36" s="53">
        <v>-0.20855599999999999</v>
      </c>
      <c r="AH36" s="53">
        <v>-0.213778</v>
      </c>
      <c r="AI36" s="54">
        <v>2.8735E-2</v>
      </c>
    </row>
    <row r="37" spans="1:35" ht="15" customHeight="1" x14ac:dyDescent="0.45">
      <c r="A37" s="45" t="s">
        <v>551</v>
      </c>
      <c r="B37" s="52" t="s">
        <v>253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0</v>
      </c>
      <c r="I37" s="53">
        <v>0</v>
      </c>
      <c r="J37" s="53">
        <v>0</v>
      </c>
      <c r="K37" s="53">
        <v>0</v>
      </c>
      <c r="L37" s="53">
        <v>0</v>
      </c>
      <c r="M37" s="53">
        <v>0</v>
      </c>
      <c r="N37" s="53">
        <v>0</v>
      </c>
      <c r="O37" s="53">
        <v>0</v>
      </c>
      <c r="P37" s="53">
        <v>0</v>
      </c>
      <c r="Q37" s="53">
        <v>0</v>
      </c>
      <c r="R37" s="53">
        <v>0</v>
      </c>
      <c r="S37" s="53">
        <v>0</v>
      </c>
      <c r="T37" s="53">
        <v>0</v>
      </c>
      <c r="U37" s="53">
        <v>0</v>
      </c>
      <c r="V37" s="53">
        <v>0</v>
      </c>
      <c r="W37" s="53">
        <v>0</v>
      </c>
      <c r="X37" s="53">
        <v>0</v>
      </c>
      <c r="Y37" s="53">
        <v>0</v>
      </c>
      <c r="Z37" s="53">
        <v>0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0</v>
      </c>
      <c r="AG37" s="53">
        <v>0</v>
      </c>
      <c r="AH37" s="53">
        <v>0</v>
      </c>
      <c r="AI37" s="54" t="s">
        <v>62</v>
      </c>
    </row>
    <row r="38" spans="1:35" ht="15" customHeight="1" x14ac:dyDescent="0.45">
      <c r="A38" s="45" t="s">
        <v>552</v>
      </c>
      <c r="B38" s="52" t="s">
        <v>254</v>
      </c>
      <c r="C38" s="53">
        <v>0.146374</v>
      </c>
      <c r="D38" s="53">
        <v>0.16167999999999999</v>
      </c>
      <c r="E38" s="53">
        <v>0.20036200000000001</v>
      </c>
      <c r="F38" s="53">
        <v>0.20446</v>
      </c>
      <c r="G38" s="53">
        <v>0.20372799999999999</v>
      </c>
      <c r="H38" s="53">
        <v>0.20491999999999999</v>
      </c>
      <c r="I38" s="53">
        <v>0.20557</v>
      </c>
      <c r="J38" s="53">
        <v>0.20630499999999999</v>
      </c>
      <c r="K38" s="53">
        <v>0.20685999999999999</v>
      </c>
      <c r="L38" s="53">
        <v>0.20743600000000001</v>
      </c>
      <c r="M38" s="53">
        <v>0.20804300000000001</v>
      </c>
      <c r="N38" s="53">
        <v>0.20838599999999999</v>
      </c>
      <c r="O38" s="53">
        <v>0.20857000000000001</v>
      </c>
      <c r="P38" s="53">
        <v>0.20932700000000001</v>
      </c>
      <c r="Q38" s="53">
        <v>0.209755</v>
      </c>
      <c r="R38" s="53">
        <v>0.209675</v>
      </c>
      <c r="S38" s="53">
        <v>0.210088</v>
      </c>
      <c r="T38" s="53">
        <v>0.21070700000000001</v>
      </c>
      <c r="U38" s="53">
        <v>0.211008</v>
      </c>
      <c r="V38" s="53">
        <v>0.21140100000000001</v>
      </c>
      <c r="W38" s="53">
        <v>0.2114</v>
      </c>
      <c r="X38" s="53">
        <v>0.21088599999999999</v>
      </c>
      <c r="Y38" s="53">
        <v>0.211197</v>
      </c>
      <c r="Z38" s="53">
        <v>0.211618</v>
      </c>
      <c r="AA38" s="53">
        <v>0.211618</v>
      </c>
      <c r="AB38" s="53">
        <v>0.21226500000000001</v>
      </c>
      <c r="AC38" s="53">
        <v>0.21242800000000001</v>
      </c>
      <c r="AD38" s="53">
        <v>0.211535</v>
      </c>
      <c r="AE38" s="53">
        <v>0.21066399999999999</v>
      </c>
      <c r="AF38" s="53">
        <v>0.20815500000000001</v>
      </c>
      <c r="AG38" s="53">
        <v>0.20479</v>
      </c>
      <c r="AH38" s="53">
        <v>0.199157</v>
      </c>
      <c r="AI38" s="54" t="s">
        <v>62</v>
      </c>
    </row>
    <row r="39" spans="1:35" ht="15" customHeight="1" x14ac:dyDescent="0.45">
      <c r="A39" s="45" t="s">
        <v>553</v>
      </c>
      <c r="B39" s="52" t="s">
        <v>251</v>
      </c>
      <c r="C39" s="53">
        <v>0.124027</v>
      </c>
      <c r="D39" s="53">
        <v>0.14524999999999999</v>
      </c>
      <c r="E39" s="53">
        <v>0.16262099999999999</v>
      </c>
      <c r="F39" s="53">
        <v>0.16444900000000001</v>
      </c>
      <c r="G39" s="53">
        <v>0.16406799999999999</v>
      </c>
      <c r="H39" s="53">
        <v>0.16475400000000001</v>
      </c>
      <c r="I39" s="53">
        <v>0.16526299999999999</v>
      </c>
      <c r="J39" s="53">
        <v>0.16558200000000001</v>
      </c>
      <c r="K39" s="53">
        <v>0.166134</v>
      </c>
      <c r="L39" s="53">
        <v>0.16644300000000001</v>
      </c>
      <c r="M39" s="53">
        <v>0.16700300000000001</v>
      </c>
      <c r="N39" s="53">
        <v>0.16719700000000001</v>
      </c>
      <c r="O39" s="53">
        <v>0.16701099999999999</v>
      </c>
      <c r="P39" s="53">
        <v>0.16758799999999999</v>
      </c>
      <c r="Q39" s="53">
        <v>0.16778499999999999</v>
      </c>
      <c r="R39" s="53">
        <v>0.167407</v>
      </c>
      <c r="S39" s="53">
        <v>0.167606</v>
      </c>
      <c r="T39" s="53">
        <v>0.16797699999999999</v>
      </c>
      <c r="U39" s="53">
        <v>0.16817399999999999</v>
      </c>
      <c r="V39" s="53">
        <v>0.16837299999999999</v>
      </c>
      <c r="W39" s="53">
        <v>0.16817299999999999</v>
      </c>
      <c r="X39" s="53">
        <v>0.167319</v>
      </c>
      <c r="Y39" s="53">
        <v>0.16730300000000001</v>
      </c>
      <c r="Z39" s="53">
        <v>0.167491</v>
      </c>
      <c r="AA39" s="53">
        <v>0.16724</v>
      </c>
      <c r="AB39" s="53">
        <v>0.16763400000000001</v>
      </c>
      <c r="AC39" s="53">
        <v>0.16761300000000001</v>
      </c>
      <c r="AD39" s="53">
        <v>0.166436</v>
      </c>
      <c r="AE39" s="53">
        <v>0.16536899999999999</v>
      </c>
      <c r="AF39" s="53">
        <v>0.16267100000000001</v>
      </c>
      <c r="AG39" s="53">
        <v>0.15906500000000001</v>
      </c>
      <c r="AH39" s="53">
        <v>0.15326400000000001</v>
      </c>
      <c r="AI39" s="54">
        <v>6.8510000000000003E-3</v>
      </c>
    </row>
    <row r="40" spans="1:35" ht="15" customHeight="1" x14ac:dyDescent="0.45">
      <c r="A40" s="45" t="s">
        <v>554</v>
      </c>
      <c r="B40" s="52" t="s">
        <v>252</v>
      </c>
      <c r="C40" s="53">
        <v>2.2348E-2</v>
      </c>
      <c r="D40" s="53">
        <v>1.643E-2</v>
      </c>
      <c r="E40" s="53">
        <v>3.7740999999999997E-2</v>
      </c>
      <c r="F40" s="53">
        <v>4.0009999999999997E-2</v>
      </c>
      <c r="G40" s="53">
        <v>3.9659E-2</v>
      </c>
      <c r="H40" s="53">
        <v>4.0166E-2</v>
      </c>
      <c r="I40" s="53">
        <v>4.0307000000000003E-2</v>
      </c>
      <c r="J40" s="53">
        <v>4.0723000000000002E-2</v>
      </c>
      <c r="K40" s="53">
        <v>4.0726999999999999E-2</v>
      </c>
      <c r="L40" s="53">
        <v>4.0994000000000003E-2</v>
      </c>
      <c r="M40" s="53">
        <v>4.104E-2</v>
      </c>
      <c r="N40" s="53">
        <v>4.1188000000000002E-2</v>
      </c>
      <c r="O40" s="53">
        <v>4.1558999999999999E-2</v>
      </c>
      <c r="P40" s="53">
        <v>4.1738999999999998E-2</v>
      </c>
      <c r="Q40" s="53">
        <v>4.1971000000000001E-2</v>
      </c>
      <c r="R40" s="53">
        <v>4.2268E-2</v>
      </c>
      <c r="S40" s="53">
        <v>4.2481999999999999E-2</v>
      </c>
      <c r="T40" s="53">
        <v>4.2729999999999997E-2</v>
      </c>
      <c r="U40" s="53">
        <v>4.2833000000000003E-2</v>
      </c>
      <c r="V40" s="53">
        <v>4.3027999999999997E-2</v>
      </c>
      <c r="W40" s="53">
        <v>4.3227000000000002E-2</v>
      </c>
      <c r="X40" s="53">
        <v>4.3567000000000002E-2</v>
      </c>
      <c r="Y40" s="53">
        <v>4.3893000000000001E-2</v>
      </c>
      <c r="Z40" s="53">
        <v>4.4127E-2</v>
      </c>
      <c r="AA40" s="53">
        <v>4.4378000000000001E-2</v>
      </c>
      <c r="AB40" s="53">
        <v>4.4630999999999997E-2</v>
      </c>
      <c r="AC40" s="53">
        <v>4.4815000000000001E-2</v>
      </c>
      <c r="AD40" s="53">
        <v>4.5100000000000001E-2</v>
      </c>
      <c r="AE40" s="53">
        <v>4.5294000000000001E-2</v>
      </c>
      <c r="AF40" s="53">
        <v>4.5483999999999997E-2</v>
      </c>
      <c r="AG40" s="53">
        <v>4.5725000000000002E-2</v>
      </c>
      <c r="AH40" s="53">
        <v>4.5893000000000003E-2</v>
      </c>
      <c r="AI40" s="54">
        <v>2.3484000000000001E-2</v>
      </c>
    </row>
    <row r="41" spans="1:35" ht="15" customHeight="1" x14ac:dyDescent="0.45">
      <c r="A41" s="45" t="s">
        <v>555</v>
      </c>
      <c r="B41" s="52" t="s">
        <v>253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3">
        <v>0</v>
      </c>
      <c r="AD41" s="53">
        <v>0</v>
      </c>
      <c r="AE41" s="53">
        <v>0</v>
      </c>
      <c r="AF41" s="53">
        <v>0</v>
      </c>
      <c r="AG41" s="53">
        <v>0</v>
      </c>
      <c r="AH41" s="53">
        <v>0</v>
      </c>
      <c r="AI41" s="54" t="s">
        <v>62</v>
      </c>
    </row>
    <row r="42" spans="1:35" ht="15" customHeight="1" x14ac:dyDescent="0.45">
      <c r="A42" s="45" t="s">
        <v>556</v>
      </c>
      <c r="B42" s="52" t="s">
        <v>255</v>
      </c>
      <c r="C42" s="53">
        <v>3.0199E-2</v>
      </c>
      <c r="D42" s="53">
        <v>2.4053999999999999E-2</v>
      </c>
      <c r="E42" s="53">
        <v>3.7141E-2</v>
      </c>
      <c r="F42" s="53">
        <v>5.5447999999999997E-2</v>
      </c>
      <c r="G42" s="53">
        <v>6.8700999999999998E-2</v>
      </c>
      <c r="H42" s="53">
        <v>8.1323000000000006E-2</v>
      </c>
      <c r="I42" s="53">
        <v>9.0964000000000003E-2</v>
      </c>
      <c r="J42" s="53">
        <v>0.102672</v>
      </c>
      <c r="K42" s="53">
        <v>0.11339200000000001</v>
      </c>
      <c r="L42" s="53">
        <v>0.120146</v>
      </c>
      <c r="M42" s="53">
        <v>0.125972</v>
      </c>
      <c r="N42" s="53">
        <v>0.132574</v>
      </c>
      <c r="O42" s="53">
        <v>0.134515</v>
      </c>
      <c r="P42" s="53">
        <v>0.13567499999999999</v>
      </c>
      <c r="Q42" s="53">
        <v>0.13664000000000001</v>
      </c>
      <c r="R42" s="53">
        <v>0.138013</v>
      </c>
      <c r="S42" s="53">
        <v>0.13929800000000001</v>
      </c>
      <c r="T42" s="53">
        <v>0.13950299999999999</v>
      </c>
      <c r="U42" s="53">
        <v>0.139709</v>
      </c>
      <c r="V42" s="53">
        <v>0.13991400000000001</v>
      </c>
      <c r="W42" s="53">
        <v>0.14011499999999999</v>
      </c>
      <c r="X42" s="53">
        <v>0.139875</v>
      </c>
      <c r="Y42" s="53">
        <v>0.13850899999999999</v>
      </c>
      <c r="Z42" s="53">
        <v>0.136965</v>
      </c>
      <c r="AA42" s="53">
        <v>0.13483999999999999</v>
      </c>
      <c r="AB42" s="53">
        <v>0.12635199999999999</v>
      </c>
      <c r="AC42" s="53">
        <v>0.119425</v>
      </c>
      <c r="AD42" s="53">
        <v>0.117007</v>
      </c>
      <c r="AE42" s="53">
        <v>0.11534800000000001</v>
      </c>
      <c r="AF42" s="53">
        <v>0.114167</v>
      </c>
      <c r="AG42" s="53">
        <v>0.113181</v>
      </c>
      <c r="AH42" s="53">
        <v>0.113248</v>
      </c>
      <c r="AI42" s="54">
        <v>4.3560000000000001E-2</v>
      </c>
    </row>
    <row r="43" spans="1:35" ht="15" customHeight="1" x14ac:dyDescent="0.45">
      <c r="A43" s="45" t="s">
        <v>557</v>
      </c>
      <c r="B43" s="52" t="s">
        <v>251</v>
      </c>
      <c r="C43" s="53">
        <v>3.0199E-2</v>
      </c>
      <c r="D43" s="53">
        <v>2.4053999999999999E-2</v>
      </c>
      <c r="E43" s="53">
        <v>3.7141E-2</v>
      </c>
      <c r="F43" s="53">
        <v>5.5447999999999997E-2</v>
      </c>
      <c r="G43" s="53">
        <v>6.8700999999999998E-2</v>
      </c>
      <c r="H43" s="53">
        <v>8.1323000000000006E-2</v>
      </c>
      <c r="I43" s="53">
        <v>9.0964000000000003E-2</v>
      </c>
      <c r="J43" s="53">
        <v>0.102672</v>
      </c>
      <c r="K43" s="53">
        <v>0.11339200000000001</v>
      </c>
      <c r="L43" s="53">
        <v>0.120146</v>
      </c>
      <c r="M43" s="53">
        <v>0.125972</v>
      </c>
      <c r="N43" s="53">
        <v>0.132574</v>
      </c>
      <c r="O43" s="53">
        <v>0.134515</v>
      </c>
      <c r="P43" s="53">
        <v>0.13567499999999999</v>
      </c>
      <c r="Q43" s="53">
        <v>0.13664000000000001</v>
      </c>
      <c r="R43" s="53">
        <v>0.138013</v>
      </c>
      <c r="S43" s="53">
        <v>0.13929800000000001</v>
      </c>
      <c r="T43" s="53">
        <v>0.13950299999999999</v>
      </c>
      <c r="U43" s="53">
        <v>0.139709</v>
      </c>
      <c r="V43" s="53">
        <v>0.13991400000000001</v>
      </c>
      <c r="W43" s="53">
        <v>0.14011499999999999</v>
      </c>
      <c r="X43" s="53">
        <v>0.139875</v>
      </c>
      <c r="Y43" s="53">
        <v>0.13850899999999999</v>
      </c>
      <c r="Z43" s="53">
        <v>0.136965</v>
      </c>
      <c r="AA43" s="53">
        <v>0.13483999999999999</v>
      </c>
      <c r="AB43" s="53">
        <v>0.12635199999999999</v>
      </c>
      <c r="AC43" s="53">
        <v>0.119425</v>
      </c>
      <c r="AD43" s="53">
        <v>0.117007</v>
      </c>
      <c r="AE43" s="53">
        <v>0.11534800000000001</v>
      </c>
      <c r="AF43" s="53">
        <v>0.114167</v>
      </c>
      <c r="AG43" s="53">
        <v>0.113181</v>
      </c>
      <c r="AH43" s="53">
        <v>0.113248</v>
      </c>
      <c r="AI43" s="54">
        <v>4.3560000000000001E-2</v>
      </c>
    </row>
    <row r="44" spans="1:35" ht="15" customHeight="1" x14ac:dyDescent="0.45">
      <c r="A44" s="45" t="s">
        <v>558</v>
      </c>
      <c r="B44" s="52" t="s">
        <v>252</v>
      </c>
      <c r="C44" s="53">
        <v>0</v>
      </c>
      <c r="D44" s="53">
        <v>0</v>
      </c>
      <c r="E44" s="53">
        <v>0</v>
      </c>
      <c r="F44" s="53">
        <v>0</v>
      </c>
      <c r="G44" s="53">
        <v>0</v>
      </c>
      <c r="H44" s="53">
        <v>0</v>
      </c>
      <c r="I44" s="53">
        <v>0</v>
      </c>
      <c r="J44" s="53">
        <v>0</v>
      </c>
      <c r="K44" s="53">
        <v>0</v>
      </c>
      <c r="L44" s="53">
        <v>0</v>
      </c>
      <c r="M44" s="53">
        <v>0</v>
      </c>
      <c r="N44" s="53">
        <v>0</v>
      </c>
      <c r="O44" s="53">
        <v>0</v>
      </c>
      <c r="P44" s="53">
        <v>0</v>
      </c>
      <c r="Q44" s="53">
        <v>0</v>
      </c>
      <c r="R44" s="53">
        <v>0</v>
      </c>
      <c r="S44" s="53">
        <v>0</v>
      </c>
      <c r="T44" s="53">
        <v>0</v>
      </c>
      <c r="U44" s="53">
        <v>0</v>
      </c>
      <c r="V44" s="53">
        <v>0</v>
      </c>
      <c r="W44" s="53">
        <v>0</v>
      </c>
      <c r="X44" s="53">
        <v>0</v>
      </c>
      <c r="Y44" s="53">
        <v>0</v>
      </c>
      <c r="Z44" s="53">
        <v>0</v>
      </c>
      <c r="AA44" s="53">
        <v>0</v>
      </c>
      <c r="AB44" s="53">
        <v>0</v>
      </c>
      <c r="AC44" s="53">
        <v>0</v>
      </c>
      <c r="AD44" s="53">
        <v>0</v>
      </c>
      <c r="AE44" s="53">
        <v>0</v>
      </c>
      <c r="AF44" s="53">
        <v>0</v>
      </c>
      <c r="AG44" s="53">
        <v>0</v>
      </c>
      <c r="AH44" s="53">
        <v>0</v>
      </c>
      <c r="AI44" s="54" t="s">
        <v>62</v>
      </c>
    </row>
    <row r="45" spans="1:35" ht="15" customHeight="1" x14ac:dyDescent="0.45">
      <c r="A45" s="45" t="s">
        <v>559</v>
      </c>
      <c r="B45" s="52" t="s">
        <v>253</v>
      </c>
      <c r="C45" s="53">
        <v>0</v>
      </c>
      <c r="D45" s="53">
        <v>0</v>
      </c>
      <c r="E45" s="53">
        <v>0</v>
      </c>
      <c r="F45" s="53">
        <v>0</v>
      </c>
      <c r="G45" s="53">
        <v>0</v>
      </c>
      <c r="H45" s="53">
        <v>0</v>
      </c>
      <c r="I45" s="53">
        <v>0</v>
      </c>
      <c r="J45" s="53">
        <v>0</v>
      </c>
      <c r="K45" s="53">
        <v>0</v>
      </c>
      <c r="L45" s="53">
        <v>0</v>
      </c>
      <c r="M45" s="53">
        <v>0</v>
      </c>
      <c r="N45" s="53">
        <v>0</v>
      </c>
      <c r="O45" s="53">
        <v>0</v>
      </c>
      <c r="P45" s="53">
        <v>0</v>
      </c>
      <c r="Q45" s="53">
        <v>0</v>
      </c>
      <c r="R45" s="53">
        <v>0</v>
      </c>
      <c r="S45" s="53">
        <v>0</v>
      </c>
      <c r="T45" s="53">
        <v>0</v>
      </c>
      <c r="U45" s="53">
        <v>0</v>
      </c>
      <c r="V45" s="53">
        <v>0</v>
      </c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0</v>
      </c>
      <c r="AC45" s="53">
        <v>0</v>
      </c>
      <c r="AD45" s="53">
        <v>0</v>
      </c>
      <c r="AE45" s="53">
        <v>0</v>
      </c>
      <c r="AF45" s="53">
        <v>0</v>
      </c>
      <c r="AG45" s="53">
        <v>0</v>
      </c>
      <c r="AH45" s="53">
        <v>0</v>
      </c>
      <c r="AI45" s="54" t="s">
        <v>62</v>
      </c>
    </row>
    <row r="46" spans="1:35" ht="15" customHeight="1" x14ac:dyDescent="0.45">
      <c r="A46" s="45" t="s">
        <v>560</v>
      </c>
      <c r="B46" s="52" t="s">
        <v>256</v>
      </c>
      <c r="C46" s="53">
        <v>0</v>
      </c>
      <c r="D46" s="53">
        <v>0</v>
      </c>
      <c r="E46" s="53">
        <v>0</v>
      </c>
      <c r="F46" s="53">
        <v>0</v>
      </c>
      <c r="G46" s="53">
        <v>0</v>
      </c>
      <c r="H46" s="53">
        <v>0</v>
      </c>
      <c r="I46" s="53">
        <v>0</v>
      </c>
      <c r="J46" s="53">
        <v>0</v>
      </c>
      <c r="K46" s="53">
        <v>0</v>
      </c>
      <c r="L46" s="53">
        <v>0</v>
      </c>
      <c r="M46" s="53">
        <v>0</v>
      </c>
      <c r="N46" s="53">
        <v>0</v>
      </c>
      <c r="O46" s="53">
        <v>0</v>
      </c>
      <c r="P46" s="53">
        <v>0</v>
      </c>
      <c r="Q46" s="53">
        <v>0</v>
      </c>
      <c r="R46" s="53">
        <v>0</v>
      </c>
      <c r="S46" s="53">
        <v>0</v>
      </c>
      <c r="T46" s="53">
        <v>0</v>
      </c>
      <c r="U46" s="53">
        <v>0</v>
      </c>
      <c r="V46" s="53">
        <v>0</v>
      </c>
      <c r="W46" s="53">
        <v>0</v>
      </c>
      <c r="X46" s="53">
        <v>0</v>
      </c>
      <c r="Y46" s="53">
        <v>0</v>
      </c>
      <c r="Z46" s="53">
        <v>0</v>
      </c>
      <c r="AA46" s="53">
        <v>0</v>
      </c>
      <c r="AB46" s="53">
        <v>0</v>
      </c>
      <c r="AC46" s="53">
        <v>0</v>
      </c>
      <c r="AD46" s="53">
        <v>0</v>
      </c>
      <c r="AE46" s="53">
        <v>0</v>
      </c>
      <c r="AF46" s="53">
        <v>0</v>
      </c>
      <c r="AG46" s="53">
        <v>0</v>
      </c>
      <c r="AH46" s="53">
        <v>0</v>
      </c>
      <c r="AI46" s="54" t="s">
        <v>62</v>
      </c>
    </row>
    <row r="47" spans="1:35" ht="15" customHeight="1" x14ac:dyDescent="0.45">
      <c r="A47" s="45" t="s">
        <v>561</v>
      </c>
      <c r="B47" s="52" t="s">
        <v>257</v>
      </c>
      <c r="C47" s="53">
        <v>0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3">
        <v>0</v>
      </c>
      <c r="O47" s="53">
        <v>0</v>
      </c>
      <c r="P47" s="53">
        <v>0</v>
      </c>
      <c r="Q47" s="53">
        <v>0</v>
      </c>
      <c r="R47" s="53">
        <v>0</v>
      </c>
      <c r="S47" s="53">
        <v>0</v>
      </c>
      <c r="T47" s="53">
        <v>0</v>
      </c>
      <c r="U47" s="53">
        <v>0</v>
      </c>
      <c r="V47" s="53">
        <v>0</v>
      </c>
      <c r="W47" s="53">
        <v>0</v>
      </c>
      <c r="X47" s="53">
        <v>0</v>
      </c>
      <c r="Y47" s="53">
        <v>0</v>
      </c>
      <c r="Z47" s="53">
        <v>0</v>
      </c>
      <c r="AA47" s="53">
        <v>0</v>
      </c>
      <c r="AB47" s="53">
        <v>0</v>
      </c>
      <c r="AC47" s="53">
        <v>0</v>
      </c>
      <c r="AD47" s="53">
        <v>0</v>
      </c>
      <c r="AE47" s="53">
        <v>0</v>
      </c>
      <c r="AF47" s="53">
        <v>0</v>
      </c>
      <c r="AG47" s="53">
        <v>0</v>
      </c>
      <c r="AH47" s="53">
        <v>0</v>
      </c>
      <c r="AI47" s="54" t="s">
        <v>62</v>
      </c>
    </row>
    <row r="48" spans="1:35" ht="15" customHeight="1" x14ac:dyDescent="0.45">
      <c r="A48" s="45" t="s">
        <v>562</v>
      </c>
      <c r="B48" s="52" t="s">
        <v>258</v>
      </c>
      <c r="C48" s="53">
        <v>0.21099999999999999</v>
      </c>
      <c r="D48" s="53">
        <v>0.21099999999999999</v>
      </c>
      <c r="E48" s="53">
        <v>0.270374</v>
      </c>
      <c r="F48" s="53">
        <v>0.27300799999999997</v>
      </c>
      <c r="G48" s="53">
        <v>0.273646</v>
      </c>
      <c r="H48" s="53">
        <v>0.27076099999999997</v>
      </c>
      <c r="I48" s="53">
        <v>0.26878200000000002</v>
      </c>
      <c r="J48" s="53">
        <v>0.27044000000000001</v>
      </c>
      <c r="K48" s="53">
        <v>0.25600499999999998</v>
      </c>
      <c r="L48" s="53">
        <v>0.262795</v>
      </c>
      <c r="M48" s="53">
        <v>0.26182299999999997</v>
      </c>
      <c r="N48" s="53">
        <v>0.24527599999999999</v>
      </c>
      <c r="O48" s="53">
        <v>0.24307599999999999</v>
      </c>
      <c r="P48" s="53">
        <v>0.24532000000000001</v>
      </c>
      <c r="Q48" s="53">
        <v>0.236983</v>
      </c>
      <c r="R48" s="53">
        <v>0.24814700000000001</v>
      </c>
      <c r="S48" s="53">
        <v>0.24915300000000001</v>
      </c>
      <c r="T48" s="53">
        <v>0.243029</v>
      </c>
      <c r="U48" s="53">
        <v>0.258747</v>
      </c>
      <c r="V48" s="53">
        <v>0.26063900000000001</v>
      </c>
      <c r="W48" s="53">
        <v>0.26075599999999999</v>
      </c>
      <c r="X48" s="53">
        <v>0.25812800000000002</v>
      </c>
      <c r="Y48" s="53">
        <v>0.26180100000000001</v>
      </c>
      <c r="Z48" s="53">
        <v>0.26232699999999998</v>
      </c>
      <c r="AA48" s="53">
        <v>0.26342900000000002</v>
      </c>
      <c r="AB48" s="53">
        <v>0.26664900000000002</v>
      </c>
      <c r="AC48" s="53">
        <v>0.27050000000000002</v>
      </c>
      <c r="AD48" s="53">
        <v>0.26865499999999998</v>
      </c>
      <c r="AE48" s="53">
        <v>0.277449</v>
      </c>
      <c r="AF48" s="53">
        <v>0.28199800000000003</v>
      </c>
      <c r="AG48" s="53">
        <v>0.28581400000000001</v>
      </c>
      <c r="AH48" s="53">
        <v>0.28573999999999999</v>
      </c>
      <c r="AI48" s="54">
        <v>9.8289999999999992E-3</v>
      </c>
    </row>
    <row r="49" spans="1:35" ht="15" customHeight="1" x14ac:dyDescent="0.45"/>
    <row r="50" spans="1:35" ht="15" customHeight="1" x14ac:dyDescent="0.45">
      <c r="A50" s="45" t="s">
        <v>563</v>
      </c>
      <c r="B50" s="51" t="s">
        <v>101</v>
      </c>
      <c r="C50" s="55">
        <v>20.449228000000002</v>
      </c>
      <c r="D50" s="55">
        <v>20.693360999999999</v>
      </c>
      <c r="E50" s="55">
        <v>20.436245</v>
      </c>
      <c r="F50" s="55">
        <v>20.391242999999999</v>
      </c>
      <c r="G50" s="55">
        <v>20.313559000000001</v>
      </c>
      <c r="H50" s="55">
        <v>20.180792</v>
      </c>
      <c r="I50" s="55">
        <v>20.060365999999998</v>
      </c>
      <c r="J50" s="55">
        <v>19.984196000000001</v>
      </c>
      <c r="K50" s="55">
        <v>19.876550999999999</v>
      </c>
      <c r="L50" s="55">
        <v>19.840862000000001</v>
      </c>
      <c r="M50" s="55">
        <v>19.790928000000001</v>
      </c>
      <c r="N50" s="55">
        <v>19.790699</v>
      </c>
      <c r="O50" s="55">
        <v>19.771073999999999</v>
      </c>
      <c r="P50" s="55">
        <v>19.746319</v>
      </c>
      <c r="Q50" s="55">
        <v>19.709368000000001</v>
      </c>
      <c r="R50" s="55">
        <v>19.722549000000001</v>
      </c>
      <c r="S50" s="55">
        <v>19.719389</v>
      </c>
      <c r="T50" s="55">
        <v>19.701771000000001</v>
      </c>
      <c r="U50" s="55">
        <v>19.707571000000002</v>
      </c>
      <c r="V50" s="55">
        <v>19.723414999999999</v>
      </c>
      <c r="W50" s="55">
        <v>19.750306999999999</v>
      </c>
      <c r="X50" s="55">
        <v>19.781689</v>
      </c>
      <c r="Y50" s="55">
        <v>19.843874</v>
      </c>
      <c r="Z50" s="55">
        <v>19.917164</v>
      </c>
      <c r="AA50" s="55">
        <v>19.998007000000001</v>
      </c>
      <c r="AB50" s="55">
        <v>20.090885</v>
      </c>
      <c r="AC50" s="55">
        <v>20.203462999999999</v>
      </c>
      <c r="AD50" s="55">
        <v>20.313794999999999</v>
      </c>
      <c r="AE50" s="55">
        <v>20.429981000000002</v>
      </c>
      <c r="AF50" s="55">
        <v>20.549886999999998</v>
      </c>
      <c r="AG50" s="55">
        <v>20.677246</v>
      </c>
      <c r="AH50" s="55">
        <v>20.806692000000002</v>
      </c>
      <c r="AI50" s="56">
        <v>5.5900000000000004E-4</v>
      </c>
    </row>
    <row r="51" spans="1:35" ht="15" customHeight="1" x14ac:dyDescent="0.45"/>
    <row r="52" spans="1:35" ht="15" customHeight="1" x14ac:dyDescent="0.45"/>
    <row r="53" spans="1:35" ht="15" customHeight="1" x14ac:dyDescent="0.45">
      <c r="B53" s="51" t="s">
        <v>102</v>
      </c>
    </row>
    <row r="54" spans="1:35" ht="15" customHeight="1" x14ac:dyDescent="0.45">
      <c r="B54" s="51" t="s">
        <v>103</v>
      </c>
    </row>
    <row r="55" spans="1:35" ht="15" customHeight="1" x14ac:dyDescent="0.45">
      <c r="A55" s="45" t="s">
        <v>564</v>
      </c>
      <c r="B55" s="52" t="s">
        <v>104</v>
      </c>
      <c r="C55" s="53">
        <v>2.984</v>
      </c>
      <c r="D55" s="53">
        <v>3.3109999999999999</v>
      </c>
      <c r="E55" s="53">
        <v>3.2743009999999999</v>
      </c>
      <c r="F55" s="53">
        <v>3.3384339999999999</v>
      </c>
      <c r="G55" s="53">
        <v>3.399178</v>
      </c>
      <c r="H55" s="53">
        <v>3.4438339999999998</v>
      </c>
      <c r="I55" s="53">
        <v>3.4748800000000002</v>
      </c>
      <c r="J55" s="53">
        <v>3.5003850000000001</v>
      </c>
      <c r="K55" s="53">
        <v>3.52433</v>
      </c>
      <c r="L55" s="53">
        <v>3.552943</v>
      </c>
      <c r="M55" s="53">
        <v>3.5816880000000002</v>
      </c>
      <c r="N55" s="53">
        <v>3.6165940000000001</v>
      </c>
      <c r="O55" s="53">
        <v>3.6462859999999999</v>
      </c>
      <c r="P55" s="53">
        <v>3.6736149999999999</v>
      </c>
      <c r="Q55" s="53">
        <v>3.699954</v>
      </c>
      <c r="R55" s="53">
        <v>3.7281589999999998</v>
      </c>
      <c r="S55" s="53">
        <v>3.7582979999999999</v>
      </c>
      <c r="T55" s="53">
        <v>3.7813430000000001</v>
      </c>
      <c r="U55" s="53">
        <v>3.8046229999999999</v>
      </c>
      <c r="V55" s="53">
        <v>3.8278189999999999</v>
      </c>
      <c r="W55" s="53">
        <v>3.8535330000000001</v>
      </c>
      <c r="X55" s="53">
        <v>3.8810009999999999</v>
      </c>
      <c r="Y55" s="53">
        <v>3.9064779999999999</v>
      </c>
      <c r="Z55" s="53">
        <v>3.9388100000000001</v>
      </c>
      <c r="AA55" s="53">
        <v>3.9653429999999998</v>
      </c>
      <c r="AB55" s="53">
        <v>3.995698</v>
      </c>
      <c r="AC55" s="53">
        <v>4.0264150000000001</v>
      </c>
      <c r="AD55" s="53">
        <v>4.0623170000000002</v>
      </c>
      <c r="AE55" s="53">
        <v>4.0922609999999997</v>
      </c>
      <c r="AF55" s="53">
        <v>4.1220999999999997</v>
      </c>
      <c r="AG55" s="53">
        <v>4.1584529999999997</v>
      </c>
      <c r="AH55" s="53">
        <v>4.1825010000000002</v>
      </c>
      <c r="AI55" s="54">
        <v>1.0951000000000001E-2</v>
      </c>
    </row>
    <row r="56" spans="1:35" ht="15" customHeight="1" x14ac:dyDescent="0.45">
      <c r="A56" s="45" t="s">
        <v>565</v>
      </c>
      <c r="B56" s="52" t="s">
        <v>105</v>
      </c>
      <c r="C56" s="53">
        <v>9.3040000000000003</v>
      </c>
      <c r="D56" s="53">
        <v>9.3000000000000007</v>
      </c>
      <c r="E56" s="53">
        <v>9.2567959999999996</v>
      </c>
      <c r="F56" s="53">
        <v>9.1327970000000001</v>
      </c>
      <c r="G56" s="53">
        <v>8.9629449999999995</v>
      </c>
      <c r="H56" s="53">
        <v>8.7849509999999995</v>
      </c>
      <c r="I56" s="53">
        <v>8.6043269999999996</v>
      </c>
      <c r="J56" s="53">
        <v>8.4659610000000001</v>
      </c>
      <c r="K56" s="53">
        <v>8.346819</v>
      </c>
      <c r="L56" s="53">
        <v>8.2412749999999999</v>
      </c>
      <c r="M56" s="53">
        <v>8.1461220000000001</v>
      </c>
      <c r="N56" s="53">
        <v>8.0670990000000007</v>
      </c>
      <c r="O56" s="53">
        <v>7.9988000000000001</v>
      </c>
      <c r="P56" s="53">
        <v>7.9281129999999997</v>
      </c>
      <c r="Q56" s="53">
        <v>7.8626180000000003</v>
      </c>
      <c r="R56" s="53">
        <v>7.8003299999999998</v>
      </c>
      <c r="S56" s="53">
        <v>7.7392839999999996</v>
      </c>
      <c r="T56" s="53">
        <v>7.6918939999999996</v>
      </c>
      <c r="U56" s="53">
        <v>7.6517860000000004</v>
      </c>
      <c r="V56" s="53">
        <v>7.6184890000000003</v>
      </c>
      <c r="W56" s="53">
        <v>7.5927069999999999</v>
      </c>
      <c r="X56" s="53">
        <v>7.5796849999999996</v>
      </c>
      <c r="Y56" s="53">
        <v>7.5723729999999998</v>
      </c>
      <c r="Z56" s="53">
        <v>7.5727679999999999</v>
      </c>
      <c r="AA56" s="53">
        <v>7.5802399999999999</v>
      </c>
      <c r="AB56" s="53">
        <v>7.5923059999999998</v>
      </c>
      <c r="AC56" s="53">
        <v>7.6072139999999999</v>
      </c>
      <c r="AD56" s="53">
        <v>7.6296169999999996</v>
      </c>
      <c r="AE56" s="53">
        <v>7.6567869999999996</v>
      </c>
      <c r="AF56" s="53">
        <v>7.6864600000000003</v>
      </c>
      <c r="AG56" s="53">
        <v>7.7199369999999998</v>
      </c>
      <c r="AH56" s="53">
        <v>7.7578399999999998</v>
      </c>
      <c r="AI56" s="54">
        <v>-5.8450000000000004E-3</v>
      </c>
    </row>
    <row r="57" spans="1:35" ht="15" customHeight="1" x14ac:dyDescent="0.45">
      <c r="A57" s="45" t="s">
        <v>566</v>
      </c>
      <c r="B57" s="52" t="s">
        <v>259</v>
      </c>
      <c r="C57" s="53">
        <v>1.0274E-2</v>
      </c>
      <c r="D57" s="53">
        <v>1.3252999999999999E-2</v>
      </c>
      <c r="E57" s="53">
        <v>1.4116E-2</v>
      </c>
      <c r="F57" s="53">
        <v>1.6830999999999999E-2</v>
      </c>
      <c r="G57" s="53">
        <v>1.5948E-2</v>
      </c>
      <c r="H57" s="53">
        <v>1.5624000000000001E-2</v>
      </c>
      <c r="I57" s="53">
        <v>1.6732E-2</v>
      </c>
      <c r="J57" s="53">
        <v>1.6871000000000001E-2</v>
      </c>
      <c r="K57" s="53">
        <v>1.6553999999999999E-2</v>
      </c>
      <c r="L57" s="53">
        <v>1.5814000000000002E-2</v>
      </c>
      <c r="M57" s="53">
        <v>1.5428000000000001E-2</v>
      </c>
      <c r="N57" s="53">
        <v>1.7083999999999998E-2</v>
      </c>
      <c r="O57" s="53">
        <v>1.6153000000000001E-2</v>
      </c>
      <c r="P57" s="53">
        <v>1.5924000000000001E-2</v>
      </c>
      <c r="Q57" s="53">
        <v>1.5524E-2</v>
      </c>
      <c r="R57" s="53">
        <v>1.4723999999999999E-2</v>
      </c>
      <c r="S57" s="53">
        <v>1.3389E-2</v>
      </c>
      <c r="T57" s="53">
        <v>1.3694E-2</v>
      </c>
      <c r="U57" s="53">
        <v>1.3549E-2</v>
      </c>
      <c r="V57" s="53">
        <v>1.2572E-2</v>
      </c>
      <c r="W57" s="53">
        <v>1.1335E-2</v>
      </c>
      <c r="X57" s="53">
        <v>1.035E-2</v>
      </c>
      <c r="Y57" s="53">
        <v>1.0213E-2</v>
      </c>
      <c r="Z57" s="53">
        <v>9.0620000000000006E-3</v>
      </c>
      <c r="AA57" s="53">
        <v>8.8009999999999998E-3</v>
      </c>
      <c r="AB57" s="53">
        <v>8.5550000000000001E-3</v>
      </c>
      <c r="AC57" s="53">
        <v>8.4189999999999994E-3</v>
      </c>
      <c r="AD57" s="53">
        <v>8.0289999999999997E-3</v>
      </c>
      <c r="AE57" s="53">
        <v>5.7130000000000002E-3</v>
      </c>
      <c r="AF57" s="53">
        <v>5.4149999999999997E-3</v>
      </c>
      <c r="AG57" s="53">
        <v>6.5989999999999998E-3</v>
      </c>
      <c r="AH57" s="53">
        <v>6.5630000000000003E-3</v>
      </c>
      <c r="AI57" s="54">
        <v>-1.4352999999999999E-2</v>
      </c>
    </row>
    <row r="58" spans="1:35" ht="15" customHeight="1" x14ac:dyDescent="0.45">
      <c r="A58" s="45" t="s">
        <v>567</v>
      </c>
      <c r="B58" s="52" t="s">
        <v>106</v>
      </c>
      <c r="C58" s="53">
        <v>1.7509999999999999</v>
      </c>
      <c r="D58" s="53">
        <v>1.7809999999999999</v>
      </c>
      <c r="E58" s="53">
        <v>1.782124</v>
      </c>
      <c r="F58" s="53">
        <v>1.769272</v>
      </c>
      <c r="G58" s="53">
        <v>1.770975</v>
      </c>
      <c r="H58" s="53">
        <v>1.780135</v>
      </c>
      <c r="I58" s="53">
        <v>1.79522</v>
      </c>
      <c r="J58" s="53">
        <v>1.8097829999999999</v>
      </c>
      <c r="K58" s="53">
        <v>1.8252170000000001</v>
      </c>
      <c r="L58" s="53">
        <v>1.842482</v>
      </c>
      <c r="M58" s="53">
        <v>1.859275</v>
      </c>
      <c r="N58" s="53">
        <v>1.876449</v>
      </c>
      <c r="O58" s="53">
        <v>1.8933679999999999</v>
      </c>
      <c r="P58" s="53">
        <v>1.9110940000000001</v>
      </c>
      <c r="Q58" s="53">
        <v>1.9282010000000001</v>
      </c>
      <c r="R58" s="53">
        <v>1.945139</v>
      </c>
      <c r="S58" s="53">
        <v>1.9611259999999999</v>
      </c>
      <c r="T58" s="53">
        <v>1.9768939999999999</v>
      </c>
      <c r="U58" s="53">
        <v>1.9931509999999999</v>
      </c>
      <c r="V58" s="53">
        <v>2.0089709999999998</v>
      </c>
      <c r="W58" s="53">
        <v>2.0252219999999999</v>
      </c>
      <c r="X58" s="53">
        <v>2.0427879999999998</v>
      </c>
      <c r="Y58" s="53">
        <v>2.0607690000000001</v>
      </c>
      <c r="Z58" s="53">
        <v>2.0788869999999999</v>
      </c>
      <c r="AA58" s="53">
        <v>2.0983049999999999</v>
      </c>
      <c r="AB58" s="53">
        <v>2.1185640000000001</v>
      </c>
      <c r="AC58" s="53">
        <v>2.1399499999999998</v>
      </c>
      <c r="AD58" s="53">
        <v>2.1620710000000001</v>
      </c>
      <c r="AE58" s="53">
        <v>2.1852079999999998</v>
      </c>
      <c r="AF58" s="53">
        <v>2.2087129999999999</v>
      </c>
      <c r="AG58" s="53">
        <v>2.2325360000000001</v>
      </c>
      <c r="AH58" s="53">
        <v>2.256764</v>
      </c>
      <c r="AI58" s="54">
        <v>8.2190000000000006E-3</v>
      </c>
    </row>
    <row r="59" spans="1:35" ht="15" customHeight="1" x14ac:dyDescent="0.45">
      <c r="A59" s="45" t="s">
        <v>568</v>
      </c>
      <c r="B59" s="52" t="s">
        <v>107</v>
      </c>
      <c r="C59" s="53">
        <v>4.0890000000000004</v>
      </c>
      <c r="D59" s="53">
        <v>4.1470000000000002</v>
      </c>
      <c r="E59" s="53">
        <v>4.084613</v>
      </c>
      <c r="F59" s="53">
        <v>4.0952710000000003</v>
      </c>
      <c r="G59" s="53">
        <v>4.0545179999999998</v>
      </c>
      <c r="H59" s="53">
        <v>4.0436019999999999</v>
      </c>
      <c r="I59" s="53">
        <v>4.027164</v>
      </c>
      <c r="J59" s="53">
        <v>4.0235609999999999</v>
      </c>
      <c r="K59" s="53">
        <v>4.0027429999999997</v>
      </c>
      <c r="L59" s="53">
        <v>3.9934240000000001</v>
      </c>
      <c r="M59" s="53">
        <v>3.9719549999999999</v>
      </c>
      <c r="N59" s="53">
        <v>3.9417260000000001</v>
      </c>
      <c r="O59" s="53">
        <v>3.925573</v>
      </c>
      <c r="P59" s="53">
        <v>3.9079329999999999</v>
      </c>
      <c r="Q59" s="53">
        <v>3.892277</v>
      </c>
      <c r="R59" s="53">
        <v>3.8845860000000001</v>
      </c>
      <c r="S59" s="53">
        <v>3.877116</v>
      </c>
      <c r="T59" s="53">
        <v>3.8763269999999999</v>
      </c>
      <c r="U59" s="53">
        <v>3.8663799999999999</v>
      </c>
      <c r="V59" s="53">
        <v>3.8603529999999999</v>
      </c>
      <c r="W59" s="53">
        <v>3.8533279999999999</v>
      </c>
      <c r="X59" s="53">
        <v>3.8573469999999999</v>
      </c>
      <c r="Y59" s="53">
        <v>3.8584160000000001</v>
      </c>
      <c r="Z59" s="53">
        <v>3.865885</v>
      </c>
      <c r="AA59" s="53">
        <v>3.8743729999999998</v>
      </c>
      <c r="AB59" s="53">
        <v>3.8886059999999998</v>
      </c>
      <c r="AC59" s="53">
        <v>3.8970720000000001</v>
      </c>
      <c r="AD59" s="53">
        <v>3.9136609999999998</v>
      </c>
      <c r="AE59" s="53">
        <v>3.9264130000000002</v>
      </c>
      <c r="AF59" s="53">
        <v>3.9363769999999998</v>
      </c>
      <c r="AG59" s="53">
        <v>3.9475370000000001</v>
      </c>
      <c r="AH59" s="53">
        <v>3.9539559999999998</v>
      </c>
      <c r="AI59" s="54">
        <v>-1.083E-3</v>
      </c>
    </row>
    <row r="60" spans="1:35" ht="15" customHeight="1" x14ac:dyDescent="0.45">
      <c r="A60" s="45" t="s">
        <v>569</v>
      </c>
      <c r="B60" s="52" t="s">
        <v>108</v>
      </c>
      <c r="C60" s="53">
        <v>3.7890000000000001</v>
      </c>
      <c r="D60" s="53">
        <v>3.85</v>
      </c>
      <c r="E60" s="53">
        <v>3.6660759999999999</v>
      </c>
      <c r="F60" s="53">
        <v>3.6824129999999999</v>
      </c>
      <c r="G60" s="53">
        <v>3.6481279999999998</v>
      </c>
      <c r="H60" s="53">
        <v>3.6420699999999999</v>
      </c>
      <c r="I60" s="53">
        <v>3.6306720000000001</v>
      </c>
      <c r="J60" s="53">
        <v>3.6332439999999999</v>
      </c>
      <c r="K60" s="53">
        <v>3.617918</v>
      </c>
      <c r="L60" s="53">
        <v>3.6135630000000001</v>
      </c>
      <c r="M60" s="53">
        <v>3.5953029999999999</v>
      </c>
      <c r="N60" s="53">
        <v>3.567742</v>
      </c>
      <c r="O60" s="53">
        <v>3.5546509999999998</v>
      </c>
      <c r="P60" s="53">
        <v>3.5392350000000001</v>
      </c>
      <c r="Q60" s="53">
        <v>3.5260880000000001</v>
      </c>
      <c r="R60" s="53">
        <v>3.5203859999999998</v>
      </c>
      <c r="S60" s="53">
        <v>3.5149550000000001</v>
      </c>
      <c r="T60" s="53">
        <v>3.5162680000000002</v>
      </c>
      <c r="U60" s="53">
        <v>3.5085570000000001</v>
      </c>
      <c r="V60" s="53">
        <v>3.5056820000000002</v>
      </c>
      <c r="W60" s="53">
        <v>3.5007619999999999</v>
      </c>
      <c r="X60" s="53">
        <v>3.5060899999999999</v>
      </c>
      <c r="Y60" s="53">
        <v>3.5087000000000002</v>
      </c>
      <c r="Z60" s="53">
        <v>3.5179200000000002</v>
      </c>
      <c r="AA60" s="53">
        <v>3.528114</v>
      </c>
      <c r="AB60" s="53">
        <v>3.5434000000000001</v>
      </c>
      <c r="AC60" s="53">
        <v>3.552915</v>
      </c>
      <c r="AD60" s="53">
        <v>3.569998</v>
      </c>
      <c r="AE60" s="53">
        <v>3.5835859999999999</v>
      </c>
      <c r="AF60" s="53">
        <v>3.5943649999999998</v>
      </c>
      <c r="AG60" s="53">
        <v>3.6062029999999998</v>
      </c>
      <c r="AH60" s="53">
        <v>3.6132909999999998</v>
      </c>
      <c r="AI60" s="54">
        <v>-1.531E-3</v>
      </c>
    </row>
    <row r="61" spans="1:35" ht="15" customHeight="1" x14ac:dyDescent="0.45">
      <c r="A61" s="45" t="s">
        <v>570</v>
      </c>
      <c r="B61" s="52" t="s">
        <v>109</v>
      </c>
      <c r="C61" s="53">
        <v>0.28999999999999998</v>
      </c>
      <c r="D61" s="53">
        <v>0.27200000000000002</v>
      </c>
      <c r="E61" s="53">
        <v>0.282331</v>
      </c>
      <c r="F61" s="53">
        <v>0.241563</v>
      </c>
      <c r="G61" s="53">
        <v>0.29393399999999997</v>
      </c>
      <c r="H61" s="53">
        <v>0.29867100000000002</v>
      </c>
      <c r="I61" s="53">
        <v>0.30069899999999999</v>
      </c>
      <c r="J61" s="53">
        <v>0.288802</v>
      </c>
      <c r="K61" s="53">
        <v>0.28412599999999999</v>
      </c>
      <c r="L61" s="53">
        <v>0.26543699999999998</v>
      </c>
      <c r="M61" s="53">
        <v>0.26432</v>
      </c>
      <c r="N61" s="53">
        <v>0.28459099999999998</v>
      </c>
      <c r="O61" s="53">
        <v>0.28273900000000002</v>
      </c>
      <c r="P61" s="53">
        <v>0.28185100000000002</v>
      </c>
      <c r="Q61" s="53">
        <v>0.279804</v>
      </c>
      <c r="R61" s="53">
        <v>0.27887099999999998</v>
      </c>
      <c r="S61" s="53">
        <v>0.275949</v>
      </c>
      <c r="T61" s="53">
        <v>0.25701800000000002</v>
      </c>
      <c r="U61" s="53">
        <v>0.255048</v>
      </c>
      <c r="V61" s="53">
        <v>0.24918399999999999</v>
      </c>
      <c r="W61" s="53">
        <v>0.24605399999999999</v>
      </c>
      <c r="X61" s="53">
        <v>0.24086199999999999</v>
      </c>
      <c r="Y61" s="53">
        <v>0.24430199999999999</v>
      </c>
      <c r="Z61" s="53">
        <v>0.233263</v>
      </c>
      <c r="AA61" s="53">
        <v>0.23055999999999999</v>
      </c>
      <c r="AB61" s="53">
        <v>0.222054</v>
      </c>
      <c r="AC61" s="53">
        <v>0.22711200000000001</v>
      </c>
      <c r="AD61" s="53">
        <v>0.217004</v>
      </c>
      <c r="AE61" s="53">
        <v>0.21527099999999999</v>
      </c>
      <c r="AF61" s="53">
        <v>0.213861</v>
      </c>
      <c r="AG61" s="53">
        <v>0.211731</v>
      </c>
      <c r="AH61" s="53">
        <v>0.20931</v>
      </c>
      <c r="AI61" s="54">
        <v>-1.0463E-2</v>
      </c>
    </row>
    <row r="62" spans="1:35" ht="15" customHeight="1" x14ac:dyDescent="0.45">
      <c r="A62" s="45" t="s">
        <v>571</v>
      </c>
      <c r="B62" s="52" t="s">
        <v>110</v>
      </c>
      <c r="C62" s="53">
        <v>1.925</v>
      </c>
      <c r="D62" s="53">
        <v>1.8640000000000001</v>
      </c>
      <c r="E62" s="53">
        <v>1.7871220000000001</v>
      </c>
      <c r="F62" s="53">
        <v>1.8414889999999999</v>
      </c>
      <c r="G62" s="53">
        <v>1.859111</v>
      </c>
      <c r="H62" s="53">
        <v>1.855432</v>
      </c>
      <c r="I62" s="53">
        <v>1.8828800000000001</v>
      </c>
      <c r="J62" s="53">
        <v>1.921613</v>
      </c>
      <c r="K62" s="53">
        <v>1.91632</v>
      </c>
      <c r="L62" s="53">
        <v>1.9701139999999999</v>
      </c>
      <c r="M62" s="53">
        <v>1.9923470000000001</v>
      </c>
      <c r="N62" s="53">
        <v>2.0252210000000002</v>
      </c>
      <c r="O62" s="53">
        <v>2.0445609999999999</v>
      </c>
      <c r="P62" s="53">
        <v>2.0647280000000001</v>
      </c>
      <c r="Q62" s="53">
        <v>2.06562</v>
      </c>
      <c r="R62" s="53">
        <v>2.1076920000000001</v>
      </c>
      <c r="S62" s="53">
        <v>2.1301869999999998</v>
      </c>
      <c r="T62" s="53">
        <v>2.139386</v>
      </c>
      <c r="U62" s="53">
        <v>2.1615989999999998</v>
      </c>
      <c r="V62" s="53">
        <v>2.1840950000000001</v>
      </c>
      <c r="W62" s="53">
        <v>2.205203</v>
      </c>
      <c r="X62" s="53">
        <v>2.205117</v>
      </c>
      <c r="Y62" s="53">
        <v>2.2276389999999999</v>
      </c>
      <c r="Z62" s="53">
        <v>2.2539030000000002</v>
      </c>
      <c r="AA62" s="53">
        <v>2.2762340000000001</v>
      </c>
      <c r="AB62" s="53">
        <v>2.3016380000000001</v>
      </c>
      <c r="AC62" s="53">
        <v>2.3348119999999999</v>
      </c>
      <c r="AD62" s="53">
        <v>2.357904</v>
      </c>
      <c r="AE62" s="53">
        <v>2.3858380000000001</v>
      </c>
      <c r="AF62" s="53">
        <v>2.415886</v>
      </c>
      <c r="AG62" s="53">
        <v>2.44197</v>
      </c>
      <c r="AH62" s="53">
        <v>2.4809869999999998</v>
      </c>
      <c r="AI62" s="54">
        <v>8.2179999999999996E-3</v>
      </c>
    </row>
    <row r="63" spans="1:35" ht="15" customHeight="1" x14ac:dyDescent="0.45">
      <c r="B63" s="51" t="s">
        <v>111</v>
      </c>
    </row>
    <row r="64" spans="1:35" ht="15" customHeight="1" x14ac:dyDescent="0.45">
      <c r="A64" s="45" t="s">
        <v>572</v>
      </c>
      <c r="B64" s="52" t="s">
        <v>112</v>
      </c>
      <c r="C64" s="53">
        <v>1.0184519999999999</v>
      </c>
      <c r="D64" s="53">
        <v>1.0012760000000001</v>
      </c>
      <c r="E64" s="53">
        <v>0.98553199999999996</v>
      </c>
      <c r="F64" s="53">
        <v>0.97799800000000003</v>
      </c>
      <c r="G64" s="53">
        <v>0.96917799999999998</v>
      </c>
      <c r="H64" s="53">
        <v>0.96052000000000004</v>
      </c>
      <c r="I64" s="53">
        <v>0.95220000000000005</v>
      </c>
      <c r="J64" s="53">
        <v>0.94353799999999999</v>
      </c>
      <c r="K64" s="53">
        <v>0.935747</v>
      </c>
      <c r="L64" s="53">
        <v>0.92848399999999998</v>
      </c>
      <c r="M64" s="53">
        <v>0.92215899999999995</v>
      </c>
      <c r="N64" s="53">
        <v>0.91641399999999995</v>
      </c>
      <c r="O64" s="53">
        <v>0.91132899999999994</v>
      </c>
      <c r="P64" s="53">
        <v>0.90671100000000004</v>
      </c>
      <c r="Q64" s="53">
        <v>0.90192799999999995</v>
      </c>
      <c r="R64" s="53">
        <v>0.89738600000000002</v>
      </c>
      <c r="S64" s="53">
        <v>0.893065</v>
      </c>
      <c r="T64" s="53">
        <v>0.88885800000000004</v>
      </c>
      <c r="U64" s="53">
        <v>0.88484399999999996</v>
      </c>
      <c r="V64" s="53">
        <v>0.88106200000000001</v>
      </c>
      <c r="W64" s="53">
        <v>0.87721400000000005</v>
      </c>
      <c r="X64" s="53">
        <v>0.87406200000000001</v>
      </c>
      <c r="Y64" s="53">
        <v>0.87098299999999995</v>
      </c>
      <c r="Z64" s="53">
        <v>0.86756299999999997</v>
      </c>
      <c r="AA64" s="53">
        <v>0.86430399999999996</v>
      </c>
      <c r="AB64" s="53">
        <v>0.86144900000000002</v>
      </c>
      <c r="AC64" s="53">
        <v>0.85851299999999997</v>
      </c>
      <c r="AD64" s="53">
        <v>0.85603899999999999</v>
      </c>
      <c r="AE64" s="53">
        <v>0.85340700000000003</v>
      </c>
      <c r="AF64" s="53">
        <v>0.85082899999999995</v>
      </c>
      <c r="AG64" s="53">
        <v>0.84852899999999998</v>
      </c>
      <c r="AH64" s="53">
        <v>0.84647799999999995</v>
      </c>
      <c r="AI64" s="54">
        <v>-5.9490000000000003E-3</v>
      </c>
    </row>
    <row r="65" spans="1:35" ht="15" customHeight="1" x14ac:dyDescent="0.45">
      <c r="A65" s="45" t="s">
        <v>573</v>
      </c>
      <c r="B65" s="52" t="s">
        <v>113</v>
      </c>
      <c r="C65" s="53">
        <v>5.0195720000000001</v>
      </c>
      <c r="D65" s="53">
        <v>5.1979550000000003</v>
      </c>
      <c r="E65" s="53">
        <v>5.320468</v>
      </c>
      <c r="F65" s="53">
        <v>5.4483119999999996</v>
      </c>
      <c r="G65" s="53">
        <v>5.532737</v>
      </c>
      <c r="H65" s="53">
        <v>5.5837580000000004</v>
      </c>
      <c r="I65" s="53">
        <v>5.6544619999999997</v>
      </c>
      <c r="J65" s="53">
        <v>5.732113</v>
      </c>
      <c r="K65" s="53">
        <v>5.761355</v>
      </c>
      <c r="L65" s="53">
        <v>5.8544879999999999</v>
      </c>
      <c r="M65" s="53">
        <v>5.915457</v>
      </c>
      <c r="N65" s="53">
        <v>5.9934570000000003</v>
      </c>
      <c r="O65" s="53">
        <v>6.0539959999999997</v>
      </c>
      <c r="P65" s="53">
        <v>6.1103670000000001</v>
      </c>
      <c r="Q65" s="53">
        <v>6.1453379999999997</v>
      </c>
      <c r="R65" s="53">
        <v>6.2249889999999999</v>
      </c>
      <c r="S65" s="53">
        <v>6.2862929999999997</v>
      </c>
      <c r="T65" s="53">
        <v>6.325882</v>
      </c>
      <c r="U65" s="53">
        <v>6.3781220000000003</v>
      </c>
      <c r="V65" s="53">
        <v>6.4309419999999999</v>
      </c>
      <c r="W65" s="53">
        <v>6.4838950000000004</v>
      </c>
      <c r="X65" s="53">
        <v>6.5193329999999996</v>
      </c>
      <c r="Y65" s="53">
        <v>6.5753399999999997</v>
      </c>
      <c r="Z65" s="53">
        <v>6.6414479999999996</v>
      </c>
      <c r="AA65" s="53">
        <v>6.6986049999999997</v>
      </c>
      <c r="AB65" s="53">
        <v>6.7637679999999998</v>
      </c>
      <c r="AC65" s="53">
        <v>6.8372970000000004</v>
      </c>
      <c r="AD65" s="53">
        <v>6.905964</v>
      </c>
      <c r="AE65" s="53">
        <v>6.9727189999999997</v>
      </c>
      <c r="AF65" s="53">
        <v>7.0412080000000001</v>
      </c>
      <c r="AG65" s="53">
        <v>7.1125259999999999</v>
      </c>
      <c r="AH65" s="53">
        <v>7.1830530000000001</v>
      </c>
      <c r="AI65" s="54">
        <v>1.1627999999999999E-2</v>
      </c>
    </row>
    <row r="66" spans="1:35" ht="15" customHeight="1" x14ac:dyDescent="0.45">
      <c r="A66" s="45" t="s">
        <v>574</v>
      </c>
      <c r="B66" s="52" t="s">
        <v>114</v>
      </c>
      <c r="C66" s="53">
        <v>14.073465000000001</v>
      </c>
      <c r="D66" s="53">
        <v>14.08821</v>
      </c>
      <c r="E66" s="53">
        <v>13.953626</v>
      </c>
      <c r="F66" s="53">
        <v>13.763532</v>
      </c>
      <c r="G66" s="53">
        <v>13.610417</v>
      </c>
      <c r="H66" s="53">
        <v>13.433764999999999</v>
      </c>
      <c r="I66" s="53">
        <v>13.250477999999999</v>
      </c>
      <c r="J66" s="53">
        <v>13.107445</v>
      </c>
      <c r="K66" s="53">
        <v>12.974966999999999</v>
      </c>
      <c r="L66" s="53">
        <v>12.85491</v>
      </c>
      <c r="M66" s="53">
        <v>12.748055000000001</v>
      </c>
      <c r="N66" s="53">
        <v>12.669131</v>
      </c>
      <c r="O66" s="53">
        <v>12.591089999999999</v>
      </c>
      <c r="P66" s="53">
        <v>12.512252999999999</v>
      </c>
      <c r="Q66" s="53">
        <v>12.440175999999999</v>
      </c>
      <c r="R66" s="53">
        <v>12.378754000000001</v>
      </c>
      <c r="S66" s="53">
        <v>12.316319</v>
      </c>
      <c r="T66" s="53">
        <v>12.260047</v>
      </c>
      <c r="U66" s="53">
        <v>12.218299</v>
      </c>
      <c r="V66" s="53">
        <v>12.185451</v>
      </c>
      <c r="W66" s="53">
        <v>12.160576000000001</v>
      </c>
      <c r="X66" s="53">
        <v>12.157499</v>
      </c>
      <c r="Y66" s="53">
        <v>12.166029</v>
      </c>
      <c r="Z66" s="53">
        <v>12.175537</v>
      </c>
      <c r="AA66" s="53">
        <v>12.200576999999999</v>
      </c>
      <c r="AB66" s="53">
        <v>12.231869</v>
      </c>
      <c r="AC66" s="53">
        <v>12.273191000000001</v>
      </c>
      <c r="AD66" s="53">
        <v>12.313863</v>
      </c>
      <c r="AE66" s="53">
        <v>12.364262</v>
      </c>
      <c r="AF66" s="53">
        <v>12.415668</v>
      </c>
      <c r="AG66" s="53">
        <v>12.471617</v>
      </c>
      <c r="AH66" s="53">
        <v>12.528729999999999</v>
      </c>
      <c r="AI66" s="54">
        <v>-3.7439999999999999E-3</v>
      </c>
    </row>
    <row r="67" spans="1:35" ht="15" customHeight="1" x14ac:dyDescent="0.45">
      <c r="A67" s="45" t="s">
        <v>575</v>
      </c>
      <c r="B67" s="52" t="s">
        <v>115</v>
      </c>
      <c r="C67" s="53">
        <v>8.1947000000000006E-2</v>
      </c>
      <c r="D67" s="53">
        <v>7.8167E-2</v>
      </c>
      <c r="E67" s="53">
        <v>6.0546000000000003E-2</v>
      </c>
      <c r="F67" s="53">
        <v>5.9159999999999997E-2</v>
      </c>
      <c r="G67" s="53">
        <v>5.7180000000000002E-2</v>
      </c>
      <c r="H67" s="53">
        <v>5.6069000000000001E-2</v>
      </c>
      <c r="I67" s="53">
        <v>5.3045000000000002E-2</v>
      </c>
      <c r="J67" s="53">
        <v>4.9722000000000002E-2</v>
      </c>
      <c r="K67" s="53">
        <v>4.7001000000000001E-2</v>
      </c>
      <c r="L67" s="53">
        <v>4.4666999999999998E-2</v>
      </c>
      <c r="M67" s="53">
        <v>4.3818999999999997E-2</v>
      </c>
      <c r="N67" s="53">
        <v>4.2977000000000001E-2</v>
      </c>
      <c r="O67" s="53">
        <v>4.1509999999999998E-2</v>
      </c>
      <c r="P67" s="53">
        <v>4.1217999999999998E-2</v>
      </c>
      <c r="Q67" s="53">
        <v>4.0814000000000003E-2</v>
      </c>
      <c r="R67" s="53">
        <v>4.0524999999999999E-2</v>
      </c>
      <c r="S67" s="53">
        <v>4.0168000000000002E-2</v>
      </c>
      <c r="T67" s="53">
        <v>3.9650999999999999E-2</v>
      </c>
      <c r="U67" s="53">
        <v>3.9024000000000003E-2</v>
      </c>
      <c r="V67" s="53">
        <v>3.7187999999999999E-2</v>
      </c>
      <c r="W67" s="53">
        <v>3.6628000000000001E-2</v>
      </c>
      <c r="X67" s="53">
        <v>3.6194999999999998E-2</v>
      </c>
      <c r="Y67" s="53">
        <v>3.4778000000000003E-2</v>
      </c>
      <c r="Z67" s="53">
        <v>3.3326000000000001E-2</v>
      </c>
      <c r="AA67" s="53">
        <v>3.1763E-2</v>
      </c>
      <c r="AB67" s="53">
        <v>3.0367999999999999E-2</v>
      </c>
      <c r="AC67" s="53">
        <v>2.8974E-2</v>
      </c>
      <c r="AD67" s="53">
        <v>2.9142999999999999E-2</v>
      </c>
      <c r="AE67" s="53">
        <v>2.9193E-2</v>
      </c>
      <c r="AF67" s="53">
        <v>2.9302999999999999E-2</v>
      </c>
      <c r="AG67" s="53">
        <v>2.9378999999999999E-2</v>
      </c>
      <c r="AH67" s="53">
        <v>2.9571E-2</v>
      </c>
      <c r="AI67" s="54">
        <v>-3.2344999999999999E-2</v>
      </c>
    </row>
    <row r="68" spans="1:35" ht="15" customHeight="1" x14ac:dyDescent="0.45">
      <c r="A68" s="45" t="s">
        <v>576</v>
      </c>
      <c r="B68" s="52" t="s">
        <v>260</v>
      </c>
      <c r="C68" s="53">
        <v>3.6922999999999997E-2</v>
      </c>
      <c r="D68" s="53">
        <v>0.115888</v>
      </c>
      <c r="E68" s="53">
        <v>0.14505100000000001</v>
      </c>
      <c r="F68" s="53">
        <v>0.168486</v>
      </c>
      <c r="G68" s="53">
        <v>0.169877</v>
      </c>
      <c r="H68" s="53">
        <v>0.17128499999999999</v>
      </c>
      <c r="I68" s="53">
        <v>0.173929</v>
      </c>
      <c r="J68" s="53">
        <v>0.17599400000000001</v>
      </c>
      <c r="K68" s="53">
        <v>0.17901</v>
      </c>
      <c r="L68" s="53">
        <v>0.181864</v>
      </c>
      <c r="M68" s="53">
        <v>0.18528900000000001</v>
      </c>
      <c r="N68" s="53">
        <v>0.189248</v>
      </c>
      <c r="O68" s="53">
        <v>0.19265499999999999</v>
      </c>
      <c r="P68" s="53">
        <v>0.19619700000000001</v>
      </c>
      <c r="Q68" s="53">
        <v>0.19953599999999999</v>
      </c>
      <c r="R68" s="53">
        <v>0.20255999999999999</v>
      </c>
      <c r="S68" s="53">
        <v>0.20542299999999999</v>
      </c>
      <c r="T68" s="53">
        <v>0.207931</v>
      </c>
      <c r="U68" s="53">
        <v>0.21097299999999999</v>
      </c>
      <c r="V68" s="53">
        <v>0.21369299999999999</v>
      </c>
      <c r="W68" s="53">
        <v>0.21662300000000001</v>
      </c>
      <c r="X68" s="53">
        <v>0.21934200000000001</v>
      </c>
      <c r="Y68" s="53">
        <v>0.22230900000000001</v>
      </c>
      <c r="Z68" s="53">
        <v>0.22500400000000001</v>
      </c>
      <c r="AA68" s="53">
        <v>0.22795399999999999</v>
      </c>
      <c r="AB68" s="53">
        <v>0.23076199999999999</v>
      </c>
      <c r="AC68" s="53">
        <v>0.234073</v>
      </c>
      <c r="AD68" s="53">
        <v>0.23719199999999999</v>
      </c>
      <c r="AE68" s="53">
        <v>0.24068100000000001</v>
      </c>
      <c r="AF68" s="53">
        <v>0.24432400000000001</v>
      </c>
      <c r="AG68" s="53">
        <v>0.24796899999999999</v>
      </c>
      <c r="AH68" s="53">
        <v>0.25185000000000002</v>
      </c>
      <c r="AI68" s="54">
        <v>6.3894000000000006E-2</v>
      </c>
    </row>
    <row r="69" spans="1:35" ht="15" customHeight="1" x14ac:dyDescent="0.45">
      <c r="A69" s="45" t="s">
        <v>577</v>
      </c>
      <c r="B69" s="51" t="s">
        <v>116</v>
      </c>
      <c r="C69" s="55">
        <v>20.343</v>
      </c>
      <c r="D69" s="55">
        <v>20.674999</v>
      </c>
      <c r="E69" s="55">
        <v>20.467286999999999</v>
      </c>
      <c r="F69" s="55">
        <v>20.418827</v>
      </c>
      <c r="G69" s="55">
        <v>20.340661999999998</v>
      </c>
      <c r="H69" s="55">
        <v>20.206623</v>
      </c>
      <c r="I69" s="55">
        <v>20.085170999999999</v>
      </c>
      <c r="J69" s="55">
        <v>20.010104999999999</v>
      </c>
      <c r="K69" s="55">
        <v>19.899554999999999</v>
      </c>
      <c r="L69" s="55">
        <v>19.865677000000002</v>
      </c>
      <c r="M69" s="55">
        <v>19.815708000000001</v>
      </c>
      <c r="N69" s="55">
        <v>19.811679999999999</v>
      </c>
      <c r="O69" s="55">
        <v>19.791326999999999</v>
      </c>
      <c r="P69" s="55">
        <v>19.767334000000002</v>
      </c>
      <c r="Q69" s="55">
        <v>19.728476000000001</v>
      </c>
      <c r="R69" s="55">
        <v>19.744779999999999</v>
      </c>
      <c r="S69" s="55">
        <v>19.741959000000001</v>
      </c>
      <c r="T69" s="55">
        <v>19.722861999999999</v>
      </c>
      <c r="U69" s="55">
        <v>19.732586000000001</v>
      </c>
      <c r="V69" s="55">
        <v>19.748913000000002</v>
      </c>
      <c r="W69" s="55">
        <v>19.776045</v>
      </c>
      <c r="X69" s="55">
        <v>19.806801</v>
      </c>
      <c r="Y69" s="55">
        <v>19.869978</v>
      </c>
      <c r="Z69" s="55">
        <v>19.943515999999999</v>
      </c>
      <c r="AA69" s="55">
        <v>20.025057</v>
      </c>
      <c r="AB69" s="55">
        <v>20.118866000000001</v>
      </c>
      <c r="AC69" s="55">
        <v>20.232574</v>
      </c>
      <c r="AD69" s="55">
        <v>20.342575</v>
      </c>
      <c r="AE69" s="55">
        <v>20.461777000000001</v>
      </c>
      <c r="AF69" s="55">
        <v>20.583397000000001</v>
      </c>
      <c r="AG69" s="55">
        <v>20.712164000000001</v>
      </c>
      <c r="AH69" s="55">
        <v>20.841358</v>
      </c>
      <c r="AI69" s="56">
        <v>7.8100000000000001E-4</v>
      </c>
    </row>
    <row r="70" spans="1:35" ht="15" customHeight="1" x14ac:dyDescent="0.45"/>
    <row r="71" spans="1:35" ht="15" customHeight="1" x14ac:dyDescent="0.45">
      <c r="A71" s="45" t="s">
        <v>578</v>
      </c>
      <c r="B71" s="52" t="s">
        <v>261</v>
      </c>
      <c r="C71" s="53">
        <v>0.106228</v>
      </c>
      <c r="D71" s="53">
        <v>1.8362E-2</v>
      </c>
      <c r="E71" s="53">
        <v>-3.1042E-2</v>
      </c>
      <c r="F71" s="53">
        <v>-2.7584000000000001E-2</v>
      </c>
      <c r="G71" s="53">
        <v>-2.7102999999999999E-2</v>
      </c>
      <c r="H71" s="53">
        <v>-2.5831E-2</v>
      </c>
      <c r="I71" s="53">
        <v>-2.4805000000000001E-2</v>
      </c>
      <c r="J71" s="53">
        <v>-2.5909000000000001E-2</v>
      </c>
      <c r="K71" s="53">
        <v>-2.3005000000000001E-2</v>
      </c>
      <c r="L71" s="53">
        <v>-2.4815E-2</v>
      </c>
      <c r="M71" s="53">
        <v>-2.478E-2</v>
      </c>
      <c r="N71" s="53">
        <v>-2.0981E-2</v>
      </c>
      <c r="O71" s="53">
        <v>-2.0251999999999999E-2</v>
      </c>
      <c r="P71" s="53">
        <v>-2.1014999999999999E-2</v>
      </c>
      <c r="Q71" s="53">
        <v>-1.9108E-2</v>
      </c>
      <c r="R71" s="53">
        <v>-2.223E-2</v>
      </c>
      <c r="S71" s="53">
        <v>-2.257E-2</v>
      </c>
      <c r="T71" s="53">
        <v>-2.1090999999999999E-2</v>
      </c>
      <c r="U71" s="53">
        <v>-2.5014999999999999E-2</v>
      </c>
      <c r="V71" s="53">
        <v>-2.5496999999999999E-2</v>
      </c>
      <c r="W71" s="53">
        <v>-2.5738E-2</v>
      </c>
      <c r="X71" s="53">
        <v>-2.5111999999999999E-2</v>
      </c>
      <c r="Y71" s="53">
        <v>-2.6103999999999999E-2</v>
      </c>
      <c r="Z71" s="53">
        <v>-2.6352E-2</v>
      </c>
      <c r="AA71" s="53">
        <v>-2.7050000000000001E-2</v>
      </c>
      <c r="AB71" s="53">
        <v>-2.7980999999999999E-2</v>
      </c>
      <c r="AC71" s="53">
        <v>-2.9111999999999999E-2</v>
      </c>
      <c r="AD71" s="53">
        <v>-2.878E-2</v>
      </c>
      <c r="AE71" s="53">
        <v>-3.1795999999999998E-2</v>
      </c>
      <c r="AF71" s="53">
        <v>-3.3509999999999998E-2</v>
      </c>
      <c r="AG71" s="53">
        <v>-3.4917999999999998E-2</v>
      </c>
      <c r="AH71" s="53">
        <v>-3.4666000000000002E-2</v>
      </c>
      <c r="AI71" s="54" t="s">
        <v>62</v>
      </c>
    </row>
    <row r="72" spans="1:35" ht="15" customHeight="1" x14ac:dyDescent="0.45"/>
    <row r="73" spans="1:35" ht="15" customHeight="1" x14ac:dyDescent="0.45">
      <c r="A73" s="45" t="s">
        <v>579</v>
      </c>
      <c r="B73" s="52" t="s">
        <v>262</v>
      </c>
      <c r="C73" s="58">
        <v>18.802</v>
      </c>
      <c r="D73" s="58">
        <v>18.829000000000001</v>
      </c>
      <c r="E73" s="58">
        <v>19.087354999999999</v>
      </c>
      <c r="F73" s="58">
        <v>19.448774</v>
      </c>
      <c r="G73" s="58">
        <v>19.523993999999998</v>
      </c>
      <c r="H73" s="58">
        <v>19.599215000000001</v>
      </c>
      <c r="I73" s="58">
        <v>19.599215000000001</v>
      </c>
      <c r="J73" s="58">
        <v>19.599215000000001</v>
      </c>
      <c r="K73" s="58">
        <v>19.599215000000001</v>
      </c>
      <c r="L73" s="58">
        <v>19.599215000000001</v>
      </c>
      <c r="M73" s="58">
        <v>19.599215000000001</v>
      </c>
      <c r="N73" s="58">
        <v>19.599215000000001</v>
      </c>
      <c r="O73" s="58">
        <v>19.599215000000001</v>
      </c>
      <c r="P73" s="58">
        <v>19.599215000000001</v>
      </c>
      <c r="Q73" s="58">
        <v>19.599215000000001</v>
      </c>
      <c r="R73" s="58">
        <v>19.599215000000001</v>
      </c>
      <c r="S73" s="58">
        <v>19.599215000000001</v>
      </c>
      <c r="T73" s="58">
        <v>19.599215000000001</v>
      </c>
      <c r="U73" s="58">
        <v>19.599215000000001</v>
      </c>
      <c r="V73" s="58">
        <v>19.599215000000001</v>
      </c>
      <c r="W73" s="58">
        <v>19.599215000000001</v>
      </c>
      <c r="X73" s="58">
        <v>19.599215000000001</v>
      </c>
      <c r="Y73" s="58">
        <v>19.599215000000001</v>
      </c>
      <c r="Z73" s="58">
        <v>19.599215000000001</v>
      </c>
      <c r="AA73" s="58">
        <v>19.599215000000001</v>
      </c>
      <c r="AB73" s="58">
        <v>19.599215000000001</v>
      </c>
      <c r="AC73" s="58">
        <v>19.599215000000001</v>
      </c>
      <c r="AD73" s="58">
        <v>19.599215000000001</v>
      </c>
      <c r="AE73" s="58">
        <v>19.599215000000001</v>
      </c>
      <c r="AF73" s="58">
        <v>19.599215000000001</v>
      </c>
      <c r="AG73" s="58">
        <v>19.599215000000001</v>
      </c>
      <c r="AH73" s="58">
        <v>19.599215000000001</v>
      </c>
      <c r="AI73" s="54">
        <v>1.341E-3</v>
      </c>
    </row>
    <row r="74" spans="1:35" ht="15" customHeight="1" x14ac:dyDescent="0.45">
      <c r="A74" s="45" t="s">
        <v>580</v>
      </c>
      <c r="B74" s="52" t="s">
        <v>263</v>
      </c>
      <c r="C74" s="58">
        <v>90.880996999999994</v>
      </c>
      <c r="D74" s="58">
        <v>93.128997999999996</v>
      </c>
      <c r="E74" s="58">
        <v>92.696747000000002</v>
      </c>
      <c r="F74" s="58">
        <v>92.260261999999997</v>
      </c>
      <c r="G74" s="58">
        <v>92.009467999999998</v>
      </c>
      <c r="H74" s="58">
        <v>91.609581000000006</v>
      </c>
      <c r="I74" s="58">
        <v>92.085716000000005</v>
      </c>
      <c r="J74" s="58">
        <v>92.215744000000001</v>
      </c>
      <c r="K74" s="58">
        <v>91.629645999999994</v>
      </c>
      <c r="L74" s="58">
        <v>91.547905</v>
      </c>
      <c r="M74" s="58">
        <v>91.297698999999994</v>
      </c>
      <c r="N74" s="58">
        <v>91.317336999999995</v>
      </c>
      <c r="O74" s="58">
        <v>91.532348999999996</v>
      </c>
      <c r="P74" s="58">
        <v>91.474525</v>
      </c>
      <c r="Q74" s="58">
        <v>91.040481999999997</v>
      </c>
      <c r="R74" s="58">
        <v>91.209854000000007</v>
      </c>
      <c r="S74" s="58">
        <v>91.625534000000002</v>
      </c>
      <c r="T74" s="58">
        <v>91.357719000000003</v>
      </c>
      <c r="U74" s="58">
        <v>91.709334999999996</v>
      </c>
      <c r="V74" s="58">
        <v>92.166167999999999</v>
      </c>
      <c r="W74" s="58">
        <v>92.292862</v>
      </c>
      <c r="X74" s="58">
        <v>92.106384000000006</v>
      </c>
      <c r="Y74" s="58">
        <v>92.471541999999999</v>
      </c>
      <c r="Z74" s="58">
        <v>92.609322000000006</v>
      </c>
      <c r="AA74" s="58">
        <v>92.349106000000006</v>
      </c>
      <c r="AB74" s="58">
        <v>92.521202000000002</v>
      </c>
      <c r="AC74" s="58">
        <v>92.646416000000002</v>
      </c>
      <c r="AD74" s="58">
        <v>92.531700000000001</v>
      </c>
      <c r="AE74" s="58">
        <v>91.923012</v>
      </c>
      <c r="AF74" s="58">
        <v>92.128928999999999</v>
      </c>
      <c r="AG74" s="58">
        <v>92.069450000000003</v>
      </c>
      <c r="AH74" s="58">
        <v>92.727447999999995</v>
      </c>
      <c r="AI74" s="54">
        <v>6.4899999999999995E-4</v>
      </c>
    </row>
    <row r="75" spans="1:35" ht="15" customHeight="1" x14ac:dyDescent="0.45">
      <c r="A75" s="45" t="s">
        <v>581</v>
      </c>
      <c r="B75" s="52" t="s">
        <v>582</v>
      </c>
      <c r="C75" s="53">
        <v>9.2183740000000007</v>
      </c>
      <c r="D75" s="53">
        <v>9.4440349999999995</v>
      </c>
      <c r="E75" s="53">
        <v>8.6118749999999995</v>
      </c>
      <c r="F75" s="53">
        <v>8.5654710000000005</v>
      </c>
      <c r="G75" s="53">
        <v>8.5948510000000002</v>
      </c>
      <c r="H75" s="53">
        <v>8.9081379999999992</v>
      </c>
      <c r="I75" s="53">
        <v>8.5374730000000003</v>
      </c>
      <c r="J75" s="53">
        <v>8.7768510000000006</v>
      </c>
      <c r="K75" s="53">
        <v>8.4529899999999998</v>
      </c>
      <c r="L75" s="53">
        <v>8.5088500000000007</v>
      </c>
      <c r="M75" s="53">
        <v>8.3633710000000008</v>
      </c>
      <c r="N75" s="53">
        <v>8.1173769999999994</v>
      </c>
      <c r="O75" s="53">
        <v>7.9599070000000003</v>
      </c>
      <c r="P75" s="53">
        <v>7.942901</v>
      </c>
      <c r="Q75" s="53">
        <v>7.8216289999999997</v>
      </c>
      <c r="R75" s="53">
        <v>8.1176709999999996</v>
      </c>
      <c r="S75" s="53">
        <v>8.2056719999999999</v>
      </c>
      <c r="T75" s="53">
        <v>8.1374220000000008</v>
      </c>
      <c r="U75" s="53">
        <v>8.6127219999999998</v>
      </c>
      <c r="V75" s="53">
        <v>8.6269019999999994</v>
      </c>
      <c r="W75" s="53">
        <v>8.6539180000000009</v>
      </c>
      <c r="X75" s="53">
        <v>8.6107289999999992</v>
      </c>
      <c r="Y75" s="53">
        <v>8.8465299999999996</v>
      </c>
      <c r="Z75" s="53">
        <v>8.757339</v>
      </c>
      <c r="AA75" s="53">
        <v>8.8356580000000005</v>
      </c>
      <c r="AB75" s="53">
        <v>9.0215209999999999</v>
      </c>
      <c r="AC75" s="53">
        <v>9.2736579999999993</v>
      </c>
      <c r="AD75" s="53">
        <v>9.0592620000000004</v>
      </c>
      <c r="AE75" s="53">
        <v>9.5772309999999994</v>
      </c>
      <c r="AF75" s="53">
        <v>9.9743080000000006</v>
      </c>
      <c r="AG75" s="53">
        <v>10.13804</v>
      </c>
      <c r="AH75" s="53">
        <v>9.9287240000000008</v>
      </c>
      <c r="AI75" s="54">
        <v>2.398E-3</v>
      </c>
    </row>
    <row r="76" spans="1:35" ht="15" customHeight="1" x14ac:dyDescent="0.45">
      <c r="A76" s="45" t="s">
        <v>583</v>
      </c>
      <c r="B76" s="52" t="s">
        <v>584</v>
      </c>
      <c r="C76" s="53">
        <v>8.7448569999999997</v>
      </c>
      <c r="D76" s="53">
        <v>10.072531</v>
      </c>
      <c r="E76" s="53">
        <v>10.025466</v>
      </c>
      <c r="F76" s="53">
        <v>10.999402999999999</v>
      </c>
      <c r="G76" s="53">
        <v>11.247667</v>
      </c>
      <c r="H76" s="53">
        <v>11.857056999999999</v>
      </c>
      <c r="I76" s="53">
        <v>11.664008000000001</v>
      </c>
      <c r="J76" s="53">
        <v>12.096536</v>
      </c>
      <c r="K76" s="53">
        <v>11.967143</v>
      </c>
      <c r="L76" s="53">
        <v>12.018273000000001</v>
      </c>
      <c r="M76" s="53">
        <v>11.952444</v>
      </c>
      <c r="N76" s="53">
        <v>11.768203</v>
      </c>
      <c r="O76" s="53">
        <v>11.685974999999999</v>
      </c>
      <c r="P76" s="53">
        <v>11.760947</v>
      </c>
      <c r="Q76" s="53">
        <v>11.650836</v>
      </c>
      <c r="R76" s="53">
        <v>11.880585999999999</v>
      </c>
      <c r="S76" s="53">
        <v>11.928198999999999</v>
      </c>
      <c r="T76" s="53">
        <v>11.754318</v>
      </c>
      <c r="U76" s="53">
        <v>12.011831000000001</v>
      </c>
      <c r="V76" s="53">
        <v>11.843242999999999</v>
      </c>
      <c r="W76" s="53">
        <v>11.772930000000001</v>
      </c>
      <c r="X76" s="53">
        <v>11.865380999999999</v>
      </c>
      <c r="Y76" s="53">
        <v>12.153316</v>
      </c>
      <c r="Z76" s="53">
        <v>12.013987999999999</v>
      </c>
      <c r="AA76" s="53">
        <v>11.978054</v>
      </c>
      <c r="AB76" s="53">
        <v>11.902312999999999</v>
      </c>
      <c r="AC76" s="53">
        <v>11.833399999999999</v>
      </c>
      <c r="AD76" s="53">
        <v>11.181392000000001</v>
      </c>
      <c r="AE76" s="53">
        <v>11.336391000000001</v>
      </c>
      <c r="AF76" s="53">
        <v>11.389132</v>
      </c>
      <c r="AG76" s="53">
        <v>11.111117999999999</v>
      </c>
      <c r="AH76" s="53">
        <v>10.121810999999999</v>
      </c>
      <c r="AI76" s="54">
        <v>4.7280000000000004E-3</v>
      </c>
    </row>
    <row r="77" spans="1:35" ht="15" customHeight="1" x14ac:dyDescent="0.45">
      <c r="A77" s="45" t="s">
        <v>585</v>
      </c>
      <c r="B77" s="52" t="s">
        <v>586</v>
      </c>
      <c r="C77" s="53">
        <v>0.47351700000000002</v>
      </c>
      <c r="D77" s="53">
        <v>-0.62849600000000005</v>
      </c>
      <c r="E77" s="53">
        <v>-1.413591</v>
      </c>
      <c r="F77" s="53">
        <v>-2.433932</v>
      </c>
      <c r="G77" s="53">
        <v>-2.6528160000000001</v>
      </c>
      <c r="H77" s="53">
        <v>-2.9489179999999999</v>
      </c>
      <c r="I77" s="53">
        <v>-3.1265350000000001</v>
      </c>
      <c r="J77" s="53">
        <v>-3.3196850000000002</v>
      </c>
      <c r="K77" s="53">
        <v>-3.5141529999999999</v>
      </c>
      <c r="L77" s="53">
        <v>-3.509423</v>
      </c>
      <c r="M77" s="53">
        <v>-3.589073</v>
      </c>
      <c r="N77" s="53">
        <v>-3.6508259999999999</v>
      </c>
      <c r="O77" s="53">
        <v>-3.7260680000000002</v>
      </c>
      <c r="P77" s="53">
        <v>-3.818047</v>
      </c>
      <c r="Q77" s="53">
        <v>-3.8292069999999998</v>
      </c>
      <c r="R77" s="53">
        <v>-3.762915</v>
      </c>
      <c r="S77" s="53">
        <v>-3.7225269999999999</v>
      </c>
      <c r="T77" s="53">
        <v>-3.6168969999999998</v>
      </c>
      <c r="U77" s="53">
        <v>-3.3991090000000002</v>
      </c>
      <c r="V77" s="53">
        <v>-3.2163409999999999</v>
      </c>
      <c r="W77" s="53">
        <v>-3.1190120000000001</v>
      </c>
      <c r="X77" s="53">
        <v>-3.2546520000000001</v>
      </c>
      <c r="Y77" s="53">
        <v>-3.3067859999999998</v>
      </c>
      <c r="Z77" s="53">
        <v>-3.2566489999999999</v>
      </c>
      <c r="AA77" s="53">
        <v>-3.1423960000000002</v>
      </c>
      <c r="AB77" s="53">
        <v>-2.8807930000000002</v>
      </c>
      <c r="AC77" s="53">
        <v>-2.559742</v>
      </c>
      <c r="AD77" s="53">
        <v>-2.1221290000000002</v>
      </c>
      <c r="AE77" s="53">
        <v>-1.7591600000000001</v>
      </c>
      <c r="AF77" s="53">
        <v>-1.4148240000000001</v>
      </c>
      <c r="AG77" s="53">
        <v>-0.97307900000000003</v>
      </c>
      <c r="AH77" s="53">
        <v>-0.19308700000000001</v>
      </c>
      <c r="AI77" s="54" t="s">
        <v>62</v>
      </c>
    </row>
    <row r="78" spans="1:35" ht="15" customHeight="1" x14ac:dyDescent="0.45">
      <c r="A78" s="45" t="s">
        <v>587</v>
      </c>
      <c r="B78" s="52" t="s">
        <v>117</v>
      </c>
      <c r="C78" s="58">
        <v>2.3155779999999999</v>
      </c>
      <c r="D78" s="58">
        <v>-3.0371920000000001</v>
      </c>
      <c r="E78" s="58">
        <v>-6.9170790000000002</v>
      </c>
      <c r="F78" s="58">
        <v>-11.936165000000001</v>
      </c>
      <c r="G78" s="58">
        <v>-13.059338</v>
      </c>
      <c r="H78" s="58">
        <v>-14.612496999999999</v>
      </c>
      <c r="I78" s="58">
        <v>-15.585632</v>
      </c>
      <c r="J78" s="58">
        <v>-16.611546000000001</v>
      </c>
      <c r="K78" s="58">
        <v>-17.679893</v>
      </c>
      <c r="L78" s="58">
        <v>-17.687854999999999</v>
      </c>
      <c r="M78" s="58">
        <v>-18.134941000000001</v>
      </c>
      <c r="N78" s="58">
        <v>-18.447171999999998</v>
      </c>
      <c r="O78" s="58">
        <v>-18.846062</v>
      </c>
      <c r="P78" s="58">
        <v>-19.335491000000001</v>
      </c>
      <c r="Q78" s="58">
        <v>-19.428360000000001</v>
      </c>
      <c r="R78" s="58">
        <v>-19.079252</v>
      </c>
      <c r="S78" s="58">
        <v>-18.877493000000001</v>
      </c>
      <c r="T78" s="58">
        <v>-18.358231</v>
      </c>
      <c r="U78" s="58">
        <v>-17.247731999999999</v>
      </c>
      <c r="V78" s="58">
        <v>-16.307224000000001</v>
      </c>
      <c r="W78" s="58">
        <v>-15.792216</v>
      </c>
      <c r="X78" s="58">
        <v>-16.452850000000002</v>
      </c>
      <c r="Y78" s="58">
        <v>-16.664017000000001</v>
      </c>
      <c r="Z78" s="58">
        <v>-16.350967000000001</v>
      </c>
      <c r="AA78" s="58">
        <v>-15.713538</v>
      </c>
      <c r="AB78" s="58">
        <v>-14.338808</v>
      </c>
      <c r="AC78" s="58">
        <v>-12.669817999999999</v>
      </c>
      <c r="AD78" s="58">
        <v>-10.446744000000001</v>
      </c>
      <c r="AE78" s="58">
        <v>-8.6106800000000003</v>
      </c>
      <c r="AF78" s="58">
        <v>-6.88483</v>
      </c>
      <c r="AG78" s="58">
        <v>-4.706035</v>
      </c>
      <c r="AH78" s="58">
        <v>-0.92800300000000002</v>
      </c>
      <c r="AI78" s="54" t="s">
        <v>62</v>
      </c>
    </row>
    <row r="79" spans="1:35" ht="15" customHeight="1" x14ac:dyDescent="0.45">
      <c r="B79" s="51" t="s">
        <v>264</v>
      </c>
    </row>
    <row r="80" spans="1:35" ht="15" customHeight="1" x14ac:dyDescent="0.45">
      <c r="A80" s="45" t="s">
        <v>588</v>
      </c>
      <c r="B80" s="52" t="s">
        <v>621</v>
      </c>
      <c r="C80" s="57">
        <v>173.50422699999999</v>
      </c>
      <c r="D80" s="57">
        <v>163.99056999999999</v>
      </c>
      <c r="E80" s="57">
        <v>153.84848</v>
      </c>
      <c r="F80" s="57">
        <v>158.13986199999999</v>
      </c>
      <c r="G80" s="57">
        <v>161.02389500000001</v>
      </c>
      <c r="H80" s="57">
        <v>174.54873699999999</v>
      </c>
      <c r="I80" s="57">
        <v>171.717072</v>
      </c>
      <c r="J80" s="57">
        <v>180.57948300000001</v>
      </c>
      <c r="K80" s="57">
        <v>179.515503</v>
      </c>
      <c r="L80" s="57">
        <v>181.25694300000001</v>
      </c>
      <c r="M80" s="57">
        <v>182.276016</v>
      </c>
      <c r="N80" s="57">
        <v>178.599243</v>
      </c>
      <c r="O80" s="57">
        <v>178.794647</v>
      </c>
      <c r="P80" s="57">
        <v>178.99882500000001</v>
      </c>
      <c r="Q80" s="57">
        <v>183.950073</v>
      </c>
      <c r="R80" s="57">
        <v>190.96464499999999</v>
      </c>
      <c r="S80" s="57">
        <v>196.28495799999999</v>
      </c>
      <c r="T80" s="57">
        <v>201.156128</v>
      </c>
      <c r="U80" s="57">
        <v>216.46481299999999</v>
      </c>
      <c r="V80" s="57">
        <v>219.61622600000001</v>
      </c>
      <c r="W80" s="57">
        <v>223.42375200000001</v>
      </c>
      <c r="X80" s="57">
        <v>227.26591500000001</v>
      </c>
      <c r="Y80" s="57">
        <v>236.46272300000001</v>
      </c>
      <c r="Z80" s="57">
        <v>239.17813100000001</v>
      </c>
      <c r="AA80" s="57">
        <v>243.276398</v>
      </c>
      <c r="AB80" s="57">
        <v>251.613831</v>
      </c>
      <c r="AC80" s="57">
        <v>264.39917000000003</v>
      </c>
      <c r="AD80" s="57">
        <v>257.82437099999999</v>
      </c>
      <c r="AE80" s="57">
        <v>280.886414</v>
      </c>
      <c r="AF80" s="57">
        <v>297.41424599999999</v>
      </c>
      <c r="AG80" s="57">
        <v>305.25817899999998</v>
      </c>
      <c r="AH80" s="57">
        <v>297.30841099999998</v>
      </c>
      <c r="AI80" s="54">
        <v>1.7524999999999999E-2</v>
      </c>
    </row>
    <row r="81" spans="2:35" ht="15" customHeight="1" x14ac:dyDescent="0.45"/>
    <row r="82" spans="2:35" ht="15" customHeight="1" thickBot="1" x14ac:dyDescent="0.5"/>
    <row r="83" spans="2:35" ht="15" customHeight="1" x14ac:dyDescent="0.45">
      <c r="B83" s="63" t="s">
        <v>118</v>
      </c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</row>
    <row r="84" spans="2:35" ht="15" customHeight="1" x14ac:dyDescent="0.45">
      <c r="B84" s="47" t="s">
        <v>265</v>
      </c>
    </row>
    <row r="85" spans="2:35" ht="15" customHeight="1" x14ac:dyDescent="0.45">
      <c r="B85" s="47" t="s">
        <v>119</v>
      </c>
    </row>
    <row r="86" spans="2:35" ht="15" customHeight="1" x14ac:dyDescent="0.45">
      <c r="B86" s="47" t="s">
        <v>120</v>
      </c>
    </row>
    <row r="87" spans="2:35" ht="15" customHeight="1" x14ac:dyDescent="0.45">
      <c r="B87" s="47" t="s">
        <v>121</v>
      </c>
    </row>
    <row r="88" spans="2:35" ht="15" customHeight="1" x14ac:dyDescent="0.45">
      <c r="B88" s="47" t="s">
        <v>122</v>
      </c>
    </row>
    <row r="89" spans="2:35" ht="15" customHeight="1" x14ac:dyDescent="0.45">
      <c r="B89" s="47" t="s">
        <v>123</v>
      </c>
    </row>
    <row r="90" spans="2:35" ht="15" customHeight="1" x14ac:dyDescent="0.45">
      <c r="B90" s="47" t="s">
        <v>124</v>
      </c>
    </row>
    <row r="91" spans="2:35" ht="15" customHeight="1" x14ac:dyDescent="0.45">
      <c r="B91" s="47" t="s">
        <v>266</v>
      </c>
    </row>
    <row r="92" spans="2:35" ht="15" customHeight="1" x14ac:dyDescent="0.45">
      <c r="B92" s="47" t="s">
        <v>267</v>
      </c>
    </row>
    <row r="93" spans="2:35" ht="15" customHeight="1" x14ac:dyDescent="0.45">
      <c r="B93" s="47" t="s">
        <v>125</v>
      </c>
    </row>
    <row r="94" spans="2:35" ht="15" customHeight="1" x14ac:dyDescent="0.45">
      <c r="B94" s="47" t="s">
        <v>126</v>
      </c>
    </row>
    <row r="95" spans="2:35" ht="15" customHeight="1" x14ac:dyDescent="0.45">
      <c r="B95" s="47" t="s">
        <v>268</v>
      </c>
    </row>
    <row r="96" spans="2:35" ht="15" customHeight="1" x14ac:dyDescent="0.45">
      <c r="B96" s="47" t="s">
        <v>589</v>
      </c>
    </row>
    <row r="97" spans="2:2" ht="15" customHeight="1" x14ac:dyDescent="0.45">
      <c r="B97" s="47" t="s">
        <v>127</v>
      </c>
    </row>
    <row r="98" spans="2:2" ht="15" customHeight="1" x14ac:dyDescent="0.45">
      <c r="B98" s="47" t="s">
        <v>597</v>
      </c>
    </row>
    <row r="99" spans="2:2" ht="15" customHeight="1" x14ac:dyDescent="0.45">
      <c r="B99" s="47" t="s">
        <v>598</v>
      </c>
    </row>
    <row r="100" spans="2:2" ht="15" customHeight="1" x14ac:dyDescent="0.45">
      <c r="B100" s="47" t="s">
        <v>599</v>
      </c>
    </row>
    <row r="101" spans="2:2" ht="15" customHeight="1" x14ac:dyDescent="0.45">
      <c r="B101" s="47" t="s">
        <v>128</v>
      </c>
    </row>
    <row r="102" spans="2:2" ht="15" customHeight="1" x14ac:dyDescent="0.45">
      <c r="B102" s="47" t="s">
        <v>129</v>
      </c>
    </row>
    <row r="103" spans="2:2" ht="15" customHeight="1" x14ac:dyDescent="0.45">
      <c r="B103" s="47" t="s">
        <v>269</v>
      </c>
    </row>
    <row r="104" spans="2:2" ht="15" customHeight="1" x14ac:dyDescent="0.45">
      <c r="B104" s="47" t="s">
        <v>270</v>
      </c>
    </row>
    <row r="105" spans="2:2" ht="15" customHeight="1" x14ac:dyDescent="0.45">
      <c r="B105" s="47" t="s">
        <v>271</v>
      </c>
    </row>
    <row r="106" spans="2:2" ht="15" customHeight="1" x14ac:dyDescent="0.45">
      <c r="B106" s="47" t="s">
        <v>272</v>
      </c>
    </row>
    <row r="107" spans="2:2" ht="15" customHeight="1" x14ac:dyDescent="0.45">
      <c r="B107" s="47" t="s">
        <v>130</v>
      </c>
    </row>
    <row r="108" spans="2:2" ht="15" customHeight="1" x14ac:dyDescent="0.45">
      <c r="B108" s="47" t="s">
        <v>83</v>
      </c>
    </row>
    <row r="109" spans="2:2" ht="15" customHeight="1" x14ac:dyDescent="0.45">
      <c r="B109" s="47" t="s">
        <v>615</v>
      </c>
    </row>
    <row r="110" spans="2:2" ht="15" customHeight="1" x14ac:dyDescent="0.45">
      <c r="B110" s="47" t="s">
        <v>616</v>
      </c>
    </row>
    <row r="111" spans="2:2" ht="15" customHeight="1" x14ac:dyDescent="0.45">
      <c r="B111" s="47" t="s">
        <v>617</v>
      </c>
    </row>
    <row r="112" spans="2:2" ht="15" customHeight="1" x14ac:dyDescent="0.45"/>
    <row r="113" ht="15" customHeight="1" x14ac:dyDescent="0.45"/>
    <row r="114" ht="15" customHeight="1" x14ac:dyDescent="0.45"/>
    <row r="115" ht="15" customHeight="1" x14ac:dyDescent="0.45"/>
    <row r="116" ht="15" customHeight="1" x14ac:dyDescent="0.45"/>
    <row r="117" ht="15" customHeight="1" x14ac:dyDescent="0.45"/>
    <row r="118" ht="15" customHeight="1" x14ac:dyDescent="0.45"/>
    <row r="119" ht="15" customHeight="1" x14ac:dyDescent="0.45"/>
    <row r="120" ht="15" customHeight="1" x14ac:dyDescent="0.45"/>
    <row r="121" ht="15" customHeight="1" x14ac:dyDescent="0.45"/>
    <row r="122" ht="15" customHeight="1" x14ac:dyDescent="0.45"/>
    <row r="123" ht="15" customHeight="1" x14ac:dyDescent="0.45"/>
    <row r="124" ht="15" customHeight="1" x14ac:dyDescent="0.45"/>
    <row r="125" ht="15" customHeight="1" x14ac:dyDescent="0.45"/>
    <row r="126" ht="15" customHeight="1" x14ac:dyDescent="0.45"/>
    <row r="127" ht="15" customHeight="1" x14ac:dyDescent="0.45"/>
    <row r="128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</sheetData>
  <mergeCells count="1">
    <mergeCell ref="B83:AI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topLeftCell="A7" zoomScale="80" zoomScaleNormal="80" workbookViewId="0">
      <selection activeCell="H47" sqref="H47:AH47"/>
    </sheetView>
  </sheetViews>
  <sheetFormatPr defaultRowHeight="14.25" x14ac:dyDescent="0.45"/>
  <cols>
    <col min="1" max="1" width="60.73046875" bestFit="1" customWidth="1"/>
    <col min="2" max="2" width="41.59765625" customWidth="1"/>
    <col min="3" max="4" width="11.73046875" bestFit="1" customWidth="1"/>
    <col min="5" max="5" width="12.1328125" bestFit="1" customWidth="1"/>
    <col min="6" max="26" width="9.59765625" bestFit="1" customWidth="1"/>
    <col min="27" max="27" width="12.1328125" bestFit="1" customWidth="1"/>
    <col min="28" max="36" width="9.59765625" bestFit="1" customWidth="1"/>
  </cols>
  <sheetData>
    <row r="1" spans="1:36" s="8" customFormat="1" x14ac:dyDescent="0.45">
      <c r="A1" s="16" t="s">
        <v>311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36" s="8" customFormat="1" x14ac:dyDescent="0.45">
      <c r="A2" s="14" t="s">
        <v>396</v>
      </c>
      <c r="B2" s="14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6" s="8" customFormat="1" x14ac:dyDescent="0.45">
      <c r="A3" s="18" t="s">
        <v>312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45">
      <c r="A4" s="8" t="s">
        <v>304</v>
      </c>
      <c r="B4" s="8" t="s">
        <v>395</v>
      </c>
      <c r="C4" s="7">
        <v>1122140</v>
      </c>
      <c r="D4" s="7">
        <v>1093330</v>
      </c>
      <c r="E4" s="7">
        <v>1068540</v>
      </c>
      <c r="F4" s="7">
        <v>1046900</v>
      </c>
      <c r="G4" s="7">
        <v>1027790</v>
      </c>
      <c r="H4" s="7">
        <v>1010730</v>
      </c>
      <c r="I4" s="8">
        <v>995371</v>
      </c>
      <c r="J4" s="8">
        <v>979717</v>
      </c>
      <c r="K4" s="8">
        <v>965590</v>
      </c>
      <c r="L4" s="8">
        <v>952751</v>
      </c>
      <c r="M4" s="8">
        <v>941011</v>
      </c>
      <c r="N4" s="8">
        <v>930219</v>
      </c>
      <c r="O4" s="8">
        <v>920839</v>
      </c>
      <c r="P4" s="8">
        <v>912101</v>
      </c>
      <c r="Q4" s="8">
        <v>903931</v>
      </c>
      <c r="R4" s="8">
        <v>896269</v>
      </c>
      <c r="S4" s="8">
        <v>889064</v>
      </c>
      <c r="T4" s="8">
        <v>881185</v>
      </c>
      <c r="U4" s="8">
        <v>873806</v>
      </c>
      <c r="V4" s="8">
        <v>866873</v>
      </c>
      <c r="W4" s="8">
        <v>860342</v>
      </c>
      <c r="X4" s="8">
        <v>854175</v>
      </c>
      <c r="Y4" s="8">
        <v>848033</v>
      </c>
      <c r="Z4" s="8">
        <v>842223</v>
      </c>
      <c r="AA4" s="8">
        <v>836717</v>
      </c>
      <c r="AB4" s="8">
        <v>831488</v>
      </c>
      <c r="AC4" s="8">
        <v>826512</v>
      </c>
      <c r="AD4" s="8">
        <v>821449</v>
      </c>
      <c r="AE4" s="8">
        <v>816631</v>
      </c>
      <c r="AF4" s="8">
        <v>812038</v>
      </c>
      <c r="AG4" s="8">
        <v>807654</v>
      </c>
      <c r="AH4" s="8">
        <v>803461</v>
      </c>
    </row>
    <row r="5" spans="1:36" s="8" customFormat="1" x14ac:dyDescent="0.45">
      <c r="A5" s="8" t="s">
        <v>306</v>
      </c>
      <c r="C5" s="8">
        <f>'Subsidies Paid'!L7</f>
        <v>0.3</v>
      </c>
      <c r="D5" s="8">
        <f>'Subsidies Paid'!M7</f>
        <v>0.26</v>
      </c>
      <c r="E5" s="8">
        <f>'Subsidies Paid'!N7</f>
        <v>0.22</v>
      </c>
      <c r="F5" s="8">
        <f>'Subsidies Paid'!O7</f>
        <v>0.1</v>
      </c>
      <c r="G5" s="8">
        <f>'Subsidies Paid'!P7</f>
        <v>0.1</v>
      </c>
      <c r="H5" s="8">
        <f>'Subsidies Paid'!Q7</f>
        <v>0.1</v>
      </c>
      <c r="I5" s="8">
        <f>'Subsidies Paid'!R7</f>
        <v>0.1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8" customFormat="1" x14ac:dyDescent="0.45">
      <c r="A6" s="8" t="s">
        <v>307</v>
      </c>
      <c r="C6" s="31">
        <f t="shared" ref="C6:AH6" si="1">C5*C4</f>
        <v>336642</v>
      </c>
      <c r="D6" s="31">
        <f t="shared" si="1"/>
        <v>284265.8</v>
      </c>
      <c r="E6" s="31">
        <f t="shared" si="1"/>
        <v>235078.8</v>
      </c>
      <c r="F6" s="31">
        <f t="shared" si="1"/>
        <v>104690</v>
      </c>
      <c r="G6" s="31">
        <f t="shared" si="1"/>
        <v>102779</v>
      </c>
      <c r="H6" s="31">
        <f t="shared" si="1"/>
        <v>101073</v>
      </c>
      <c r="I6" s="31">
        <f t="shared" si="1"/>
        <v>99537.1</v>
      </c>
      <c r="J6" s="31">
        <f t="shared" si="1"/>
        <v>97971.700000000012</v>
      </c>
      <c r="K6" s="31">
        <f t="shared" si="1"/>
        <v>96559</v>
      </c>
      <c r="L6" s="31">
        <f t="shared" si="1"/>
        <v>95275.1</v>
      </c>
      <c r="M6" s="31">
        <f t="shared" si="1"/>
        <v>94101.1</v>
      </c>
      <c r="N6" s="31">
        <f t="shared" si="1"/>
        <v>93021.900000000009</v>
      </c>
      <c r="O6" s="31">
        <f t="shared" si="1"/>
        <v>92083.900000000009</v>
      </c>
      <c r="P6" s="31">
        <f t="shared" si="1"/>
        <v>91210.1</v>
      </c>
      <c r="Q6" s="31">
        <f t="shared" si="1"/>
        <v>90393.1</v>
      </c>
      <c r="R6" s="31">
        <f t="shared" si="1"/>
        <v>89626.900000000009</v>
      </c>
      <c r="S6" s="31">
        <f t="shared" si="1"/>
        <v>88906.400000000009</v>
      </c>
      <c r="T6" s="31">
        <f t="shared" si="1"/>
        <v>88118.5</v>
      </c>
      <c r="U6" s="31">
        <f t="shared" si="1"/>
        <v>87380.6</v>
      </c>
      <c r="V6" s="31">
        <f t="shared" si="1"/>
        <v>86687.3</v>
      </c>
      <c r="W6" s="31">
        <f t="shared" si="1"/>
        <v>86034.200000000012</v>
      </c>
      <c r="X6" s="31">
        <f t="shared" si="1"/>
        <v>85417.5</v>
      </c>
      <c r="Y6" s="31">
        <f t="shared" si="1"/>
        <v>84803.3</v>
      </c>
      <c r="Z6" s="31">
        <f t="shared" si="1"/>
        <v>84222.3</v>
      </c>
      <c r="AA6" s="31">
        <f t="shared" si="1"/>
        <v>83671.700000000012</v>
      </c>
      <c r="AB6" s="31">
        <f t="shared" si="1"/>
        <v>83148.800000000003</v>
      </c>
      <c r="AC6" s="31">
        <f t="shared" si="1"/>
        <v>82651.200000000012</v>
      </c>
      <c r="AD6" s="31">
        <f t="shared" si="1"/>
        <v>82144.900000000009</v>
      </c>
      <c r="AE6" s="31">
        <f t="shared" si="1"/>
        <v>81663.100000000006</v>
      </c>
      <c r="AF6" s="31">
        <f t="shared" si="1"/>
        <v>81203.8</v>
      </c>
      <c r="AG6" s="31">
        <f t="shared" si="1"/>
        <v>80765.400000000009</v>
      </c>
      <c r="AH6" s="31">
        <f t="shared" si="1"/>
        <v>80346.100000000006</v>
      </c>
    </row>
    <row r="7" spans="1:36" s="8" customFormat="1" x14ac:dyDescent="0.45"/>
    <row r="8" spans="1:36" s="8" customFormat="1" x14ac:dyDescent="0.45">
      <c r="A8" s="14" t="s">
        <v>397</v>
      </c>
      <c r="B8" s="14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6" s="8" customFormat="1" x14ac:dyDescent="0.45">
      <c r="A9" s="18" t="s">
        <v>312</v>
      </c>
      <c r="B9" s="8" t="s">
        <v>0</v>
      </c>
      <c r="C9" s="8">
        <v>2019</v>
      </c>
      <c r="D9" s="8">
        <v>2020</v>
      </c>
      <c r="E9" s="8">
        <v>2021</v>
      </c>
      <c r="F9" s="8">
        <v>2022</v>
      </c>
      <c r="G9" s="8">
        <v>2023</v>
      </c>
      <c r="H9" s="8">
        <v>2024</v>
      </c>
      <c r="I9" s="8">
        <v>2025</v>
      </c>
      <c r="J9" s="8">
        <v>2026</v>
      </c>
      <c r="K9" s="8">
        <v>2027</v>
      </c>
      <c r="L9" s="8">
        <v>2028</v>
      </c>
      <c r="M9" s="8">
        <v>2029</v>
      </c>
      <c r="N9" s="8">
        <v>2030</v>
      </c>
      <c r="O9" s="8">
        <v>2031</v>
      </c>
      <c r="P9" s="8">
        <v>2032</v>
      </c>
      <c r="Q9" s="8">
        <v>2033</v>
      </c>
      <c r="R9" s="8">
        <v>2034</v>
      </c>
      <c r="S9" s="8">
        <v>2035</v>
      </c>
      <c r="T9" s="8">
        <v>2036</v>
      </c>
      <c r="U9" s="8">
        <v>2037</v>
      </c>
      <c r="V9" s="8">
        <v>2038</v>
      </c>
      <c r="W9" s="8">
        <v>2039</v>
      </c>
      <c r="X9" s="8">
        <v>2040</v>
      </c>
      <c r="Y9" s="8">
        <v>2041</v>
      </c>
      <c r="Z9" s="8">
        <v>2042</v>
      </c>
      <c r="AA9" s="8">
        <v>2043</v>
      </c>
      <c r="AB9" s="8">
        <v>2044</v>
      </c>
      <c r="AC9" s="8">
        <v>2045</v>
      </c>
      <c r="AD9" s="8">
        <v>2046</v>
      </c>
      <c r="AE9" s="8">
        <v>2047</v>
      </c>
      <c r="AF9" s="8">
        <v>2048</v>
      </c>
      <c r="AG9" s="8">
        <v>2049</v>
      </c>
      <c r="AH9" s="8">
        <v>2050</v>
      </c>
    </row>
    <row r="10" spans="1:36" s="8" customFormat="1" x14ac:dyDescent="0.45">
      <c r="A10" s="8" t="s">
        <v>308</v>
      </c>
      <c r="B10" s="8" t="s">
        <v>395</v>
      </c>
      <c r="C10" s="7">
        <v>3652290</v>
      </c>
      <c r="D10" s="7">
        <v>3497620</v>
      </c>
      <c r="E10" s="7">
        <v>3342950</v>
      </c>
      <c r="F10" s="7">
        <v>3270970</v>
      </c>
      <c r="G10" s="7">
        <v>3198990</v>
      </c>
      <c r="H10" s="7">
        <v>3127010</v>
      </c>
      <c r="I10" s="7">
        <v>3055030</v>
      </c>
      <c r="J10" s="7">
        <v>2983060</v>
      </c>
      <c r="K10" s="7">
        <v>2911080</v>
      </c>
      <c r="L10" s="7">
        <v>2839100</v>
      </c>
      <c r="M10" s="7">
        <v>2767120</v>
      </c>
      <c r="N10" s="7">
        <v>2695140</v>
      </c>
      <c r="O10" s="7">
        <v>2623160</v>
      </c>
      <c r="P10" s="7">
        <v>2608110</v>
      </c>
      <c r="Q10" s="7">
        <v>2593050</v>
      </c>
      <c r="R10" s="7">
        <v>2577990</v>
      </c>
      <c r="S10" s="7">
        <v>2562930</v>
      </c>
      <c r="T10" s="7">
        <v>2547870</v>
      </c>
      <c r="U10" s="7">
        <v>2532810</v>
      </c>
      <c r="V10" s="7">
        <v>2517760</v>
      </c>
      <c r="W10" s="7">
        <v>2502700</v>
      </c>
      <c r="X10" s="7">
        <v>2487640</v>
      </c>
      <c r="Y10" s="7">
        <v>2472580</v>
      </c>
      <c r="Z10" s="7">
        <v>2457520</v>
      </c>
      <c r="AA10" s="7">
        <v>2442460</v>
      </c>
      <c r="AB10" s="7">
        <v>2427400</v>
      </c>
      <c r="AC10" s="7">
        <v>2412350</v>
      </c>
      <c r="AD10" s="7">
        <v>2397290</v>
      </c>
      <c r="AE10" s="7">
        <v>2382230</v>
      </c>
      <c r="AF10" s="7">
        <v>2367170</v>
      </c>
      <c r="AG10" s="7">
        <v>2352110</v>
      </c>
      <c r="AH10" s="7">
        <v>2337050</v>
      </c>
    </row>
    <row r="11" spans="1:36" s="8" customFormat="1" x14ac:dyDescent="0.45">
      <c r="A11" s="8" t="s">
        <v>309</v>
      </c>
      <c r="C11" s="8">
        <f>'Subsidies Paid'!L7</f>
        <v>0.3</v>
      </c>
      <c r="D11" s="8">
        <f>'Subsidies Paid'!M7</f>
        <v>0.26</v>
      </c>
      <c r="E11" s="8">
        <f>'Subsidies Paid'!N7</f>
        <v>0.22</v>
      </c>
      <c r="F11" s="8">
        <f>'Subsidies Paid'!O7</f>
        <v>0.1</v>
      </c>
      <c r="G11" s="8">
        <f>'Subsidies Paid'!P7</f>
        <v>0.1</v>
      </c>
      <c r="H11" s="8">
        <f>'Subsidies Paid'!Q7</f>
        <v>0.1</v>
      </c>
      <c r="I11" s="8">
        <f>'Subsidies Paid'!R7</f>
        <v>0.1</v>
      </c>
      <c r="J11" s="8">
        <f>'Subsidies Paid'!S7</f>
        <v>0.1</v>
      </c>
      <c r="K11" s="8">
        <f>'Subsidies Paid'!T7</f>
        <v>0.1</v>
      </c>
      <c r="L11" s="8">
        <f>'Subsidies Paid'!U7</f>
        <v>0.1</v>
      </c>
      <c r="M11" s="8">
        <f>'Subsidies Paid'!V7</f>
        <v>0.1</v>
      </c>
      <c r="N11" s="8">
        <f>'Subsidies Paid'!W7</f>
        <v>0.1</v>
      </c>
      <c r="O11" s="8">
        <f>N11</f>
        <v>0.1</v>
      </c>
      <c r="P11" s="8">
        <f>O11</f>
        <v>0.1</v>
      </c>
      <c r="Q11" s="8">
        <f t="shared" ref="Q11:AH11" si="2">P11</f>
        <v>0.1</v>
      </c>
      <c r="R11" s="8">
        <f t="shared" si="2"/>
        <v>0.1</v>
      </c>
      <c r="S11" s="8">
        <f t="shared" si="2"/>
        <v>0.1</v>
      </c>
      <c r="T11" s="8">
        <f t="shared" si="2"/>
        <v>0.1</v>
      </c>
      <c r="U11" s="8">
        <f t="shared" si="2"/>
        <v>0.1</v>
      </c>
      <c r="V11" s="8">
        <f t="shared" si="2"/>
        <v>0.1</v>
      </c>
      <c r="W11" s="8">
        <f t="shared" si="2"/>
        <v>0.1</v>
      </c>
      <c r="X11" s="8">
        <f t="shared" si="2"/>
        <v>0.1</v>
      </c>
      <c r="Y11" s="8">
        <f t="shared" si="2"/>
        <v>0.1</v>
      </c>
      <c r="Z11" s="8">
        <f t="shared" si="2"/>
        <v>0.1</v>
      </c>
      <c r="AA11" s="8">
        <f t="shared" si="2"/>
        <v>0.1</v>
      </c>
      <c r="AB11" s="8">
        <f t="shared" si="2"/>
        <v>0.1</v>
      </c>
      <c r="AC11" s="8">
        <f t="shared" si="2"/>
        <v>0.1</v>
      </c>
      <c r="AD11" s="8">
        <f t="shared" si="2"/>
        <v>0.1</v>
      </c>
      <c r="AE11" s="8">
        <f t="shared" si="2"/>
        <v>0.1</v>
      </c>
      <c r="AF11" s="8">
        <f t="shared" si="2"/>
        <v>0.1</v>
      </c>
      <c r="AG11" s="8">
        <f t="shared" si="2"/>
        <v>0.1</v>
      </c>
      <c r="AH11" s="8">
        <f t="shared" si="2"/>
        <v>0.1</v>
      </c>
    </row>
    <row r="12" spans="1:36" s="8" customFormat="1" x14ac:dyDescent="0.45">
      <c r="A12" s="8" t="s">
        <v>310</v>
      </c>
      <c r="C12" s="8">
        <f t="shared" ref="C12:AH12" si="3">C11*C10</f>
        <v>1095687</v>
      </c>
      <c r="D12" s="8">
        <f t="shared" si="3"/>
        <v>909381.20000000007</v>
      </c>
      <c r="E12" s="8">
        <f t="shared" si="3"/>
        <v>735449</v>
      </c>
      <c r="F12" s="8">
        <f t="shared" si="3"/>
        <v>327097</v>
      </c>
      <c r="G12" s="8">
        <f t="shared" si="3"/>
        <v>319899</v>
      </c>
      <c r="H12" s="8">
        <f t="shared" si="3"/>
        <v>312701</v>
      </c>
      <c r="I12" s="8">
        <f t="shared" si="3"/>
        <v>305503</v>
      </c>
      <c r="J12" s="8">
        <f t="shared" si="3"/>
        <v>298306</v>
      </c>
      <c r="K12" s="8">
        <f t="shared" si="3"/>
        <v>291108</v>
      </c>
      <c r="L12" s="8">
        <f t="shared" si="3"/>
        <v>283910</v>
      </c>
      <c r="M12" s="8">
        <f t="shared" si="3"/>
        <v>276712</v>
      </c>
      <c r="N12" s="8">
        <f t="shared" si="3"/>
        <v>269514</v>
      </c>
      <c r="O12" s="8">
        <f t="shared" si="3"/>
        <v>262316</v>
      </c>
      <c r="P12" s="8">
        <f t="shared" si="3"/>
        <v>260811</v>
      </c>
      <c r="Q12" s="8">
        <f t="shared" si="3"/>
        <v>259305</v>
      </c>
      <c r="R12" s="8">
        <f t="shared" si="3"/>
        <v>257799</v>
      </c>
      <c r="S12" s="8">
        <f t="shared" si="3"/>
        <v>256293</v>
      </c>
      <c r="T12" s="8">
        <f t="shared" si="3"/>
        <v>254787</v>
      </c>
      <c r="U12" s="8">
        <f t="shared" si="3"/>
        <v>253281</v>
      </c>
      <c r="V12" s="8">
        <f t="shared" si="3"/>
        <v>251776</v>
      </c>
      <c r="W12" s="8">
        <f t="shared" si="3"/>
        <v>250270</v>
      </c>
      <c r="X12" s="8">
        <f t="shared" si="3"/>
        <v>248764</v>
      </c>
      <c r="Y12" s="8">
        <f t="shared" si="3"/>
        <v>247258</v>
      </c>
      <c r="Z12" s="8">
        <f t="shared" si="3"/>
        <v>245752</v>
      </c>
      <c r="AA12" s="8">
        <f t="shared" si="3"/>
        <v>244246</v>
      </c>
      <c r="AB12" s="8">
        <f t="shared" si="3"/>
        <v>242740</v>
      </c>
      <c r="AC12" s="8">
        <f t="shared" si="3"/>
        <v>241235</v>
      </c>
      <c r="AD12" s="8">
        <f t="shared" si="3"/>
        <v>239729</v>
      </c>
      <c r="AE12" s="8">
        <f t="shared" si="3"/>
        <v>238223</v>
      </c>
      <c r="AF12" s="8">
        <f t="shared" si="3"/>
        <v>236717</v>
      </c>
      <c r="AG12" s="8">
        <f t="shared" si="3"/>
        <v>235211</v>
      </c>
      <c r="AH12" s="8">
        <f t="shared" si="3"/>
        <v>233705</v>
      </c>
    </row>
    <row r="14" spans="1:36" s="8" customFormat="1" x14ac:dyDescent="0.45">
      <c r="A14" s="14" t="s">
        <v>398</v>
      </c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6" s="8" customFormat="1" x14ac:dyDescent="0.45">
      <c r="A15" s="18" t="s">
        <v>312</v>
      </c>
      <c r="B15" s="8" t="s">
        <v>0</v>
      </c>
      <c r="C15" s="8">
        <v>2019</v>
      </c>
      <c r="D15" s="8">
        <v>2020</v>
      </c>
      <c r="E15" s="8">
        <v>2021</v>
      </c>
      <c r="F15" s="8">
        <v>2022</v>
      </c>
      <c r="G15" s="8">
        <v>2023</v>
      </c>
      <c r="H15" s="8">
        <v>2024</v>
      </c>
      <c r="I15" s="8">
        <v>2025</v>
      </c>
      <c r="J15" s="8">
        <v>2026</v>
      </c>
      <c r="K15" s="8">
        <v>2027</v>
      </c>
      <c r="L15" s="8">
        <v>2028</v>
      </c>
      <c r="M15" s="8">
        <v>2029</v>
      </c>
      <c r="N15" s="8">
        <v>2030</v>
      </c>
      <c r="O15" s="8">
        <v>2031</v>
      </c>
      <c r="P15" s="8">
        <v>2032</v>
      </c>
      <c r="Q15" s="8">
        <v>2033</v>
      </c>
      <c r="R15" s="8">
        <v>2034</v>
      </c>
      <c r="S15" s="8">
        <v>2035</v>
      </c>
      <c r="T15" s="8">
        <v>2036</v>
      </c>
      <c r="U15" s="8">
        <v>2037</v>
      </c>
      <c r="V15" s="8">
        <v>2038</v>
      </c>
      <c r="W15" s="8">
        <v>2039</v>
      </c>
      <c r="X15" s="8">
        <v>2040</v>
      </c>
      <c r="Y15" s="8">
        <v>2041</v>
      </c>
      <c r="Z15" s="8">
        <v>2042</v>
      </c>
      <c r="AA15" s="8">
        <v>2043</v>
      </c>
      <c r="AB15" s="8">
        <v>2044</v>
      </c>
      <c r="AC15" s="8">
        <v>2045</v>
      </c>
      <c r="AD15" s="8">
        <v>2046</v>
      </c>
      <c r="AE15" s="8">
        <v>2047</v>
      </c>
      <c r="AF15" s="8">
        <v>2048</v>
      </c>
      <c r="AG15" s="8">
        <v>2049</v>
      </c>
      <c r="AH15" s="8">
        <v>2050</v>
      </c>
    </row>
    <row r="16" spans="1:36" s="8" customFormat="1" x14ac:dyDescent="0.45">
      <c r="A16" s="8" t="s">
        <v>358</v>
      </c>
      <c r="B16" s="8" t="s">
        <v>305</v>
      </c>
      <c r="C16" s="7">
        <v>2560480</v>
      </c>
      <c r="D16" s="7">
        <v>2554390</v>
      </c>
      <c r="E16" s="7">
        <v>2548300</v>
      </c>
      <c r="F16" s="7">
        <v>2542210</v>
      </c>
      <c r="G16" s="7">
        <v>2536120</v>
      </c>
      <c r="H16" s="7">
        <v>2530030</v>
      </c>
      <c r="I16" s="7">
        <v>2523950</v>
      </c>
      <c r="J16" s="7">
        <v>2517860</v>
      </c>
      <c r="K16" s="7">
        <v>2511770</v>
      </c>
      <c r="L16" s="7">
        <v>2505680</v>
      </c>
      <c r="M16" s="7">
        <v>2499590</v>
      </c>
      <c r="N16" s="7">
        <v>2493500</v>
      </c>
      <c r="O16" s="7">
        <v>2487410</v>
      </c>
      <c r="P16" s="7">
        <v>2481320</v>
      </c>
      <c r="Q16" s="7">
        <v>2475230</v>
      </c>
      <c r="R16" s="7">
        <v>2469140</v>
      </c>
      <c r="S16" s="7">
        <v>2463050</v>
      </c>
      <c r="T16" s="7">
        <v>2456960</v>
      </c>
      <c r="U16" s="7">
        <v>2450880</v>
      </c>
      <c r="V16" s="7">
        <v>2444790</v>
      </c>
      <c r="W16" s="7">
        <v>2438700</v>
      </c>
      <c r="X16" s="7">
        <v>2432610</v>
      </c>
      <c r="Y16" s="7">
        <v>2426520</v>
      </c>
      <c r="Z16" s="7">
        <v>2420430</v>
      </c>
      <c r="AA16" s="7">
        <v>2414340</v>
      </c>
      <c r="AB16" s="7">
        <v>2408250</v>
      </c>
      <c r="AC16" s="7">
        <v>2402160</v>
      </c>
      <c r="AD16" s="7">
        <v>2396070</v>
      </c>
      <c r="AE16" s="7">
        <v>2389980</v>
      </c>
      <c r="AF16" s="7">
        <v>2383890</v>
      </c>
      <c r="AG16" s="7">
        <v>2377800</v>
      </c>
      <c r="AH16" s="7">
        <v>2371720</v>
      </c>
    </row>
    <row r="17" spans="1:36" s="8" customFormat="1" x14ac:dyDescent="0.45">
      <c r="A17" s="8" t="s">
        <v>359</v>
      </c>
      <c r="C17" s="8">
        <f>'Subsidies Paid'!L10</f>
        <v>0.1</v>
      </c>
      <c r="D17" s="8">
        <f>'Subsidies Paid'!M10</f>
        <v>0.1</v>
      </c>
      <c r="E17" s="8">
        <f>'Subsidies Paid'!N10</f>
        <v>0.1</v>
      </c>
      <c r="F17" s="8">
        <f>'Subsidies Paid'!O10</f>
        <v>0.1</v>
      </c>
      <c r="G17" s="8">
        <f>'Subsidies Paid'!P10</f>
        <v>0.1</v>
      </c>
      <c r="H17" s="8">
        <f>'Subsidies Paid'!Q10</f>
        <v>0.1</v>
      </c>
      <c r="I17" s="8">
        <f>'Subsidies Paid'!R10</f>
        <v>0.1</v>
      </c>
      <c r="J17" s="8">
        <f>'Subsidies Paid'!S10</f>
        <v>0.1</v>
      </c>
      <c r="K17" s="8">
        <f>'Subsidies Paid'!T10</f>
        <v>0.1</v>
      </c>
      <c r="L17" s="8">
        <f>'Subsidies Paid'!U10</f>
        <v>0.1</v>
      </c>
      <c r="M17" s="8">
        <f>'Subsidies Paid'!V10</f>
        <v>0.1</v>
      </c>
      <c r="N17" s="8">
        <f>'Subsidies Paid'!W10</f>
        <v>0.1</v>
      </c>
      <c r="O17" s="8">
        <f>N17</f>
        <v>0.1</v>
      </c>
      <c r="P17" s="8">
        <f t="shared" ref="P17:AH17" si="4">O17</f>
        <v>0.1</v>
      </c>
      <c r="Q17" s="8">
        <f t="shared" si="4"/>
        <v>0.1</v>
      </c>
      <c r="R17" s="8">
        <f t="shared" si="4"/>
        <v>0.1</v>
      </c>
      <c r="S17" s="8">
        <f t="shared" si="4"/>
        <v>0.1</v>
      </c>
      <c r="T17" s="8">
        <f t="shared" si="4"/>
        <v>0.1</v>
      </c>
      <c r="U17" s="8">
        <f t="shared" si="4"/>
        <v>0.1</v>
      </c>
      <c r="V17" s="8">
        <f t="shared" si="4"/>
        <v>0.1</v>
      </c>
      <c r="W17" s="8">
        <f t="shared" si="4"/>
        <v>0.1</v>
      </c>
      <c r="X17" s="8">
        <f t="shared" si="4"/>
        <v>0.1</v>
      </c>
      <c r="Y17" s="8">
        <f t="shared" si="4"/>
        <v>0.1</v>
      </c>
      <c r="Z17" s="8">
        <f t="shared" si="4"/>
        <v>0.1</v>
      </c>
      <c r="AA17" s="8">
        <f t="shared" si="4"/>
        <v>0.1</v>
      </c>
      <c r="AB17" s="8">
        <f t="shared" si="4"/>
        <v>0.1</v>
      </c>
      <c r="AC17" s="8">
        <f t="shared" si="4"/>
        <v>0.1</v>
      </c>
      <c r="AD17" s="8">
        <f t="shared" si="4"/>
        <v>0.1</v>
      </c>
      <c r="AE17" s="8">
        <f t="shared" si="4"/>
        <v>0.1</v>
      </c>
      <c r="AF17" s="8">
        <f t="shared" si="4"/>
        <v>0.1</v>
      </c>
      <c r="AG17" s="8">
        <f t="shared" si="4"/>
        <v>0.1</v>
      </c>
      <c r="AH17" s="8">
        <f t="shared" si="4"/>
        <v>0.1</v>
      </c>
    </row>
    <row r="18" spans="1:36" s="8" customFormat="1" x14ac:dyDescent="0.45">
      <c r="A18" s="8" t="s">
        <v>360</v>
      </c>
      <c r="C18" s="31">
        <f t="shared" ref="C18:AH18" si="5">C16*C17</f>
        <v>256048</v>
      </c>
      <c r="D18" s="31">
        <f t="shared" si="5"/>
        <v>255439</v>
      </c>
      <c r="E18" s="31">
        <f t="shared" si="5"/>
        <v>254830</v>
      </c>
      <c r="F18" s="31">
        <f t="shared" si="5"/>
        <v>254221</v>
      </c>
      <c r="G18" s="31">
        <f t="shared" si="5"/>
        <v>253612</v>
      </c>
      <c r="H18" s="31">
        <f t="shared" si="5"/>
        <v>253003</v>
      </c>
      <c r="I18" s="31">
        <f t="shared" si="5"/>
        <v>252395</v>
      </c>
      <c r="J18" s="31">
        <f t="shared" si="5"/>
        <v>251786</v>
      </c>
      <c r="K18" s="31">
        <f t="shared" si="5"/>
        <v>251177</v>
      </c>
      <c r="L18" s="31">
        <f t="shared" si="5"/>
        <v>250568</v>
      </c>
      <c r="M18" s="31">
        <f t="shared" si="5"/>
        <v>249959</v>
      </c>
      <c r="N18" s="31">
        <f t="shared" si="5"/>
        <v>249350</v>
      </c>
      <c r="O18" s="31">
        <f t="shared" si="5"/>
        <v>248741</v>
      </c>
      <c r="P18" s="31">
        <f t="shared" si="5"/>
        <v>248132</v>
      </c>
      <c r="Q18" s="31">
        <f t="shared" si="5"/>
        <v>247523</v>
      </c>
      <c r="R18" s="31">
        <f t="shared" si="5"/>
        <v>246914</v>
      </c>
      <c r="S18" s="31">
        <f t="shared" si="5"/>
        <v>246305</v>
      </c>
      <c r="T18" s="31">
        <f t="shared" si="5"/>
        <v>245696</v>
      </c>
      <c r="U18" s="31">
        <f t="shared" si="5"/>
        <v>245088</v>
      </c>
      <c r="V18" s="31">
        <f t="shared" si="5"/>
        <v>244479</v>
      </c>
      <c r="W18" s="31">
        <f t="shared" si="5"/>
        <v>243870</v>
      </c>
      <c r="X18" s="31">
        <f t="shared" si="5"/>
        <v>243261</v>
      </c>
      <c r="Y18" s="31">
        <f t="shared" si="5"/>
        <v>242652</v>
      </c>
      <c r="Z18" s="31">
        <f t="shared" si="5"/>
        <v>242043</v>
      </c>
      <c r="AA18" s="31">
        <f t="shared" si="5"/>
        <v>241434</v>
      </c>
      <c r="AB18" s="31">
        <f t="shared" si="5"/>
        <v>240825</v>
      </c>
      <c r="AC18" s="31">
        <f t="shared" si="5"/>
        <v>240216</v>
      </c>
      <c r="AD18" s="31">
        <f t="shared" si="5"/>
        <v>239607</v>
      </c>
      <c r="AE18" s="31">
        <f t="shared" si="5"/>
        <v>238998</v>
      </c>
      <c r="AF18" s="31">
        <f t="shared" si="5"/>
        <v>238389</v>
      </c>
      <c r="AG18" s="31">
        <f t="shared" si="5"/>
        <v>237780</v>
      </c>
      <c r="AH18" s="31">
        <f t="shared" si="5"/>
        <v>237172</v>
      </c>
    </row>
    <row r="19" spans="1:36" s="8" customFormat="1" x14ac:dyDescent="0.45"/>
    <row r="20" spans="1:36" x14ac:dyDescent="0.45">
      <c r="A20" s="17" t="s">
        <v>399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</row>
    <row r="21" spans="1:36" x14ac:dyDescent="0.45">
      <c r="A21" s="19" t="s">
        <v>32</v>
      </c>
      <c r="B21" t="s">
        <v>0</v>
      </c>
      <c r="C21" s="8">
        <v>2019</v>
      </c>
      <c r="D21" s="8">
        <v>2020</v>
      </c>
      <c r="E21" s="8">
        <v>2021</v>
      </c>
      <c r="F21" s="8">
        <v>2022</v>
      </c>
      <c r="G21" s="8">
        <v>2023</v>
      </c>
      <c r="H21" s="8">
        <v>2024</v>
      </c>
      <c r="I21" s="8">
        <v>2025</v>
      </c>
      <c r="J21" s="8">
        <v>2026</v>
      </c>
      <c r="K21" s="8">
        <v>2027</v>
      </c>
      <c r="L21" s="8">
        <v>2028</v>
      </c>
      <c r="M21" s="8">
        <v>2029</v>
      </c>
      <c r="N21" s="8">
        <v>2030</v>
      </c>
      <c r="O21" s="8">
        <v>2031</v>
      </c>
      <c r="P21" s="8">
        <v>2032</v>
      </c>
      <c r="Q21" s="8">
        <v>2033</v>
      </c>
      <c r="R21" s="8">
        <v>2034</v>
      </c>
      <c r="S21" s="8">
        <v>2035</v>
      </c>
      <c r="T21" s="8">
        <v>2036</v>
      </c>
      <c r="U21" s="8">
        <v>2037</v>
      </c>
      <c r="V21" s="8">
        <v>2038</v>
      </c>
      <c r="W21" s="8">
        <v>2039</v>
      </c>
      <c r="X21" s="8">
        <v>2040</v>
      </c>
      <c r="Y21" s="8">
        <v>2041</v>
      </c>
      <c r="Z21" s="8">
        <v>2042</v>
      </c>
      <c r="AA21" s="8">
        <v>2043</v>
      </c>
      <c r="AB21" s="8">
        <v>2044</v>
      </c>
      <c r="AC21" s="8">
        <v>2045</v>
      </c>
      <c r="AD21" s="8">
        <v>2046</v>
      </c>
      <c r="AE21" s="8">
        <v>2047</v>
      </c>
      <c r="AF21" s="8">
        <v>2048</v>
      </c>
      <c r="AG21" s="8">
        <v>2049</v>
      </c>
      <c r="AH21" s="8">
        <v>2050</v>
      </c>
      <c r="AI21" s="8"/>
      <c r="AJ21" s="8"/>
    </row>
    <row r="22" spans="1:36" x14ac:dyDescent="0.45">
      <c r="A22" t="s">
        <v>313</v>
      </c>
      <c r="B22" s="8" t="s">
        <v>357</v>
      </c>
      <c r="C22" s="7">
        <f>'Subsidies Paid'!K4*10^9</f>
        <v>300000000</v>
      </c>
      <c r="D22" s="7">
        <f>C22</f>
        <v>300000000</v>
      </c>
      <c r="E22" s="7">
        <f>D22</f>
        <v>300000000</v>
      </c>
      <c r="F22" s="7">
        <f t="shared" ref="F22:Q22" si="6">E22</f>
        <v>300000000</v>
      </c>
      <c r="G22" s="7">
        <f t="shared" si="6"/>
        <v>300000000</v>
      </c>
      <c r="H22" s="7">
        <f t="shared" si="6"/>
        <v>300000000</v>
      </c>
      <c r="I22" s="7">
        <f t="shared" si="6"/>
        <v>300000000</v>
      </c>
      <c r="J22" s="7">
        <f t="shared" si="6"/>
        <v>300000000</v>
      </c>
      <c r="K22" s="7">
        <f t="shared" si="6"/>
        <v>300000000</v>
      </c>
      <c r="L22" s="7">
        <f t="shared" si="6"/>
        <v>300000000</v>
      </c>
      <c r="M22" s="7">
        <f t="shared" si="6"/>
        <v>300000000</v>
      </c>
      <c r="N22" s="7">
        <f t="shared" si="6"/>
        <v>300000000</v>
      </c>
      <c r="O22" s="7">
        <f t="shared" si="6"/>
        <v>300000000</v>
      </c>
      <c r="P22" s="7">
        <f t="shared" si="6"/>
        <v>300000000</v>
      </c>
      <c r="Q22" s="7">
        <f t="shared" si="6"/>
        <v>300000000</v>
      </c>
      <c r="R22" s="7">
        <f t="shared" ref="R22" si="7">Q22</f>
        <v>300000000</v>
      </c>
      <c r="S22" s="7">
        <f t="shared" ref="S22" si="8">R22</f>
        <v>300000000</v>
      </c>
      <c r="T22" s="7">
        <f t="shared" ref="T22" si="9">S22</f>
        <v>300000000</v>
      </c>
      <c r="U22" s="7">
        <f t="shared" ref="U22" si="10">T22</f>
        <v>300000000</v>
      </c>
      <c r="V22" s="7">
        <f t="shared" ref="V22" si="11">U22</f>
        <v>300000000</v>
      </c>
      <c r="W22" s="7">
        <f t="shared" ref="W22" si="12">V22</f>
        <v>300000000</v>
      </c>
      <c r="X22" s="7">
        <f t="shared" ref="X22" si="13">W22</f>
        <v>300000000</v>
      </c>
      <c r="Y22" s="7">
        <f t="shared" ref="Y22" si="14">X22</f>
        <v>300000000</v>
      </c>
      <c r="Z22" s="7">
        <f t="shared" ref="Z22" si="15">Y22</f>
        <v>300000000</v>
      </c>
      <c r="AA22" s="7">
        <f>Z22</f>
        <v>300000000</v>
      </c>
      <c r="AB22" s="7">
        <f t="shared" ref="AB22:AH22" si="16">AA22</f>
        <v>300000000</v>
      </c>
      <c r="AC22" s="7">
        <f t="shared" si="16"/>
        <v>300000000</v>
      </c>
      <c r="AD22" s="7">
        <f t="shared" si="16"/>
        <v>300000000</v>
      </c>
      <c r="AE22" s="7">
        <f t="shared" si="16"/>
        <v>300000000</v>
      </c>
      <c r="AF22" s="7">
        <f t="shared" si="16"/>
        <v>300000000</v>
      </c>
      <c r="AG22" s="7">
        <f t="shared" si="16"/>
        <v>300000000</v>
      </c>
      <c r="AH22" s="7">
        <f t="shared" si="16"/>
        <v>300000000</v>
      </c>
      <c r="AI22" s="7"/>
      <c r="AJ22" s="7"/>
    </row>
    <row r="23" spans="1:36" x14ac:dyDescent="0.45">
      <c r="A23" t="s">
        <v>314</v>
      </c>
      <c r="B23" t="s">
        <v>316</v>
      </c>
      <c r="C23" s="7">
        <f>INDEX('AEO Table 8'!19:19,MATCH(Calculations!C21,'AEO Table 8'!13:13,0))*10^6</f>
        <v>959394226</v>
      </c>
      <c r="D23" s="7">
        <f>INDEX('AEO Table 8'!19:19,MATCH(Calculations!D21,'AEO Table 8'!13:13,0))*10^6</f>
        <v>874998352</v>
      </c>
      <c r="E23" s="7">
        <f>INDEX('AEO Table 8'!19:19,MATCH(Calculations!E21,'AEO Table 8'!13:13,0))*10^6</f>
        <v>828157715</v>
      </c>
      <c r="F23" s="7">
        <f>INDEX('AEO Table 8'!19:19,MATCH(Calculations!F21,'AEO Table 8'!13:13,0))*10^6</f>
        <v>797914246</v>
      </c>
      <c r="G23" s="7">
        <f>INDEX('AEO Table 8'!19:19,MATCH(Calculations!G21,'AEO Table 8'!13:13,0))*10^6</f>
        <v>738066589</v>
      </c>
      <c r="H23" s="7">
        <f>INDEX('AEO Table 8'!19:19,MATCH(Calculations!H21,'AEO Table 8'!13:13,0))*10^6</f>
        <v>724371216</v>
      </c>
      <c r="I23" s="7">
        <f>INDEX('AEO Table 8'!19:19,MATCH(Calculations!I21,'AEO Table 8'!13:13,0))*10^6</f>
        <v>708823242</v>
      </c>
      <c r="J23" s="7">
        <f>INDEX('AEO Table 8'!19:19,MATCH(Calculations!J21,'AEO Table 8'!13:13,0))*10^6</f>
        <v>750996094</v>
      </c>
      <c r="K23" s="7">
        <f>INDEX('AEO Table 8'!19:19,MATCH(Calculations!K21,'AEO Table 8'!13:13,0))*10^6</f>
        <v>749829285</v>
      </c>
      <c r="L23" s="7">
        <f>INDEX('AEO Table 8'!19:19,MATCH(Calculations!L21,'AEO Table 8'!13:13,0))*10^6</f>
        <v>748203430</v>
      </c>
      <c r="M23" s="7">
        <f>INDEX('AEO Table 8'!19:19,MATCH(Calculations!M21,'AEO Table 8'!13:13,0))*10^6</f>
        <v>747786987</v>
      </c>
      <c r="N23" s="7">
        <f>INDEX('AEO Table 8'!19:19,MATCH(Calculations!N21,'AEO Table 8'!13:13,0))*10^6</f>
        <v>746319641</v>
      </c>
      <c r="O23" s="7">
        <f>INDEX('AEO Table 8'!19:19,MATCH(Calculations!O21,'AEO Table 8'!13:13,0))*10^6</f>
        <v>741563049</v>
      </c>
      <c r="P23" s="7">
        <f>INDEX('AEO Table 8'!19:19,MATCH(Calculations!P21,'AEO Table 8'!13:13,0))*10^6</f>
        <v>740261841</v>
      </c>
      <c r="Q23" s="7">
        <f>INDEX('AEO Table 8'!19:19,MATCH(Calculations!Q21,'AEO Table 8'!13:13,0))*10^6</f>
        <v>746425476</v>
      </c>
      <c r="R23" s="7">
        <f>INDEX('AEO Table 8'!19:19,MATCH(Calculations!R21,'AEO Table 8'!13:13,0))*10^6</f>
        <v>740048889</v>
      </c>
      <c r="S23" s="7">
        <f>INDEX('AEO Table 8'!19:19,MATCH(Calculations!S21,'AEO Table 8'!13:13,0))*10^6</f>
        <v>730802917</v>
      </c>
      <c r="T23" s="7">
        <f>INDEX('AEO Table 8'!19:19,MATCH(Calculations!T21,'AEO Table 8'!13:13,0))*10^6</f>
        <v>724808960</v>
      </c>
      <c r="U23" s="7">
        <f>INDEX('AEO Table 8'!19:19,MATCH(Calculations!U21,'AEO Table 8'!13:13,0))*10^6</f>
        <v>723678589</v>
      </c>
      <c r="V23" s="7">
        <f>INDEX('AEO Table 8'!19:19,MATCH(Calculations!V21,'AEO Table 8'!13:13,0))*10^6</f>
        <v>714892578</v>
      </c>
      <c r="W23" s="7">
        <f>INDEX('AEO Table 8'!19:19,MATCH(Calculations!W21,'AEO Table 8'!13:13,0))*10^6</f>
        <v>709614441</v>
      </c>
      <c r="X23" s="7">
        <f>INDEX('AEO Table 8'!19:19,MATCH(Calculations!X21,'AEO Table 8'!13:13,0))*10^6</f>
        <v>706985962</v>
      </c>
      <c r="Y23" s="7">
        <f>INDEX('AEO Table 8'!19:19,MATCH(Calculations!Y21,'AEO Table 8'!13:13,0))*10^6</f>
        <v>703684082</v>
      </c>
      <c r="Z23" s="7">
        <f>INDEX('AEO Table 8'!19:19,MATCH(Calculations!Z21,'AEO Table 8'!13:13,0))*10^6</f>
        <v>700755981</v>
      </c>
      <c r="AA23" s="7">
        <f>INDEX('AEO Table 8'!19:19,MATCH(Calculations!AA21,'AEO Table 8'!13:13,0))*10^6</f>
        <v>698257019</v>
      </c>
      <c r="AB23" s="7">
        <f>INDEX('AEO Table 8'!19:19,MATCH(Calculations!AB21,'AEO Table 8'!13:13,0))*10^6</f>
        <v>698254578</v>
      </c>
      <c r="AC23" s="7">
        <f>INDEX('AEO Table 8'!19:19,MATCH(Calculations!AC21,'AEO Table 8'!13:13,0))*10^6</f>
        <v>694693726</v>
      </c>
      <c r="AD23" s="7">
        <f>INDEX('AEO Table 8'!19:19,MATCH(Calculations!AD21,'AEO Table 8'!13:13,0))*10^6</f>
        <v>701352539</v>
      </c>
      <c r="AE23" s="7">
        <f>INDEX('AEO Table 8'!19:19,MATCH(Calculations!AE21,'AEO Table 8'!13:13,0))*10^6</f>
        <v>700800537</v>
      </c>
      <c r="AF23" s="7">
        <f>INDEX('AEO Table 8'!19:19,MATCH(Calculations!AF21,'AEO Table 8'!13:13,0))*10^6</f>
        <v>700055908</v>
      </c>
      <c r="AG23" s="7">
        <f>INDEX('AEO Table 8'!19:19,MATCH(Calculations!AG21,'AEO Table 8'!13:13,0))*10^6</f>
        <v>697164795</v>
      </c>
      <c r="AH23" s="7">
        <f>INDEX('AEO Table 8'!19:19,MATCH(Calculations!AH21,'AEO Table 8'!13:13,0))*10^6</f>
        <v>700190613</v>
      </c>
      <c r="AI23" s="7"/>
      <c r="AJ23" s="7"/>
    </row>
    <row r="24" spans="1:36" x14ac:dyDescent="0.45">
      <c r="A24" t="s">
        <v>317</v>
      </c>
      <c r="C24" s="7">
        <f>C22/C23</f>
        <v>0.31269731656692296</v>
      </c>
      <c r="D24" s="8">
        <f t="shared" ref="D24:P24" si="17">D22/D23</f>
        <v>0.34285778860529786</v>
      </c>
      <c r="E24" s="8">
        <f t="shared" si="17"/>
        <v>0.3622498402976298</v>
      </c>
      <c r="F24" s="8">
        <f t="shared" si="17"/>
        <v>0.37598025289549725</v>
      </c>
      <c r="G24" s="8">
        <f t="shared" si="17"/>
        <v>0.40646738989562903</v>
      </c>
      <c r="H24" s="8">
        <f t="shared" si="17"/>
        <v>0.41415229287630889</v>
      </c>
      <c r="I24" s="8">
        <f t="shared" si="17"/>
        <v>0.42323668613563886</v>
      </c>
      <c r="J24" s="8">
        <f t="shared" si="17"/>
        <v>0.39946945449758892</v>
      </c>
      <c r="K24" s="8">
        <f t="shared" si="17"/>
        <v>0.40009106872906414</v>
      </c>
      <c r="L24" s="8">
        <f t="shared" si="17"/>
        <v>0.40096047140548391</v>
      </c>
      <c r="M24" s="8">
        <f t="shared" si="17"/>
        <v>0.40118376652093307</v>
      </c>
      <c r="N24" s="8">
        <f t="shared" si="17"/>
        <v>0.40197253766231777</v>
      </c>
      <c r="O24" s="8">
        <f t="shared" si="17"/>
        <v>0.40455090151073586</v>
      </c>
      <c r="P24" s="8">
        <f t="shared" si="17"/>
        <v>0.40526200782514737</v>
      </c>
      <c r="Q24" s="8">
        <f t="shared" ref="Q24:R24" si="18">Q22/Q23</f>
        <v>0.40191554233607107</v>
      </c>
      <c r="R24" s="8">
        <f t="shared" si="18"/>
        <v>0.40537862357361099</v>
      </c>
      <c r="S24" s="8">
        <f t="shared" ref="S24:AA24" si="19">S22/S23</f>
        <v>0.41050739265180025</v>
      </c>
      <c r="T24" s="8">
        <f t="shared" si="19"/>
        <v>0.41390216809681823</v>
      </c>
      <c r="U24" s="8">
        <f t="shared" si="19"/>
        <v>0.41454867472941087</v>
      </c>
      <c r="V24" s="8">
        <f t="shared" si="19"/>
        <v>0.4196434670496747</v>
      </c>
      <c r="W24" s="8">
        <f t="shared" si="19"/>
        <v>0.42276478981633353</v>
      </c>
      <c r="X24" s="8">
        <f t="shared" si="19"/>
        <v>0.424336572612173</v>
      </c>
      <c r="Y24" s="8">
        <f t="shared" si="19"/>
        <v>0.42632767697024587</v>
      </c>
      <c r="Z24" s="8">
        <f t="shared" si="19"/>
        <v>0.42810908238255907</v>
      </c>
      <c r="AA24" s="8">
        <f t="shared" si="19"/>
        <v>0.42964122355639361</v>
      </c>
      <c r="AB24" s="8">
        <f t="shared" ref="AB24:AH24" si="20">AB22/AB23</f>
        <v>0.42964272552180816</v>
      </c>
      <c r="AC24" s="8">
        <f t="shared" si="20"/>
        <v>0.43184498257581788</v>
      </c>
      <c r="AD24" s="8">
        <f t="shared" si="20"/>
        <v>0.4277449404086352</v>
      </c>
      <c r="AE24" s="8">
        <f t="shared" si="20"/>
        <v>0.42808186375576363</v>
      </c>
      <c r="AF24" s="8">
        <f t="shared" si="20"/>
        <v>0.42853720191730743</v>
      </c>
      <c r="AG24" s="8">
        <f t="shared" si="20"/>
        <v>0.4303143276189097</v>
      </c>
      <c r="AH24" s="8">
        <f t="shared" si="20"/>
        <v>0.42845475850445314</v>
      </c>
      <c r="AI24" s="8"/>
      <c r="AJ24" s="8"/>
    </row>
    <row r="26" spans="1:36" x14ac:dyDescent="0.45">
      <c r="A26" s="14" t="s">
        <v>400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</row>
    <row r="27" spans="1:36" x14ac:dyDescent="0.45">
      <c r="A27" s="19" t="s">
        <v>297</v>
      </c>
      <c r="B27" s="8" t="s">
        <v>0</v>
      </c>
      <c r="C27" s="8">
        <v>2019</v>
      </c>
      <c r="D27" s="8">
        <v>2020</v>
      </c>
      <c r="E27" s="8">
        <v>2021</v>
      </c>
      <c r="F27" s="8">
        <v>2022</v>
      </c>
      <c r="G27" s="8">
        <v>2023</v>
      </c>
      <c r="H27" s="8">
        <v>2024</v>
      </c>
      <c r="I27" s="8">
        <v>2025</v>
      </c>
      <c r="J27" s="8">
        <v>2026</v>
      </c>
      <c r="K27" s="8">
        <v>2027</v>
      </c>
      <c r="L27" s="8">
        <v>2028</v>
      </c>
      <c r="M27" s="8">
        <v>2029</v>
      </c>
      <c r="N27" s="8">
        <v>2030</v>
      </c>
      <c r="O27" s="8">
        <v>2031</v>
      </c>
      <c r="P27" s="8">
        <v>2032</v>
      </c>
      <c r="Q27" s="8">
        <v>2033</v>
      </c>
      <c r="R27" s="8">
        <v>2034</v>
      </c>
      <c r="S27" s="8">
        <v>2035</v>
      </c>
      <c r="T27" s="8">
        <v>2036</v>
      </c>
      <c r="U27" s="8">
        <v>2037</v>
      </c>
      <c r="V27" s="8">
        <v>2038</v>
      </c>
      <c r="W27" s="8">
        <v>2039</v>
      </c>
      <c r="X27" s="8">
        <v>2040</v>
      </c>
      <c r="Y27" s="8">
        <v>2041</v>
      </c>
      <c r="Z27" s="8">
        <v>2042</v>
      </c>
      <c r="AA27" s="8">
        <v>2043</v>
      </c>
      <c r="AB27" s="8">
        <v>2044</v>
      </c>
      <c r="AC27" s="8">
        <v>2045</v>
      </c>
      <c r="AD27" s="8">
        <v>2046</v>
      </c>
      <c r="AE27" s="8">
        <v>2047</v>
      </c>
      <c r="AF27" s="8">
        <v>2048</v>
      </c>
      <c r="AG27" s="8">
        <v>2049</v>
      </c>
      <c r="AH27" s="8">
        <v>2050</v>
      </c>
      <c r="AI27" s="8"/>
      <c r="AJ27" s="8"/>
    </row>
    <row r="28" spans="1:36" x14ac:dyDescent="0.45">
      <c r="A28" t="s">
        <v>320</v>
      </c>
      <c r="B28" s="8" t="s">
        <v>357</v>
      </c>
      <c r="C28" s="7">
        <f>'Subsidies Paid'!K6*10^9</f>
        <v>300000000</v>
      </c>
      <c r="D28" s="7">
        <f>C28</f>
        <v>300000000</v>
      </c>
      <c r="E28" s="7">
        <f>D28</f>
        <v>300000000</v>
      </c>
      <c r="F28" s="7">
        <f t="shared" ref="F28:P28" si="21">E28</f>
        <v>300000000</v>
      </c>
      <c r="G28" s="7">
        <f t="shared" si="21"/>
        <v>300000000</v>
      </c>
      <c r="H28" s="7">
        <f t="shared" si="21"/>
        <v>300000000</v>
      </c>
      <c r="I28" s="7">
        <f t="shared" si="21"/>
        <v>300000000</v>
      </c>
      <c r="J28" s="7">
        <f t="shared" si="21"/>
        <v>300000000</v>
      </c>
      <c r="K28" s="7">
        <f t="shared" si="21"/>
        <v>300000000</v>
      </c>
      <c r="L28" s="7">
        <f t="shared" si="21"/>
        <v>300000000</v>
      </c>
      <c r="M28" s="7">
        <f t="shared" si="21"/>
        <v>300000000</v>
      </c>
      <c r="N28" s="7">
        <f t="shared" si="21"/>
        <v>300000000</v>
      </c>
      <c r="O28" s="7">
        <f t="shared" si="21"/>
        <v>300000000</v>
      </c>
      <c r="P28" s="7">
        <f t="shared" si="21"/>
        <v>300000000</v>
      </c>
      <c r="Q28" s="7">
        <f t="shared" ref="Q28" si="22">P28</f>
        <v>300000000</v>
      </c>
      <c r="R28" s="7">
        <f t="shared" ref="R28" si="23">Q28</f>
        <v>300000000</v>
      </c>
      <c r="S28" s="7">
        <f t="shared" ref="S28" si="24">R28</f>
        <v>300000000</v>
      </c>
      <c r="T28" s="7">
        <f t="shared" ref="T28" si="25">S28</f>
        <v>300000000</v>
      </c>
      <c r="U28" s="7">
        <f t="shared" ref="U28" si="26">T28</f>
        <v>300000000</v>
      </c>
      <c r="V28" s="7">
        <f t="shared" ref="V28" si="27">U28</f>
        <v>300000000</v>
      </c>
      <c r="W28" s="7">
        <f t="shared" ref="W28" si="28">V28</f>
        <v>300000000</v>
      </c>
      <c r="X28" s="7">
        <f t="shared" ref="X28" si="29">W28</f>
        <v>300000000</v>
      </c>
      <c r="Y28" s="7">
        <f t="shared" ref="Y28" si="30">X28</f>
        <v>300000000</v>
      </c>
      <c r="Z28" s="7">
        <f t="shared" ref="Z28" si="31">Y28</f>
        <v>300000000</v>
      </c>
      <c r="AA28" s="7">
        <f t="shared" ref="AA28" si="32">Z28</f>
        <v>300000000</v>
      </c>
      <c r="AB28" s="7">
        <f t="shared" ref="AB28" si="33">AA28</f>
        <v>300000000</v>
      </c>
      <c r="AC28" s="7">
        <f t="shared" ref="AC28" si="34">AB28</f>
        <v>300000000</v>
      </c>
      <c r="AD28" s="7">
        <f t="shared" ref="AD28" si="35">AC28</f>
        <v>300000000</v>
      </c>
      <c r="AE28" s="7">
        <f t="shared" ref="AE28" si="36">AD28</f>
        <v>300000000</v>
      </c>
      <c r="AF28" s="7">
        <f t="shared" ref="AF28" si="37">AE28</f>
        <v>300000000</v>
      </c>
      <c r="AG28" s="7">
        <f t="shared" ref="AG28" si="38">AF28</f>
        <v>300000000</v>
      </c>
      <c r="AH28" s="7">
        <f t="shared" ref="AH28" si="39">AG28</f>
        <v>300000000</v>
      </c>
      <c r="AI28" s="7"/>
      <c r="AJ28" s="7"/>
    </row>
    <row r="29" spans="1:36" x14ac:dyDescent="0.45">
      <c r="A29" t="s">
        <v>321</v>
      </c>
      <c r="B29" t="s">
        <v>316</v>
      </c>
      <c r="C29" s="7">
        <f>INDEX('AEO Table 8'!22:22,MATCH(Calculations!C27,'AEO Table 8'!13:13,0))*10^6</f>
        <v>807256958</v>
      </c>
      <c r="D29" s="7">
        <f>INDEX('AEO Table 8'!22:22,MATCH(Calculations!D27,'AEO Table 8'!13:13,0))*10^6</f>
        <v>793071655</v>
      </c>
      <c r="E29" s="7">
        <f>INDEX('AEO Table 8'!22:22,MATCH(Calculations!E27,'AEO Table 8'!13:13,0))*10^6</f>
        <v>780214478</v>
      </c>
      <c r="F29" s="7">
        <f>INDEX('AEO Table 8'!22:22,MATCH(Calculations!F27,'AEO Table 8'!13:13,0))*10^6</f>
        <v>765623535</v>
      </c>
      <c r="G29" s="7">
        <f>INDEX('AEO Table 8'!22:22,MATCH(Calculations!G27,'AEO Table 8'!13:13,0))*10^6</f>
        <v>767712708</v>
      </c>
      <c r="H29" s="7">
        <f>INDEX('AEO Table 8'!22:22,MATCH(Calculations!H27,'AEO Table 8'!13:13,0))*10^6</f>
        <v>770805054</v>
      </c>
      <c r="I29" s="7">
        <f>INDEX('AEO Table 8'!22:22,MATCH(Calculations!I27,'AEO Table 8'!13:13,0))*10^6</f>
        <v>747747803</v>
      </c>
      <c r="J29" s="7">
        <f>INDEX('AEO Table 8'!22:22,MATCH(Calculations!J27,'AEO Table 8'!13:13,0))*10^6</f>
        <v>678544312</v>
      </c>
      <c r="K29" s="7">
        <f>INDEX('AEO Table 8'!22:22,MATCH(Calculations!K27,'AEO Table 8'!13:13,0))*10^6</f>
        <v>678824097</v>
      </c>
      <c r="L29" s="7">
        <f>INDEX('AEO Table 8'!22:22,MATCH(Calculations!L27,'AEO Table 8'!13:13,0))*10^6</f>
        <v>679179932</v>
      </c>
      <c r="M29" s="7">
        <f>INDEX('AEO Table 8'!22:22,MATCH(Calculations!M27,'AEO Table 8'!13:13,0))*10^6</f>
        <v>679534058</v>
      </c>
      <c r="N29" s="7">
        <f>INDEX('AEO Table 8'!22:22,MATCH(Calculations!N27,'AEO Table 8'!13:13,0))*10^6</f>
        <v>680212891</v>
      </c>
      <c r="O29" s="7">
        <f>INDEX('AEO Table 8'!22:22,MATCH(Calculations!O27,'AEO Table 8'!13:13,0))*10^6</f>
        <v>681277588</v>
      </c>
      <c r="P29" s="7">
        <f>INDEX('AEO Table 8'!22:22,MATCH(Calculations!P27,'AEO Table 8'!13:13,0))*10^6</f>
        <v>682001953</v>
      </c>
      <c r="Q29" s="7">
        <f>INDEX('AEO Table 8'!22:22,MATCH(Calculations!Q27,'AEO Table 8'!13:13,0))*10^6</f>
        <v>666504822</v>
      </c>
      <c r="R29" s="7">
        <f>INDEX('AEO Table 8'!22:22,MATCH(Calculations!R27,'AEO Table 8'!13:13,0))*10^6</f>
        <v>649918274</v>
      </c>
      <c r="S29" s="7">
        <f>INDEX('AEO Table 8'!22:22,MATCH(Calculations!S27,'AEO Table 8'!13:13,0))*10^6</f>
        <v>651323242</v>
      </c>
      <c r="T29" s="7">
        <f>INDEX('AEO Table 8'!22:22,MATCH(Calculations!T27,'AEO Table 8'!13:13,0))*10^6</f>
        <v>652367798</v>
      </c>
      <c r="U29" s="7">
        <f>INDEX('AEO Table 8'!22:22,MATCH(Calculations!U27,'AEO Table 8'!13:13,0))*10^6</f>
        <v>652578979</v>
      </c>
      <c r="V29" s="7">
        <f>INDEX('AEO Table 8'!22:22,MATCH(Calculations!V27,'AEO Table 8'!13:13,0))*10^6</f>
        <v>652789673</v>
      </c>
      <c r="W29" s="7">
        <f>INDEX('AEO Table 8'!22:22,MATCH(Calculations!W27,'AEO Table 8'!13:13,0))*10^6</f>
        <v>652789673</v>
      </c>
      <c r="X29" s="7">
        <f>INDEX('AEO Table 8'!22:22,MATCH(Calculations!X27,'AEO Table 8'!13:13,0))*10^6</f>
        <v>644278931</v>
      </c>
      <c r="Y29" s="7">
        <f>INDEX('AEO Table 8'!22:22,MATCH(Calculations!Y27,'AEO Table 8'!13:13,0))*10^6</f>
        <v>645531067</v>
      </c>
      <c r="Z29" s="7">
        <f>INDEX('AEO Table 8'!22:22,MATCH(Calculations!Z27,'AEO Table 8'!13:13,0))*10^6</f>
        <v>646436646</v>
      </c>
      <c r="AA29" s="7">
        <f>INDEX('AEO Table 8'!22:22,MATCH(Calculations!AA27,'AEO Table 8'!13:13,0))*10^6</f>
        <v>638556396</v>
      </c>
      <c r="AB29" s="7">
        <f>INDEX('AEO Table 8'!22:22,MATCH(Calculations!AB27,'AEO Table 8'!13:13,0))*10^6</f>
        <v>639311768</v>
      </c>
      <c r="AC29" s="7">
        <f>INDEX('AEO Table 8'!22:22,MATCH(Calculations!AC27,'AEO Table 8'!13:13,0))*10^6</f>
        <v>640130249</v>
      </c>
      <c r="AD29" s="7">
        <f>INDEX('AEO Table 8'!22:22,MATCH(Calculations!AD27,'AEO Table 8'!13:13,0))*10^6</f>
        <v>640556396</v>
      </c>
      <c r="AE29" s="7">
        <f>INDEX('AEO Table 8'!22:22,MATCH(Calculations!AE27,'AEO Table 8'!13:13,0))*10^6</f>
        <v>640982422</v>
      </c>
      <c r="AF29" s="7">
        <f>INDEX('AEO Table 8'!22:22,MATCH(Calculations!AF27,'AEO Table 8'!13:13,0))*10^6</f>
        <v>641247681</v>
      </c>
      <c r="AG29" s="7">
        <f>INDEX('AEO Table 8'!22:22,MATCH(Calculations!AG27,'AEO Table 8'!13:13,0))*10^6</f>
        <v>641568359</v>
      </c>
      <c r="AH29" s="7">
        <f>INDEX('AEO Table 8'!22:22,MATCH(Calculations!AH27,'AEO Table 8'!13:13,0))*10^6</f>
        <v>642031738</v>
      </c>
      <c r="AI29" s="7"/>
      <c r="AJ29" s="7"/>
    </row>
    <row r="30" spans="1:36" x14ac:dyDescent="0.45">
      <c r="A30" t="s">
        <v>318</v>
      </c>
      <c r="C30" s="8">
        <f t="shared" ref="C30:P30" si="40">C28/C29</f>
        <v>0.37162888102353153</v>
      </c>
      <c r="D30" s="8">
        <f t="shared" si="40"/>
        <v>0.37827603358236273</v>
      </c>
      <c r="E30" s="8">
        <f t="shared" si="40"/>
        <v>0.38450965530531978</v>
      </c>
      <c r="F30" s="8">
        <f t="shared" si="40"/>
        <v>0.39183748446290906</v>
      </c>
      <c r="G30" s="8">
        <f t="shared" si="40"/>
        <v>0.39077117894992563</v>
      </c>
      <c r="H30" s="8">
        <f t="shared" si="40"/>
        <v>0.38920346778110254</v>
      </c>
      <c r="I30" s="8">
        <f t="shared" si="40"/>
        <v>0.40120478963145811</v>
      </c>
      <c r="J30" s="8">
        <f t="shared" si="40"/>
        <v>0.44212293094868654</v>
      </c>
      <c r="K30" s="8">
        <f t="shared" si="40"/>
        <v>0.44194070500122506</v>
      </c>
      <c r="L30" s="8">
        <f t="shared" si="40"/>
        <v>0.44170916404520622</v>
      </c>
      <c r="M30" s="8">
        <f t="shared" si="40"/>
        <v>0.44147897587790957</v>
      </c>
      <c r="N30" s="8">
        <f t="shared" si="40"/>
        <v>0.4410383924935054</v>
      </c>
      <c r="O30" s="8">
        <f t="shared" si="40"/>
        <v>0.440349140033651</v>
      </c>
      <c r="P30" s="8">
        <f t="shared" si="40"/>
        <v>0.43988143828673171</v>
      </c>
      <c r="Q30" s="8">
        <f t="shared" ref="Q30:AA30" si="41">Q28/Q29</f>
        <v>0.45010927167755732</v>
      </c>
      <c r="R30" s="8">
        <f t="shared" si="41"/>
        <v>0.46159649913152001</v>
      </c>
      <c r="S30" s="8">
        <f t="shared" si="41"/>
        <v>0.46060079029085221</v>
      </c>
      <c r="T30" s="8">
        <f t="shared" si="41"/>
        <v>0.45986328712074165</v>
      </c>
      <c r="U30" s="8">
        <f t="shared" si="41"/>
        <v>0.45971447082116323</v>
      </c>
      <c r="V30" s="8">
        <f t="shared" si="41"/>
        <v>0.4595660936566317</v>
      </c>
      <c r="W30" s="8">
        <f t="shared" si="41"/>
        <v>0.4595660936566317</v>
      </c>
      <c r="X30" s="8">
        <f t="shared" si="41"/>
        <v>0.46563683144870682</v>
      </c>
      <c r="Y30" s="8">
        <f t="shared" si="41"/>
        <v>0.46473363612722918</v>
      </c>
      <c r="Z30" s="8">
        <f t="shared" si="41"/>
        <v>0.46408260091121134</v>
      </c>
      <c r="AA30" s="8">
        <f t="shared" si="41"/>
        <v>0.46980971748030226</v>
      </c>
      <c r="AB30" s="8">
        <f t="shared" ref="AB30:AH30" si="42">AB28/AB29</f>
        <v>0.46925461882003083</v>
      </c>
      <c r="AC30" s="8">
        <f t="shared" si="42"/>
        <v>0.46865462219392789</v>
      </c>
      <c r="AD30" s="8">
        <f t="shared" si="42"/>
        <v>0.46834283737290167</v>
      </c>
      <c r="AE30" s="8">
        <f t="shared" si="42"/>
        <v>0.46803155547376307</v>
      </c>
      <c r="AF30" s="8">
        <f t="shared" si="42"/>
        <v>0.46783794918706301</v>
      </c>
      <c r="AG30" s="8">
        <f t="shared" si="42"/>
        <v>0.46760410763960386</v>
      </c>
      <c r="AH30" s="8">
        <f t="shared" si="42"/>
        <v>0.46726661976950429</v>
      </c>
      <c r="AI30" s="8"/>
      <c r="AJ30" s="8"/>
    </row>
    <row r="32" spans="1:36" x14ac:dyDescent="0.45">
      <c r="A32" s="16" t="s">
        <v>319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</row>
    <row r="33" spans="1:36" x14ac:dyDescent="0.45">
      <c r="A33" s="14" t="s">
        <v>279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</row>
    <row r="34" spans="1:36" ht="13.9" customHeight="1" x14ac:dyDescent="0.45">
      <c r="A34" s="19" t="s">
        <v>287</v>
      </c>
      <c r="B34" s="8" t="s">
        <v>0</v>
      </c>
      <c r="C34" s="8">
        <v>2019</v>
      </c>
      <c r="D34" s="8">
        <v>2020</v>
      </c>
      <c r="E34" s="8">
        <v>2021</v>
      </c>
      <c r="F34" s="8">
        <v>2022</v>
      </c>
      <c r="G34" s="8">
        <v>2023</v>
      </c>
      <c r="H34" s="8">
        <v>2024</v>
      </c>
      <c r="I34" s="8">
        <v>2025</v>
      </c>
      <c r="J34" s="8">
        <v>2026</v>
      </c>
      <c r="K34" s="8">
        <v>2027</v>
      </c>
      <c r="L34" s="8">
        <v>2028</v>
      </c>
      <c r="M34" s="8">
        <v>2029</v>
      </c>
      <c r="N34" s="8">
        <v>2030</v>
      </c>
      <c r="O34" s="8">
        <v>2031</v>
      </c>
      <c r="P34" s="8">
        <v>2032</v>
      </c>
      <c r="Q34" s="8">
        <v>2033</v>
      </c>
      <c r="R34" s="8">
        <v>2034</v>
      </c>
      <c r="S34" s="8">
        <v>2035</v>
      </c>
      <c r="T34" s="8">
        <v>2036</v>
      </c>
      <c r="U34" s="8">
        <v>2037</v>
      </c>
      <c r="V34" s="8">
        <v>2038</v>
      </c>
      <c r="W34" s="8">
        <v>2039</v>
      </c>
      <c r="X34" s="8">
        <v>2040</v>
      </c>
      <c r="Y34" s="8">
        <v>2041</v>
      </c>
      <c r="Z34" s="8">
        <v>2042</v>
      </c>
      <c r="AA34" s="8">
        <v>2043</v>
      </c>
      <c r="AB34" s="8">
        <v>2044</v>
      </c>
      <c r="AC34" s="8">
        <v>2045</v>
      </c>
      <c r="AD34" s="8">
        <v>2046</v>
      </c>
      <c r="AE34" s="8">
        <v>2047</v>
      </c>
      <c r="AF34" s="8">
        <v>2048</v>
      </c>
      <c r="AG34" s="8">
        <v>2049</v>
      </c>
      <c r="AH34" s="8">
        <v>2050</v>
      </c>
      <c r="AI34" s="8"/>
      <c r="AJ34" s="8"/>
    </row>
    <row r="35" spans="1:36" x14ac:dyDescent="0.45">
      <c r="A35" t="s">
        <v>324</v>
      </c>
      <c r="B35" s="8" t="s">
        <v>357</v>
      </c>
      <c r="C35" s="7">
        <f>'Subsidies Paid'!K12*10^9</f>
        <v>100000000</v>
      </c>
      <c r="D35" s="7">
        <f>C35</f>
        <v>100000000</v>
      </c>
      <c r="E35" s="7">
        <f>D35</f>
        <v>100000000</v>
      </c>
      <c r="F35" s="7">
        <f t="shared" ref="F35:P35" si="43">E35</f>
        <v>100000000</v>
      </c>
      <c r="G35" s="7">
        <f t="shared" si="43"/>
        <v>100000000</v>
      </c>
      <c r="H35" s="7">
        <f t="shared" si="43"/>
        <v>100000000</v>
      </c>
      <c r="I35" s="7">
        <f t="shared" si="43"/>
        <v>100000000</v>
      </c>
      <c r="J35" s="7">
        <f t="shared" si="43"/>
        <v>100000000</v>
      </c>
      <c r="K35" s="7">
        <f t="shared" si="43"/>
        <v>100000000</v>
      </c>
      <c r="L35" s="7">
        <f t="shared" si="43"/>
        <v>100000000</v>
      </c>
      <c r="M35" s="7">
        <f t="shared" si="43"/>
        <v>100000000</v>
      </c>
      <c r="N35" s="7">
        <f t="shared" si="43"/>
        <v>100000000</v>
      </c>
      <c r="O35" s="7">
        <f t="shared" si="43"/>
        <v>100000000</v>
      </c>
      <c r="P35" s="7">
        <f t="shared" si="43"/>
        <v>100000000</v>
      </c>
      <c r="Q35" s="7">
        <f t="shared" ref="Q35" si="44">P35</f>
        <v>100000000</v>
      </c>
      <c r="R35" s="7">
        <f t="shared" ref="R35" si="45">Q35</f>
        <v>100000000</v>
      </c>
      <c r="S35" s="7">
        <f t="shared" ref="S35" si="46">R35</f>
        <v>100000000</v>
      </c>
      <c r="T35" s="7">
        <f t="shared" ref="T35" si="47">S35</f>
        <v>100000000</v>
      </c>
      <c r="U35" s="7">
        <f t="shared" ref="U35" si="48">T35</f>
        <v>100000000</v>
      </c>
      <c r="V35" s="7">
        <f t="shared" ref="V35" si="49">U35</f>
        <v>100000000</v>
      </c>
      <c r="W35" s="7">
        <f t="shared" ref="W35" si="50">V35</f>
        <v>100000000</v>
      </c>
      <c r="X35" s="7">
        <f t="shared" ref="X35" si="51">W35</f>
        <v>100000000</v>
      </c>
      <c r="Y35" s="7">
        <f t="shared" ref="Y35" si="52">X35</f>
        <v>100000000</v>
      </c>
      <c r="Z35" s="7">
        <f t="shared" ref="Z35" si="53">Y35</f>
        <v>100000000</v>
      </c>
      <c r="AA35" s="7">
        <f t="shared" ref="AA35" si="54">Z35</f>
        <v>100000000</v>
      </c>
      <c r="AB35" s="7">
        <f t="shared" ref="AB35" si="55">AA35</f>
        <v>100000000</v>
      </c>
      <c r="AC35" s="7">
        <f t="shared" ref="AC35" si="56">AB35</f>
        <v>100000000</v>
      </c>
      <c r="AD35" s="7">
        <f t="shared" ref="AD35" si="57">AC35</f>
        <v>100000000</v>
      </c>
      <c r="AE35" s="7">
        <f t="shared" ref="AE35" si="58">AD35</f>
        <v>100000000</v>
      </c>
      <c r="AF35" s="7">
        <f t="shared" ref="AF35" si="59">AE35</f>
        <v>100000000</v>
      </c>
      <c r="AG35" s="7">
        <f t="shared" ref="AG35" si="60">AF35</f>
        <v>100000000</v>
      </c>
      <c r="AH35" s="7">
        <f t="shared" ref="AH35" si="61">AG35</f>
        <v>100000000</v>
      </c>
      <c r="AI35" s="7"/>
      <c r="AJ35" s="7"/>
    </row>
    <row r="36" spans="1:36" x14ac:dyDescent="0.45">
      <c r="A36" t="s">
        <v>325</v>
      </c>
      <c r="B36" t="s">
        <v>315</v>
      </c>
      <c r="C36" s="7">
        <f>INDEX('AEO Table 1'!19:19,MATCH(Calculations!C34,'AEO Table 1'!13:13,0))*10^15</f>
        <v>1.3567287E+16</v>
      </c>
      <c r="D36" s="7">
        <f>INDEX('AEO Table 1'!19:19,MATCH(Calculations!D34,'AEO Table 1'!13:13,0))*10^15</f>
        <v>1.2301702E+16</v>
      </c>
      <c r="E36" s="7">
        <f>INDEX('AEO Table 1'!19:19,MATCH(Calculations!E34,'AEO Table 1'!13:13,0))*10^15</f>
        <v>1.191614E+16</v>
      </c>
      <c r="F36" s="7">
        <f>INDEX('AEO Table 1'!19:19,MATCH(Calculations!F34,'AEO Table 1'!13:13,0))*10^15</f>
        <v>1.2097934E+16</v>
      </c>
      <c r="G36" s="7">
        <f>INDEX('AEO Table 1'!19:19,MATCH(Calculations!G34,'AEO Table 1'!13:13,0))*10^15</f>
        <v>1.1528378E+16</v>
      </c>
      <c r="H36" s="7">
        <f>INDEX('AEO Table 1'!19:19,MATCH(Calculations!H34,'AEO Table 1'!13:13,0))*10^15</f>
        <v>1.1431785E+16</v>
      </c>
      <c r="I36" s="7">
        <f>INDEX('AEO Table 1'!19:19,MATCH(Calculations!I34,'AEO Table 1'!13:13,0))*10^15</f>
        <v>1.0959244E+16</v>
      </c>
      <c r="J36" s="7">
        <f>INDEX('AEO Table 1'!19:19,MATCH(Calculations!J34,'AEO Table 1'!13:13,0))*10^15</f>
        <v>1.1374875E+16</v>
      </c>
      <c r="K36" s="7">
        <f>INDEX('AEO Table 1'!19:19,MATCH(Calculations!K34,'AEO Table 1'!13:13,0))*10^15</f>
        <v>1.1346438E+16</v>
      </c>
      <c r="L36" s="7">
        <f>INDEX('AEO Table 1'!19:19,MATCH(Calculations!L34,'AEO Table 1'!13:13,0))*10^15</f>
        <v>1.1251115E+16</v>
      </c>
      <c r="M36" s="7">
        <f>INDEX('AEO Table 1'!19:19,MATCH(Calculations!M34,'AEO Table 1'!13:13,0))*10^15</f>
        <v>1.1165606E+16</v>
      </c>
      <c r="N36" s="7">
        <f>INDEX('AEO Table 1'!19:19,MATCH(Calculations!N34,'AEO Table 1'!13:13,0))*10^15</f>
        <v>1.1150665E+16</v>
      </c>
      <c r="O36" s="7">
        <f>INDEX('AEO Table 1'!19:19,MATCH(Calculations!O34,'AEO Table 1'!13:13,0))*10^15</f>
        <v>1.1095863E+16</v>
      </c>
      <c r="P36" s="7">
        <f>INDEX('AEO Table 1'!19:19,MATCH(Calculations!P34,'AEO Table 1'!13:13,0))*10^15</f>
        <v>1.1075275E+16</v>
      </c>
      <c r="Q36" s="7">
        <f>INDEX('AEO Table 1'!19:19,MATCH(Calculations!Q34,'AEO Table 1'!13:13,0))*10^15</f>
        <v>1.1138651E+16</v>
      </c>
      <c r="R36" s="7">
        <f>INDEX('AEO Table 1'!19:19,MATCH(Calculations!R34,'AEO Table 1'!13:13,0))*10^15</f>
        <v>1.105944E+16</v>
      </c>
      <c r="S36" s="7">
        <f>INDEX('AEO Table 1'!19:19,MATCH(Calculations!S34,'AEO Table 1'!13:13,0))*10^15</f>
        <v>1.0961893E+16</v>
      </c>
      <c r="T36" s="7">
        <f>INDEX('AEO Table 1'!19:19,MATCH(Calculations!T34,'AEO Table 1'!13:13,0))*10^15</f>
        <v>1.0900166E+16</v>
      </c>
      <c r="U36" s="7">
        <f>INDEX('AEO Table 1'!19:19,MATCH(Calculations!U34,'AEO Table 1'!13:13,0))*10^15</f>
        <v>1.0886232E+16</v>
      </c>
      <c r="V36" s="7">
        <f>INDEX('AEO Table 1'!19:19,MATCH(Calculations!V34,'AEO Table 1'!13:13,0))*10^15</f>
        <v>1.0788899E+16</v>
      </c>
      <c r="W36" s="7">
        <f>INDEX('AEO Table 1'!19:19,MATCH(Calculations!W34,'AEO Table 1'!13:13,0))*10^15</f>
        <v>1.074003E+16</v>
      </c>
      <c r="X36" s="7">
        <f>INDEX('AEO Table 1'!19:19,MATCH(Calculations!X34,'AEO Table 1'!13:13,0))*10^15</f>
        <v>1.0712185E+16</v>
      </c>
      <c r="Y36" s="7">
        <f>INDEX('AEO Table 1'!19:19,MATCH(Calculations!Y34,'AEO Table 1'!13:13,0))*10^15</f>
        <v>1.0675381E+16</v>
      </c>
      <c r="Z36" s="7">
        <f>INDEX('AEO Table 1'!19:19,MATCH(Calculations!Z34,'AEO Table 1'!13:13,0))*10^15</f>
        <v>1.0670083E+16</v>
      </c>
      <c r="AA36" s="7">
        <f>INDEX('AEO Table 1'!19:19,MATCH(Calculations!AA34,'AEO Table 1'!13:13,0))*10^15</f>
        <v>1.0665628E+16</v>
      </c>
      <c r="AB36" s="7">
        <f>INDEX('AEO Table 1'!19:19,MATCH(Calculations!AB34,'AEO Table 1'!13:13,0))*10^15</f>
        <v>1.0664737E+16</v>
      </c>
      <c r="AC36" s="7">
        <f>INDEX('AEO Table 1'!19:19,MATCH(Calculations!AC34,'AEO Table 1'!13:13,0))*10^15</f>
        <v>1.0636406E+16</v>
      </c>
      <c r="AD36" s="7">
        <f>INDEX('AEO Table 1'!19:19,MATCH(Calculations!AD34,'AEO Table 1'!13:13,0))*10^15</f>
        <v>1.0700363E+16</v>
      </c>
      <c r="AE36" s="7">
        <f>INDEX('AEO Table 1'!19:19,MATCH(Calculations!AE34,'AEO Table 1'!13:13,0))*10^15</f>
        <v>1.0683536E+16</v>
      </c>
      <c r="AF36" s="7">
        <f>INDEX('AEO Table 1'!19:19,MATCH(Calculations!AF34,'AEO Table 1'!13:13,0))*10^15</f>
        <v>1.0674273E+16</v>
      </c>
      <c r="AG36" s="7">
        <f>INDEX('AEO Table 1'!19:19,MATCH(Calculations!AG34,'AEO Table 1'!13:13,0))*10^15</f>
        <v>1.064956E+16</v>
      </c>
      <c r="AH36" s="7">
        <f>INDEX('AEO Table 1'!19:19,MATCH(Calculations!AH34,'AEO Table 1'!13:13,0))*10^15</f>
        <v>1.0675206E+16</v>
      </c>
      <c r="AI36" s="7"/>
      <c r="AJ36" s="7"/>
    </row>
    <row r="37" spans="1:36" x14ac:dyDescent="0.45">
      <c r="A37" t="s">
        <v>342</v>
      </c>
      <c r="C37" s="7">
        <f>C35/C36</f>
        <v>7.3706703484639192E-9</v>
      </c>
      <c r="D37" s="8">
        <f t="shared" ref="D37:P37" si="62">D35/D36</f>
        <v>8.1289564647233365E-9</v>
      </c>
      <c r="E37" s="7">
        <f>E35/E36</f>
        <v>8.3919792818815483E-9</v>
      </c>
      <c r="F37" s="8">
        <f t="shared" si="62"/>
        <v>8.2658741566948539E-9</v>
      </c>
      <c r="G37" s="8">
        <f t="shared" si="62"/>
        <v>8.6742471490785611E-9</v>
      </c>
      <c r="H37" s="8">
        <f t="shared" si="62"/>
        <v>8.7475403010116095E-9</v>
      </c>
      <c r="I37" s="8">
        <f t="shared" si="62"/>
        <v>9.1247169969023407E-9</v>
      </c>
      <c r="J37" s="8">
        <f t="shared" si="62"/>
        <v>8.791305398960428E-9</v>
      </c>
      <c r="K37" s="8">
        <f t="shared" si="62"/>
        <v>8.8133386001844808E-9</v>
      </c>
      <c r="L37" s="8">
        <f t="shared" si="62"/>
        <v>8.8880079885415806E-9</v>
      </c>
      <c r="M37" s="8">
        <f t="shared" si="62"/>
        <v>8.9560745740087906E-9</v>
      </c>
      <c r="N37" s="8">
        <f t="shared" si="62"/>
        <v>8.9680749982175949E-9</v>
      </c>
      <c r="O37" s="8">
        <f t="shared" si="62"/>
        <v>9.0123679428990785E-9</v>
      </c>
      <c r="P37" s="8">
        <f t="shared" si="62"/>
        <v>9.0291211730634224E-9</v>
      </c>
      <c r="Q37" s="8">
        <f t="shared" ref="Q37:AH37" si="63">Q35/Q36</f>
        <v>8.977747843971411E-9</v>
      </c>
      <c r="R37" s="8">
        <f t="shared" si="63"/>
        <v>9.042049145345515E-9</v>
      </c>
      <c r="S37" s="8">
        <f t="shared" si="63"/>
        <v>9.1225119602973688E-9</v>
      </c>
      <c r="T37" s="8">
        <f t="shared" si="63"/>
        <v>9.174172209854418E-9</v>
      </c>
      <c r="U37" s="8">
        <f t="shared" si="63"/>
        <v>9.1859148326069118E-9</v>
      </c>
      <c r="V37" s="8">
        <f t="shared" si="63"/>
        <v>9.2687863701384175E-9</v>
      </c>
      <c r="W37" s="8">
        <f t="shared" si="63"/>
        <v>9.3109609563474215E-9</v>
      </c>
      <c r="X37" s="8">
        <f t="shared" si="63"/>
        <v>9.335163647752536E-9</v>
      </c>
      <c r="Y37" s="8">
        <f t="shared" si="63"/>
        <v>9.3673471700916342E-9</v>
      </c>
      <c r="Z37" s="8">
        <f t="shared" si="63"/>
        <v>9.3719983246615799E-9</v>
      </c>
      <c r="AA37" s="8">
        <f t="shared" si="63"/>
        <v>9.375912979526381E-9</v>
      </c>
      <c r="AB37" s="8">
        <f t="shared" si="63"/>
        <v>9.3766963029655576E-9</v>
      </c>
      <c r="AC37" s="8">
        <f t="shared" si="63"/>
        <v>9.4016719557339193E-9</v>
      </c>
      <c r="AD37" s="8">
        <f t="shared" si="63"/>
        <v>9.3454773450209115E-9</v>
      </c>
      <c r="AE37" s="8">
        <f t="shared" si="63"/>
        <v>9.3601968486838066E-9</v>
      </c>
      <c r="AF37" s="8">
        <f t="shared" si="63"/>
        <v>9.3683195099094807E-9</v>
      </c>
      <c r="AG37" s="8">
        <f t="shared" si="63"/>
        <v>9.3900593076145871E-9</v>
      </c>
      <c r="AH37" s="8">
        <f t="shared" si="63"/>
        <v>9.3675007301966811E-9</v>
      </c>
      <c r="AI37" s="8"/>
      <c r="AJ37" s="8"/>
    </row>
    <row r="39" spans="1:36" x14ac:dyDescent="0.45">
      <c r="A39" s="19" t="s">
        <v>300</v>
      </c>
    </row>
    <row r="40" spans="1:36" x14ac:dyDescent="0.45">
      <c r="A40" t="s">
        <v>324</v>
      </c>
      <c r="B40" s="8" t="s">
        <v>357</v>
      </c>
      <c r="C40" s="62">
        <f>'Subsidies Paid'!H11</f>
        <v>53000000</v>
      </c>
      <c r="D40" s="8"/>
      <c r="E40" s="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x14ac:dyDescent="0.45">
      <c r="A41" t="s">
        <v>325</v>
      </c>
      <c r="B41" t="s">
        <v>315</v>
      </c>
      <c r="C41" s="62">
        <f>INDEX('AEO Table 1'!19:19,MATCH(Calculations!C34,'AEO Table 1'!13:13,0))*10^15</f>
        <v>1.3567287E+16</v>
      </c>
      <c r="D41" s="8"/>
      <c r="E41" s="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x14ac:dyDescent="0.45">
      <c r="A42" s="8" t="s">
        <v>342</v>
      </c>
      <c r="C42" s="7">
        <f>C40/C41</f>
        <v>3.9064552846858775E-9</v>
      </c>
      <c r="D42" s="7">
        <f>C42</f>
        <v>3.9064552846858775E-9</v>
      </c>
      <c r="E42" s="7">
        <f>D42</f>
        <v>3.9064552846858775E-9</v>
      </c>
      <c r="F42" s="7">
        <f>E42</f>
        <v>3.9064552846858775E-9</v>
      </c>
      <c r="G42" s="8">
        <f t="shared" ref="G42:AH42" si="64">F42</f>
        <v>3.9064552846858775E-9</v>
      </c>
      <c r="H42" s="8">
        <f t="shared" si="64"/>
        <v>3.9064552846858775E-9</v>
      </c>
      <c r="I42" s="8">
        <f t="shared" si="64"/>
        <v>3.9064552846858775E-9</v>
      </c>
      <c r="J42" s="8">
        <f t="shared" si="64"/>
        <v>3.9064552846858775E-9</v>
      </c>
      <c r="K42" s="8">
        <f t="shared" si="64"/>
        <v>3.9064552846858775E-9</v>
      </c>
      <c r="L42" s="8">
        <f t="shared" si="64"/>
        <v>3.9064552846858775E-9</v>
      </c>
      <c r="M42" s="8">
        <f t="shared" si="64"/>
        <v>3.9064552846858775E-9</v>
      </c>
      <c r="N42" s="8">
        <f t="shared" si="64"/>
        <v>3.9064552846858775E-9</v>
      </c>
      <c r="O42" s="8">
        <f t="shared" si="64"/>
        <v>3.9064552846858775E-9</v>
      </c>
      <c r="P42" s="8">
        <f t="shared" si="64"/>
        <v>3.9064552846858775E-9</v>
      </c>
      <c r="Q42" s="8">
        <f t="shared" si="64"/>
        <v>3.9064552846858775E-9</v>
      </c>
      <c r="R42" s="8">
        <f t="shared" si="64"/>
        <v>3.9064552846858775E-9</v>
      </c>
      <c r="S42" s="8">
        <f t="shared" si="64"/>
        <v>3.9064552846858775E-9</v>
      </c>
      <c r="T42" s="8">
        <f t="shared" si="64"/>
        <v>3.9064552846858775E-9</v>
      </c>
      <c r="U42" s="8">
        <f t="shared" si="64"/>
        <v>3.9064552846858775E-9</v>
      </c>
      <c r="V42" s="8">
        <f t="shared" si="64"/>
        <v>3.9064552846858775E-9</v>
      </c>
      <c r="W42" s="8">
        <f t="shared" si="64"/>
        <v>3.9064552846858775E-9</v>
      </c>
      <c r="X42" s="8">
        <f t="shared" si="64"/>
        <v>3.9064552846858775E-9</v>
      </c>
      <c r="Y42" s="8">
        <f t="shared" si="64"/>
        <v>3.9064552846858775E-9</v>
      </c>
      <c r="Z42" s="8">
        <f t="shared" si="64"/>
        <v>3.9064552846858775E-9</v>
      </c>
      <c r="AA42" s="8">
        <f t="shared" si="64"/>
        <v>3.9064552846858775E-9</v>
      </c>
      <c r="AB42" s="8">
        <f t="shared" si="64"/>
        <v>3.9064552846858775E-9</v>
      </c>
      <c r="AC42" s="8">
        <f t="shared" si="64"/>
        <v>3.9064552846858775E-9</v>
      </c>
      <c r="AD42" s="8">
        <f t="shared" si="64"/>
        <v>3.9064552846858775E-9</v>
      </c>
      <c r="AE42" s="8">
        <f t="shared" si="64"/>
        <v>3.9064552846858775E-9</v>
      </c>
      <c r="AF42" s="8">
        <f t="shared" si="64"/>
        <v>3.9064552846858775E-9</v>
      </c>
      <c r="AG42" s="8">
        <f t="shared" si="64"/>
        <v>3.9064552846858775E-9</v>
      </c>
      <c r="AH42" s="8">
        <f t="shared" si="64"/>
        <v>3.9064552846858775E-9</v>
      </c>
      <c r="AI42" s="8"/>
      <c r="AJ42" s="8"/>
    </row>
    <row r="44" spans="1:36" x14ac:dyDescent="0.45">
      <c r="A44" s="14" t="s">
        <v>326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</row>
    <row r="45" spans="1:36" x14ac:dyDescent="0.45">
      <c r="A45" s="21" t="s">
        <v>30</v>
      </c>
      <c r="B45" s="8" t="s">
        <v>0</v>
      </c>
      <c r="C45" s="8">
        <v>2019</v>
      </c>
      <c r="D45" s="8">
        <v>2020</v>
      </c>
      <c r="E45" s="8">
        <v>2021</v>
      </c>
      <c r="F45" s="8">
        <v>2022</v>
      </c>
      <c r="G45" s="8">
        <v>2023</v>
      </c>
      <c r="H45" s="8">
        <v>2024</v>
      </c>
      <c r="I45" s="8">
        <v>2025</v>
      </c>
      <c r="J45" s="8">
        <v>2026</v>
      </c>
      <c r="K45" s="8">
        <v>2027</v>
      </c>
      <c r="L45" s="8">
        <v>2028</v>
      </c>
      <c r="M45" s="8">
        <v>2029</v>
      </c>
      <c r="N45" s="8">
        <v>2030</v>
      </c>
      <c r="O45" s="8">
        <v>2031</v>
      </c>
      <c r="P45" s="8">
        <v>2032</v>
      </c>
      <c r="Q45" s="8">
        <v>2033</v>
      </c>
      <c r="R45" s="8">
        <v>2034</v>
      </c>
      <c r="S45" s="8">
        <v>2035</v>
      </c>
      <c r="T45" s="8">
        <v>2036</v>
      </c>
      <c r="U45" s="8">
        <v>2037</v>
      </c>
      <c r="V45" s="8">
        <v>2038</v>
      </c>
      <c r="W45" s="8">
        <v>2039</v>
      </c>
      <c r="X45" s="8">
        <v>2040</v>
      </c>
      <c r="Y45" s="8">
        <v>2041</v>
      </c>
      <c r="Z45" s="8">
        <v>2042</v>
      </c>
      <c r="AA45" s="8">
        <v>2043</v>
      </c>
      <c r="AB45" s="8">
        <v>2044</v>
      </c>
      <c r="AC45" s="8">
        <v>2045</v>
      </c>
      <c r="AD45" s="8">
        <v>2046</v>
      </c>
      <c r="AE45" s="8">
        <v>2047</v>
      </c>
      <c r="AF45" s="8">
        <v>2048</v>
      </c>
      <c r="AG45" s="8">
        <v>2049</v>
      </c>
      <c r="AH45" s="8">
        <v>2050</v>
      </c>
      <c r="AI45" s="8"/>
      <c r="AJ45" s="8"/>
    </row>
    <row r="46" spans="1:36" x14ac:dyDescent="0.45">
      <c r="A46" s="8" t="s">
        <v>333</v>
      </c>
      <c r="B46" s="8" t="s">
        <v>357</v>
      </c>
      <c r="C46" s="7">
        <f>'Subsidies Paid'!J14*10^9</f>
        <v>1620000000.0000002</v>
      </c>
      <c r="D46" s="7">
        <f>'Subsidies Paid'!K14*10^9</f>
        <v>1620000000.0000002</v>
      </c>
      <c r="E46" s="7">
        <f>D46</f>
        <v>1620000000.0000002</v>
      </c>
      <c r="F46" s="7">
        <f t="shared" ref="F46:P46" si="65">E46</f>
        <v>1620000000.0000002</v>
      </c>
      <c r="G46" s="7">
        <f t="shared" si="65"/>
        <v>1620000000.0000002</v>
      </c>
      <c r="H46" s="7">
        <f t="shared" si="65"/>
        <v>1620000000.0000002</v>
      </c>
      <c r="I46" s="7">
        <f t="shared" si="65"/>
        <v>1620000000.0000002</v>
      </c>
      <c r="J46" s="7">
        <f t="shared" si="65"/>
        <v>1620000000.0000002</v>
      </c>
      <c r="K46" s="7">
        <f t="shared" si="65"/>
        <v>1620000000.0000002</v>
      </c>
      <c r="L46" s="7">
        <f t="shared" si="65"/>
        <v>1620000000.0000002</v>
      </c>
      <c r="M46" s="7">
        <f t="shared" si="65"/>
        <v>1620000000.0000002</v>
      </c>
      <c r="N46" s="7">
        <f t="shared" si="65"/>
        <v>1620000000.0000002</v>
      </c>
      <c r="O46" s="7">
        <f t="shared" si="65"/>
        <v>1620000000.0000002</v>
      </c>
      <c r="P46" s="7">
        <f t="shared" si="65"/>
        <v>1620000000.0000002</v>
      </c>
      <c r="Q46" s="7">
        <f t="shared" ref="Q46" si="66">P46</f>
        <v>1620000000.0000002</v>
      </c>
      <c r="R46" s="7">
        <f t="shared" ref="R46" si="67">Q46</f>
        <v>1620000000.0000002</v>
      </c>
      <c r="S46" s="7">
        <f t="shared" ref="S46" si="68">R46</f>
        <v>1620000000.0000002</v>
      </c>
      <c r="T46" s="7">
        <f t="shared" ref="T46" si="69">S46</f>
        <v>1620000000.0000002</v>
      </c>
      <c r="U46" s="7">
        <f t="shared" ref="U46" si="70">T46</f>
        <v>1620000000.0000002</v>
      </c>
      <c r="V46" s="7">
        <f t="shared" ref="V46" si="71">U46</f>
        <v>1620000000.0000002</v>
      </c>
      <c r="W46" s="7">
        <f t="shared" ref="W46" si="72">V46</f>
        <v>1620000000.0000002</v>
      </c>
      <c r="X46" s="7">
        <f t="shared" ref="X46" si="73">W46</f>
        <v>1620000000.0000002</v>
      </c>
      <c r="Y46" s="7">
        <f t="shared" ref="Y46" si="74">X46</f>
        <v>1620000000.0000002</v>
      </c>
      <c r="Z46" s="7">
        <f t="shared" ref="Z46" si="75">Y46</f>
        <v>1620000000.0000002</v>
      </c>
      <c r="AA46" s="7">
        <f t="shared" ref="AA46" si="76">Z46</f>
        <v>1620000000.0000002</v>
      </c>
      <c r="AB46" s="7">
        <f t="shared" ref="AB46" si="77">AA46</f>
        <v>1620000000.0000002</v>
      </c>
      <c r="AC46" s="7">
        <f t="shared" ref="AC46" si="78">AB46</f>
        <v>1620000000.0000002</v>
      </c>
      <c r="AD46" s="7">
        <f t="shared" ref="AD46" si="79">AC46</f>
        <v>1620000000.0000002</v>
      </c>
      <c r="AE46" s="7">
        <f t="shared" ref="AE46" si="80">AD46</f>
        <v>1620000000.0000002</v>
      </c>
      <c r="AF46" s="7">
        <f t="shared" ref="AF46" si="81">AE46</f>
        <v>1620000000.0000002</v>
      </c>
      <c r="AG46" s="7">
        <f t="shared" ref="AG46" si="82">AF46</f>
        <v>1620000000.0000002</v>
      </c>
      <c r="AH46" s="7">
        <f t="shared" ref="AH46" si="83">AG46</f>
        <v>1620000000.0000002</v>
      </c>
      <c r="AI46" s="7"/>
      <c r="AJ46" s="7"/>
    </row>
    <row r="47" spans="1:36" x14ac:dyDescent="0.45">
      <c r="A47" s="8" t="s">
        <v>327</v>
      </c>
      <c r="B47" s="8" t="s">
        <v>315</v>
      </c>
      <c r="C47" s="7">
        <f>INDEX('AEO Table 1'!18:18,MATCH(Calculations!C34,'AEO Table 1'!13:13,0))*10^15</f>
        <v>3.5031666E+16</v>
      </c>
      <c r="D47" s="7">
        <f>INDEX('AEO Table 1'!18:18,MATCH(Calculations!D34,'AEO Table 1'!13:13,0))*10^15</f>
        <v>3.6033657E+16</v>
      </c>
      <c r="E47" s="7">
        <f>INDEX('AEO Table 1'!18:18,MATCH(Calculations!E34,'AEO Table 1'!13:13,0))*10^15</f>
        <v>3.7331188E+16</v>
      </c>
      <c r="F47" s="7">
        <f>INDEX('AEO Table 1'!18:18,MATCH(Calculations!F34,'AEO Table 1'!13:13,0))*10^15</f>
        <v>3.7590195E+16</v>
      </c>
      <c r="G47" s="7">
        <f>INDEX('AEO Table 1'!18:18,MATCH(Calculations!G34,'AEO Table 1'!13:13,0))*10^15</f>
        <v>3.7847775E+16</v>
      </c>
      <c r="H47" s="7">
        <f>INDEX('AEO Table 1'!18:18,MATCH(Calculations!H34,'AEO Table 1'!13:13,0))*10^15</f>
        <v>3.8332695E+16</v>
      </c>
      <c r="I47" s="7">
        <f>INDEX('AEO Table 1'!18:18,MATCH(Calculations!I34,'AEO Table 1'!13:13,0))*10^15</f>
        <v>3.9291294E+16</v>
      </c>
      <c r="J47" s="7">
        <f>INDEX('AEO Table 1'!18:18,MATCH(Calculations!J34,'AEO Table 1'!13:13,0))*10^15</f>
        <v>3.9964729E+16</v>
      </c>
      <c r="K47" s="7">
        <f>INDEX('AEO Table 1'!18:18,MATCH(Calculations!K34,'AEO Table 1'!13:13,0))*10^15</f>
        <v>4.0147495E+16</v>
      </c>
      <c r="L47" s="7">
        <f>INDEX('AEO Table 1'!18:18,MATCH(Calculations!L34,'AEO Table 1'!13:13,0))*10^15</f>
        <v>4.0689774E+16</v>
      </c>
      <c r="M47" s="7">
        <f>INDEX('AEO Table 1'!18:18,MATCH(Calculations!M34,'AEO Table 1'!13:13,0))*10^15</f>
        <v>4.0984024E+16</v>
      </c>
      <c r="N47" s="7">
        <f>INDEX('AEO Table 1'!18:18,MATCH(Calculations!N34,'AEO Table 1'!13:13,0))*10^15</f>
        <v>4.0933514E+16</v>
      </c>
      <c r="O47" s="7">
        <f>INDEX('AEO Table 1'!18:18,MATCH(Calculations!O34,'AEO Table 1'!13:13,0))*10^15</f>
        <v>4.1105022E+16</v>
      </c>
      <c r="P47" s="7">
        <f>INDEX('AEO Table 1'!18:18,MATCH(Calculations!P34,'AEO Table 1'!13:13,0))*10^15</f>
        <v>4.1415512E+16</v>
      </c>
      <c r="Q47" s="7">
        <f>INDEX('AEO Table 1'!18:18,MATCH(Calculations!Q34,'AEO Table 1'!13:13,0))*10^15</f>
        <v>4.1783867E+16</v>
      </c>
      <c r="R47" s="7">
        <f>INDEX('AEO Table 1'!18:18,MATCH(Calculations!R34,'AEO Table 1'!13:13,0))*10^15</f>
        <v>4.2303432E+16</v>
      </c>
      <c r="S47" s="7">
        <f>INDEX('AEO Table 1'!18:18,MATCH(Calculations!S34,'AEO Table 1'!13:13,0))*10^15</f>
        <v>4.2534462E+16</v>
      </c>
      <c r="T47" s="7">
        <f>INDEX('AEO Table 1'!18:18,MATCH(Calculations!T34,'AEO Table 1'!13:13,0))*10^15</f>
        <v>4.2787468E+16</v>
      </c>
      <c r="U47" s="7">
        <f>INDEX('AEO Table 1'!18:18,MATCH(Calculations!U34,'AEO Table 1'!13:13,0))*10^15</f>
        <v>4.3062252E+16</v>
      </c>
      <c r="V47" s="7">
        <f>INDEX('AEO Table 1'!18:18,MATCH(Calculations!V34,'AEO Table 1'!13:13,0))*10^15</f>
        <v>4.3329517E+16</v>
      </c>
      <c r="W47" s="7">
        <f>INDEX('AEO Table 1'!18:18,MATCH(Calculations!W34,'AEO Table 1'!13:13,0))*10^15</f>
        <v>4.3569817E+16</v>
      </c>
      <c r="X47" s="7">
        <f>INDEX('AEO Table 1'!18:18,MATCH(Calculations!X34,'AEO Table 1'!13:13,0))*10^15</f>
        <v>4.3935242E+16</v>
      </c>
      <c r="Y47" s="7">
        <f>INDEX('AEO Table 1'!18:18,MATCH(Calculations!Y34,'AEO Table 1'!13:13,0))*10^15</f>
        <v>4.4149738E+16</v>
      </c>
      <c r="Z47" s="7">
        <f>INDEX('AEO Table 1'!18:18,MATCH(Calculations!Z34,'AEO Table 1'!13:13,0))*10^15</f>
        <v>4.4370525E+16</v>
      </c>
      <c r="AA47" s="7">
        <f>INDEX('AEO Table 1'!18:18,MATCH(Calculations!AA34,'AEO Table 1'!13:13,0))*10^15</f>
        <v>4.4607227E+16</v>
      </c>
      <c r="AB47" s="7">
        <f>INDEX('AEO Table 1'!18:18,MATCH(Calculations!AB34,'AEO Table 1'!13:13,0))*10^15</f>
        <v>4.4817394E+16</v>
      </c>
      <c r="AC47" s="7">
        <f>INDEX('AEO Table 1'!18:18,MATCH(Calculations!AC34,'AEO Table 1'!13:13,0))*10^15</f>
        <v>4.4978981E+16</v>
      </c>
      <c r="AD47" s="7">
        <f>INDEX('AEO Table 1'!18:18,MATCH(Calculations!AD34,'AEO Table 1'!13:13,0))*10^15</f>
        <v>4.5196522E+16</v>
      </c>
      <c r="AE47" s="7">
        <f>INDEX('AEO Table 1'!18:18,MATCH(Calculations!AE34,'AEO Table 1'!13:13,0))*10^15</f>
        <v>4.5565365E+16</v>
      </c>
      <c r="AF47" s="7">
        <f>INDEX('AEO Table 1'!18:18,MATCH(Calculations!AF34,'AEO Table 1'!13:13,0))*10^15</f>
        <v>4.6018311E+16</v>
      </c>
      <c r="AG47" s="7">
        <f>INDEX('AEO Table 1'!18:18,MATCH(Calculations!AG34,'AEO Table 1'!13:13,0))*10^15</f>
        <v>4.6380791E+16</v>
      </c>
      <c r="AH47" s="7">
        <f>INDEX('AEO Table 1'!18:18,MATCH(Calculations!AH34,'AEO Table 1'!13:13,0))*10^15</f>
        <v>4.6616814E+16</v>
      </c>
      <c r="AI47" s="7"/>
      <c r="AJ47" s="7"/>
    </row>
    <row r="48" spans="1:36" s="8" customFormat="1" x14ac:dyDescent="0.45">
      <c r="A48" s="8" t="s">
        <v>334</v>
      </c>
      <c r="B48" s="8" t="s">
        <v>315</v>
      </c>
      <c r="C48" s="7">
        <f>SUM(INDEX('AEO Table 1'!16:17,0,MATCH(Calculations!C34,'AEO Table 1'!13:13,0)))*10^15</f>
        <v>3.2213896E+16</v>
      </c>
      <c r="D48" s="7">
        <f>SUM(INDEX('AEO Table 1'!16:17,0,MATCH(Calculations!D34,'AEO Table 1'!13:13,0)))*10^15</f>
        <v>3.4701938999999996E+16</v>
      </c>
      <c r="E48" s="7">
        <f>SUM(INDEX('AEO Table 1'!16:17,0,MATCH(Calculations!E34,'AEO Table 1'!13:13,0)))*10^15</f>
        <v>3.5879241E+16</v>
      </c>
      <c r="F48" s="7">
        <f>SUM(INDEX('AEO Table 1'!16:17,0,MATCH(Calculations!F34,'AEO Table 1'!13:13,0)))*10^15</f>
        <v>3.7439538E+16</v>
      </c>
      <c r="G48" s="7">
        <f>SUM(INDEX('AEO Table 1'!16:17,0,MATCH(Calculations!G34,'AEO Table 1'!13:13,0)))*10^15</f>
        <v>3.7634147E+16</v>
      </c>
      <c r="H48" s="7">
        <f>SUM(INDEX('AEO Table 1'!16:17,0,MATCH(Calculations!H34,'AEO Table 1'!13:13,0)))*10^15</f>
        <v>3.7916707E+16</v>
      </c>
      <c r="I48" s="7">
        <f>SUM(INDEX('AEO Table 1'!16:17,0,MATCH(Calculations!I34,'AEO Table 1'!13:13,0)))*10^15</f>
        <v>3.8018198E+16</v>
      </c>
      <c r="J48" s="7">
        <f>SUM(INDEX('AEO Table 1'!16:17,0,MATCH(Calculations!J34,'AEO Table 1'!13:13,0)))*10^15</f>
        <v>3.833156E+16</v>
      </c>
      <c r="K48" s="7">
        <f>SUM(INDEX('AEO Table 1'!16:17,0,MATCH(Calculations!K34,'AEO Table 1'!13:13,0)))*10^15</f>
        <v>3.8462151E+16</v>
      </c>
      <c r="L48" s="7">
        <f>SUM(INDEX('AEO Table 1'!16:17,0,MATCH(Calculations!L34,'AEO Table 1'!13:13,0)))*10^15</f>
        <v>3.8277195E+16</v>
      </c>
      <c r="M48" s="7">
        <f>SUM(INDEX('AEO Table 1'!16:17,0,MATCH(Calculations!M34,'AEO Table 1'!13:13,0)))*10^15</f>
        <v>3.8306011E+16</v>
      </c>
      <c r="N48" s="7">
        <f>SUM(INDEX('AEO Table 1'!16:17,0,MATCH(Calculations!N34,'AEO Table 1'!13:13,0)))*10^15</f>
        <v>3.8490857E+16</v>
      </c>
      <c r="O48" s="7">
        <f>SUM(INDEX('AEO Table 1'!16:17,0,MATCH(Calculations!O34,'AEO Table 1'!13:13,0)))*10^15</f>
        <v>3.8620242E+16</v>
      </c>
      <c r="P48" s="7">
        <f>SUM(INDEX('AEO Table 1'!16:17,0,MATCH(Calculations!P34,'AEO Table 1'!13:13,0)))*10^15</f>
        <v>3.8779814E+16</v>
      </c>
      <c r="Q48" s="7">
        <f>SUM(INDEX('AEO Table 1'!16:17,0,MATCH(Calculations!Q34,'AEO Table 1'!13:13,0)))*10^15</f>
        <v>3.8731072E+16</v>
      </c>
      <c r="R48" s="7">
        <f>SUM(INDEX('AEO Table 1'!16:17,0,MATCH(Calculations!R34,'AEO Table 1'!13:13,0)))*10^15</f>
        <v>3.855256E+16</v>
      </c>
      <c r="S48" s="7">
        <f>SUM(INDEX('AEO Table 1'!16:17,0,MATCH(Calculations!S34,'AEO Table 1'!13:13,0)))*10^15</f>
        <v>3.8409166E+16</v>
      </c>
      <c r="T48" s="7">
        <f>SUM(INDEX('AEO Table 1'!16:17,0,MATCH(Calculations!T34,'AEO Table 1'!13:13,0)))*10^15</f>
        <v>3.8114065E+16</v>
      </c>
      <c r="U48" s="7">
        <f>SUM(INDEX('AEO Table 1'!16:17,0,MATCH(Calculations!U34,'AEO Table 1'!13:13,0)))*10^15</f>
        <v>3.7643601E+16</v>
      </c>
      <c r="V48" s="7">
        <f>SUM(INDEX('AEO Table 1'!16:17,0,MATCH(Calculations!V34,'AEO Table 1'!13:13,0)))*10^15</f>
        <v>3.7279827999999992E+16</v>
      </c>
      <c r="W48" s="7">
        <f>SUM(INDEX('AEO Table 1'!16:17,0,MATCH(Calculations!W34,'AEO Table 1'!13:13,0)))*10^15</f>
        <v>3.7106429E+16</v>
      </c>
      <c r="X48" s="7">
        <f>SUM(INDEX('AEO Table 1'!16:17,0,MATCH(Calculations!X34,'AEO Table 1'!13:13,0)))*10^15</f>
        <v>3.7449258E+16</v>
      </c>
      <c r="Y48" s="7">
        <f>SUM(INDEX('AEO Table 1'!16:17,0,MATCH(Calculations!Y34,'AEO Table 1'!13:13,0)))*10^15</f>
        <v>3.7653155E+16</v>
      </c>
      <c r="Z48" s="7">
        <f>SUM(INDEX('AEO Table 1'!16:17,0,MATCH(Calculations!Z34,'AEO Table 1'!13:13,0)))*10^15</f>
        <v>3.7671838E+16</v>
      </c>
      <c r="AA48" s="7">
        <f>SUM(INDEX('AEO Table 1'!16:17,0,MATCH(Calculations!AA34,'AEO Table 1'!13:13,0)))*10^15</f>
        <v>3.7575226E+16</v>
      </c>
      <c r="AB48" s="7">
        <f>SUM(INDEX('AEO Table 1'!16:17,0,MATCH(Calculations!AB34,'AEO Table 1'!13:13,0)))*10^15</f>
        <v>3.72079E+16</v>
      </c>
      <c r="AC48" s="7">
        <f>SUM(INDEX('AEO Table 1'!16:17,0,MATCH(Calculations!AC34,'AEO Table 1'!13:13,0)))*10^15</f>
        <v>3.6695729E+16</v>
      </c>
      <c r="AD48" s="7">
        <f>SUM(INDEX('AEO Table 1'!16:17,0,MATCH(Calculations!AD34,'AEO Table 1'!13:13,0)))*10^15</f>
        <v>3.6088784E+16</v>
      </c>
      <c r="AE48" s="7">
        <f>SUM(INDEX('AEO Table 1'!16:17,0,MATCH(Calculations!AE34,'AEO Table 1'!13:13,0)))*10^15</f>
        <v>3.5473215000000004E+16</v>
      </c>
      <c r="AF48" s="7">
        <f>SUM(INDEX('AEO Table 1'!16:17,0,MATCH(Calculations!AF34,'AEO Table 1'!13:13,0)))*10^15</f>
        <v>3.4943151E+16</v>
      </c>
      <c r="AG48" s="7">
        <f>SUM(INDEX('AEO Table 1'!16:17,0,MATCH(Calculations!AG34,'AEO Table 1'!13:13,0)))*10^15</f>
        <v>3.4272148E+16</v>
      </c>
      <c r="AH48" s="7">
        <f>SUM(INDEX('AEO Table 1'!16:17,0,MATCH(Calculations!AH34,'AEO Table 1'!13:13,0)))*10^15</f>
        <v>3.2987114000000004E+16</v>
      </c>
      <c r="AI48" s="7"/>
      <c r="AJ48" s="7"/>
    </row>
    <row r="49" spans="1:36" x14ac:dyDescent="0.45">
      <c r="A49" s="8" t="s">
        <v>341</v>
      </c>
      <c r="C49" s="7">
        <f>C46*(C47/SUM(C47:C48))/C47</f>
        <v>2.4090809145144782E-8</v>
      </c>
      <c r="D49" s="7">
        <f>D46*(D47/SUM(D47:D48))/D47</f>
        <v>2.2902189160885848E-8</v>
      </c>
      <c r="E49" s="7">
        <f t="shared" ref="E49:P49" si="84">E46*(E47/SUM(E47:E48))/E47</f>
        <v>2.2127994906299485E-8</v>
      </c>
      <c r="F49" s="7">
        <f t="shared" si="84"/>
        <v>2.1591440289411669E-8</v>
      </c>
      <c r="G49" s="7">
        <f t="shared" si="84"/>
        <v>2.1462092605432069E-8</v>
      </c>
      <c r="H49" s="7">
        <f t="shared" si="84"/>
        <v>2.1246068264246853E-8</v>
      </c>
      <c r="I49" s="7">
        <f t="shared" si="84"/>
        <v>2.0954736062681669E-8</v>
      </c>
      <c r="J49" s="7">
        <f t="shared" si="84"/>
        <v>2.0690635797566348E-8</v>
      </c>
      <c r="K49" s="7">
        <f t="shared" si="84"/>
        <v>2.0608157935223373E-8</v>
      </c>
      <c r="L49" s="7">
        <f t="shared" si="84"/>
        <v>2.051490668205842E-8</v>
      </c>
      <c r="M49" s="7">
        <f t="shared" si="84"/>
        <v>2.0431319017578943E-8</v>
      </c>
      <c r="N49" s="7">
        <f t="shared" si="84"/>
        <v>2.0396762097115002E-8</v>
      </c>
      <c r="O49" s="7">
        <f t="shared" si="84"/>
        <v>2.0319782196017565E-8</v>
      </c>
      <c r="P49" s="7">
        <f t="shared" si="84"/>
        <v>2.0200678528322213E-8</v>
      </c>
      <c r="Q49" s="7">
        <f t="shared" ref="Q49:AH49" si="85">Q46*(Q47/SUM(Q47:Q48))/Q47</f>
        <v>2.0120489689497254E-8</v>
      </c>
      <c r="R49" s="7">
        <f t="shared" si="85"/>
        <v>2.0035620860356275E-8</v>
      </c>
      <c r="S49" s="7">
        <f t="shared" si="85"/>
        <v>2.0013928706037249E-8</v>
      </c>
      <c r="T49" s="7">
        <f t="shared" si="85"/>
        <v>2.0024342431187308E-8</v>
      </c>
      <c r="U49" s="7">
        <f t="shared" si="85"/>
        <v>2.0072893597940164E-8</v>
      </c>
      <c r="V49" s="7">
        <f t="shared" si="85"/>
        <v>2.0096925486741025E-8</v>
      </c>
      <c r="W49" s="7">
        <f t="shared" si="85"/>
        <v>2.008026005572942E-8</v>
      </c>
      <c r="X49" s="7">
        <f t="shared" si="85"/>
        <v>1.9905510263010773E-8</v>
      </c>
      <c r="Y49" s="7">
        <f t="shared" si="85"/>
        <v>1.9803700585503743E-8</v>
      </c>
      <c r="Z49" s="7">
        <f t="shared" si="85"/>
        <v>1.9745896397450186E-8</v>
      </c>
      <c r="AA49" s="7">
        <f t="shared" si="85"/>
        <v>1.971223711222151E-8</v>
      </c>
      <c r="AB49" s="7">
        <f t="shared" si="85"/>
        <v>1.9750005406868765E-8</v>
      </c>
      <c r="AC49" s="7">
        <f t="shared" si="85"/>
        <v>1.9834781170328004E-8</v>
      </c>
      <c r="AD49" s="7">
        <f t="shared" si="85"/>
        <v>1.9929801334573316E-8</v>
      </c>
      <c r="AE49" s="7">
        <f t="shared" si="85"/>
        <v>1.9990478609077307E-8</v>
      </c>
      <c r="AF49" s="7">
        <f t="shared" si="85"/>
        <v>2.0009520085000442E-8</v>
      </c>
      <c r="AG49" s="7">
        <f t="shared" si="85"/>
        <v>2.0086062827791064E-8</v>
      </c>
      <c r="AH49" s="7">
        <f t="shared" si="85"/>
        <v>2.035075455070509E-8</v>
      </c>
      <c r="AI49" s="7"/>
      <c r="AJ49" s="7"/>
    </row>
    <row r="50" spans="1:36" x14ac:dyDescent="0.45"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x14ac:dyDescent="0.45">
      <c r="A51" s="21" t="s">
        <v>31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 x14ac:dyDescent="0.45">
      <c r="A52" s="8" t="s">
        <v>333</v>
      </c>
      <c r="B52" s="8" t="s">
        <v>357</v>
      </c>
      <c r="C52" s="7">
        <f>'Subsidies Paid'!J15*10^9</f>
        <v>140000000</v>
      </c>
      <c r="D52" s="7">
        <f>'Subsidies Paid'!K15*10^9</f>
        <v>140000000</v>
      </c>
      <c r="E52" s="7">
        <f>D52</f>
        <v>140000000</v>
      </c>
      <c r="F52" s="7">
        <f t="shared" ref="F52:P52" si="86">E52</f>
        <v>140000000</v>
      </c>
      <c r="G52" s="7">
        <f t="shared" si="86"/>
        <v>140000000</v>
      </c>
      <c r="H52" s="7">
        <f t="shared" si="86"/>
        <v>140000000</v>
      </c>
      <c r="I52" s="7">
        <f t="shared" si="86"/>
        <v>140000000</v>
      </c>
      <c r="J52" s="7">
        <f t="shared" si="86"/>
        <v>140000000</v>
      </c>
      <c r="K52" s="7">
        <f t="shared" si="86"/>
        <v>140000000</v>
      </c>
      <c r="L52" s="7">
        <f t="shared" si="86"/>
        <v>140000000</v>
      </c>
      <c r="M52" s="7">
        <f t="shared" si="86"/>
        <v>140000000</v>
      </c>
      <c r="N52" s="7">
        <f t="shared" si="86"/>
        <v>140000000</v>
      </c>
      <c r="O52" s="7">
        <f t="shared" si="86"/>
        <v>140000000</v>
      </c>
      <c r="P52" s="7">
        <f t="shared" si="86"/>
        <v>140000000</v>
      </c>
      <c r="Q52" s="7">
        <f t="shared" ref="Q52" si="87">P52</f>
        <v>140000000</v>
      </c>
      <c r="R52" s="7">
        <f t="shared" ref="R52" si="88">Q52</f>
        <v>140000000</v>
      </c>
      <c r="S52" s="7">
        <f t="shared" ref="S52" si="89">R52</f>
        <v>140000000</v>
      </c>
      <c r="T52" s="7">
        <f t="shared" ref="T52" si="90">S52</f>
        <v>140000000</v>
      </c>
      <c r="U52" s="7">
        <f t="shared" ref="U52" si="91">T52</f>
        <v>140000000</v>
      </c>
      <c r="V52" s="7">
        <f t="shared" ref="V52" si="92">U52</f>
        <v>140000000</v>
      </c>
      <c r="W52" s="7">
        <f t="shared" ref="W52" si="93">V52</f>
        <v>140000000</v>
      </c>
      <c r="X52" s="7">
        <f t="shared" ref="X52" si="94">W52</f>
        <v>140000000</v>
      </c>
      <c r="Y52" s="7">
        <f t="shared" ref="Y52" si="95">X52</f>
        <v>140000000</v>
      </c>
      <c r="Z52" s="7">
        <f t="shared" ref="Z52" si="96">Y52</f>
        <v>140000000</v>
      </c>
      <c r="AA52" s="7">
        <f t="shared" ref="AA52" si="97">Z52</f>
        <v>140000000</v>
      </c>
      <c r="AB52" s="7">
        <f t="shared" ref="AB52" si="98">AA52</f>
        <v>140000000</v>
      </c>
      <c r="AC52" s="7">
        <f t="shared" ref="AC52" si="99">AB52</f>
        <v>140000000</v>
      </c>
      <c r="AD52" s="7">
        <f t="shared" ref="AD52" si="100">AC52</f>
        <v>140000000</v>
      </c>
      <c r="AE52" s="7">
        <f t="shared" ref="AE52" si="101">AD52</f>
        <v>140000000</v>
      </c>
      <c r="AF52" s="7">
        <f t="shared" ref="AF52" si="102">AE52</f>
        <v>140000000</v>
      </c>
      <c r="AG52" s="7">
        <f t="shared" ref="AG52" si="103">AF52</f>
        <v>140000000</v>
      </c>
      <c r="AH52" s="7">
        <f t="shared" ref="AH52" si="104">AG52</f>
        <v>140000000</v>
      </c>
      <c r="AI52" s="7"/>
      <c r="AJ52" s="7"/>
    </row>
    <row r="53" spans="1:36" x14ac:dyDescent="0.45">
      <c r="A53" s="8" t="s">
        <v>327</v>
      </c>
      <c r="B53" s="8" t="s">
        <v>315</v>
      </c>
      <c r="C53" s="7">
        <f>C47</f>
        <v>3.5031666E+16</v>
      </c>
      <c r="D53" s="7">
        <f t="shared" ref="D53:AH53" si="105">D47</f>
        <v>3.6033657E+16</v>
      </c>
      <c r="E53" s="7">
        <f t="shared" si="105"/>
        <v>3.7331188E+16</v>
      </c>
      <c r="F53" s="7">
        <f t="shared" si="105"/>
        <v>3.7590195E+16</v>
      </c>
      <c r="G53" s="7">
        <f t="shared" si="105"/>
        <v>3.7847775E+16</v>
      </c>
      <c r="H53" s="7">
        <f t="shared" si="105"/>
        <v>3.8332695E+16</v>
      </c>
      <c r="I53" s="7">
        <f t="shared" si="105"/>
        <v>3.9291294E+16</v>
      </c>
      <c r="J53" s="7">
        <f t="shared" si="105"/>
        <v>3.9964729E+16</v>
      </c>
      <c r="K53" s="7">
        <f t="shared" si="105"/>
        <v>4.0147495E+16</v>
      </c>
      <c r="L53" s="7">
        <f t="shared" si="105"/>
        <v>4.0689774E+16</v>
      </c>
      <c r="M53" s="7">
        <f t="shared" si="105"/>
        <v>4.0984024E+16</v>
      </c>
      <c r="N53" s="7">
        <f t="shared" si="105"/>
        <v>4.0933514E+16</v>
      </c>
      <c r="O53" s="7">
        <f t="shared" si="105"/>
        <v>4.1105022E+16</v>
      </c>
      <c r="P53" s="7">
        <f t="shared" si="105"/>
        <v>4.1415512E+16</v>
      </c>
      <c r="Q53" s="7">
        <f t="shared" si="105"/>
        <v>4.1783867E+16</v>
      </c>
      <c r="R53" s="7">
        <f t="shared" si="105"/>
        <v>4.2303432E+16</v>
      </c>
      <c r="S53" s="7">
        <f t="shared" si="105"/>
        <v>4.2534462E+16</v>
      </c>
      <c r="T53" s="7">
        <f t="shared" si="105"/>
        <v>4.2787468E+16</v>
      </c>
      <c r="U53" s="7">
        <f t="shared" si="105"/>
        <v>4.3062252E+16</v>
      </c>
      <c r="V53" s="7">
        <f t="shared" si="105"/>
        <v>4.3329517E+16</v>
      </c>
      <c r="W53" s="7">
        <f t="shared" si="105"/>
        <v>4.3569817E+16</v>
      </c>
      <c r="X53" s="7">
        <f t="shared" si="105"/>
        <v>4.3935242E+16</v>
      </c>
      <c r="Y53" s="7">
        <f t="shared" si="105"/>
        <v>4.4149738E+16</v>
      </c>
      <c r="Z53" s="7">
        <f t="shared" si="105"/>
        <v>4.4370525E+16</v>
      </c>
      <c r="AA53" s="7">
        <f t="shared" si="105"/>
        <v>4.4607227E+16</v>
      </c>
      <c r="AB53" s="7">
        <f t="shared" si="105"/>
        <v>4.4817394E+16</v>
      </c>
      <c r="AC53" s="7">
        <f t="shared" si="105"/>
        <v>4.4978981E+16</v>
      </c>
      <c r="AD53" s="7">
        <f t="shared" si="105"/>
        <v>4.5196522E+16</v>
      </c>
      <c r="AE53" s="7">
        <f t="shared" si="105"/>
        <v>4.5565365E+16</v>
      </c>
      <c r="AF53" s="7">
        <f t="shared" si="105"/>
        <v>4.6018311E+16</v>
      </c>
      <c r="AG53" s="7">
        <f t="shared" si="105"/>
        <v>4.6380791E+16</v>
      </c>
      <c r="AH53" s="7">
        <f t="shared" si="105"/>
        <v>4.6616814E+16</v>
      </c>
      <c r="AI53" s="7"/>
      <c r="AJ53" s="7"/>
    </row>
    <row r="54" spans="1:36" x14ac:dyDescent="0.45">
      <c r="A54" s="8" t="s">
        <v>334</v>
      </c>
      <c r="B54" s="8" t="s">
        <v>315</v>
      </c>
      <c r="C54" s="7">
        <f>C48</f>
        <v>3.2213896E+16</v>
      </c>
      <c r="D54" s="7">
        <f t="shared" ref="D54:AH54" si="106">D48</f>
        <v>3.4701938999999996E+16</v>
      </c>
      <c r="E54" s="7">
        <f t="shared" si="106"/>
        <v>3.5879241E+16</v>
      </c>
      <c r="F54" s="7">
        <f t="shared" si="106"/>
        <v>3.7439538E+16</v>
      </c>
      <c r="G54" s="7">
        <f t="shared" si="106"/>
        <v>3.7634147E+16</v>
      </c>
      <c r="H54" s="7">
        <f t="shared" si="106"/>
        <v>3.7916707E+16</v>
      </c>
      <c r="I54" s="7">
        <f t="shared" si="106"/>
        <v>3.8018198E+16</v>
      </c>
      <c r="J54" s="7">
        <f t="shared" si="106"/>
        <v>3.833156E+16</v>
      </c>
      <c r="K54" s="7">
        <f t="shared" si="106"/>
        <v>3.8462151E+16</v>
      </c>
      <c r="L54" s="7">
        <f t="shared" si="106"/>
        <v>3.8277195E+16</v>
      </c>
      <c r="M54" s="7">
        <f t="shared" si="106"/>
        <v>3.8306011E+16</v>
      </c>
      <c r="N54" s="7">
        <f t="shared" si="106"/>
        <v>3.8490857E+16</v>
      </c>
      <c r="O54" s="7">
        <f t="shared" si="106"/>
        <v>3.8620242E+16</v>
      </c>
      <c r="P54" s="7">
        <f t="shared" si="106"/>
        <v>3.8779814E+16</v>
      </c>
      <c r="Q54" s="7">
        <f t="shared" si="106"/>
        <v>3.8731072E+16</v>
      </c>
      <c r="R54" s="7">
        <f t="shared" si="106"/>
        <v>3.855256E+16</v>
      </c>
      <c r="S54" s="7">
        <f t="shared" si="106"/>
        <v>3.8409166E+16</v>
      </c>
      <c r="T54" s="7">
        <f t="shared" si="106"/>
        <v>3.8114065E+16</v>
      </c>
      <c r="U54" s="7">
        <f t="shared" si="106"/>
        <v>3.7643601E+16</v>
      </c>
      <c r="V54" s="7">
        <f t="shared" si="106"/>
        <v>3.7279827999999992E+16</v>
      </c>
      <c r="W54" s="7">
        <f t="shared" si="106"/>
        <v>3.7106429E+16</v>
      </c>
      <c r="X54" s="7">
        <f t="shared" si="106"/>
        <v>3.7449258E+16</v>
      </c>
      <c r="Y54" s="7">
        <f t="shared" si="106"/>
        <v>3.7653155E+16</v>
      </c>
      <c r="Z54" s="7">
        <f t="shared" si="106"/>
        <v>3.7671838E+16</v>
      </c>
      <c r="AA54" s="7">
        <f t="shared" si="106"/>
        <v>3.7575226E+16</v>
      </c>
      <c r="AB54" s="7">
        <f t="shared" si="106"/>
        <v>3.72079E+16</v>
      </c>
      <c r="AC54" s="7">
        <f t="shared" si="106"/>
        <v>3.6695729E+16</v>
      </c>
      <c r="AD54" s="7">
        <f t="shared" si="106"/>
        <v>3.6088784E+16</v>
      </c>
      <c r="AE54" s="7">
        <f t="shared" si="106"/>
        <v>3.5473215000000004E+16</v>
      </c>
      <c r="AF54" s="7">
        <f t="shared" si="106"/>
        <v>3.4943151E+16</v>
      </c>
      <c r="AG54" s="7">
        <f t="shared" si="106"/>
        <v>3.4272148E+16</v>
      </c>
      <c r="AH54" s="7">
        <f t="shared" si="106"/>
        <v>3.2987114000000004E+16</v>
      </c>
      <c r="AI54" s="7"/>
      <c r="AJ54" s="7"/>
    </row>
    <row r="55" spans="1:36" x14ac:dyDescent="0.45">
      <c r="A55" s="8" t="s">
        <v>341</v>
      </c>
      <c r="B55" s="8"/>
      <c r="C55" s="7">
        <f t="shared" ref="C55:AH55" si="107">C52*(C53/SUM(C53:C54))/C53</f>
        <v>2.0819217779754745E-9</v>
      </c>
      <c r="D55" s="7">
        <f t="shared" si="107"/>
        <v>1.9792015324222333E-9</v>
      </c>
      <c r="E55" s="7">
        <f t="shared" si="107"/>
        <v>1.9122958560999554E-9</v>
      </c>
      <c r="F55" s="7">
        <f t="shared" si="107"/>
        <v>1.8659269385911315E-9</v>
      </c>
      <c r="G55" s="7">
        <f t="shared" si="107"/>
        <v>1.854748743679314E-9</v>
      </c>
      <c r="H55" s="7">
        <f t="shared" si="107"/>
        <v>1.8360799734534313E-9</v>
      </c>
      <c r="I55" s="7">
        <f t="shared" si="107"/>
        <v>1.8109031165280453E-9</v>
      </c>
      <c r="J55" s="7">
        <f t="shared" si="107"/>
        <v>1.7880796368267211E-9</v>
      </c>
      <c r="K55" s="7">
        <f t="shared" si="107"/>
        <v>1.7809519203279457E-9</v>
      </c>
      <c r="L55" s="7">
        <f t="shared" si="107"/>
        <v>1.7728931700544315E-9</v>
      </c>
      <c r="M55" s="7">
        <f t="shared" si="107"/>
        <v>1.7656695447290443E-9</v>
      </c>
      <c r="N55" s="7">
        <f t="shared" si="107"/>
        <v>1.7626831441951235E-9</v>
      </c>
      <c r="O55" s="7">
        <f t="shared" si="107"/>
        <v>1.7560305601496659E-9</v>
      </c>
      <c r="P55" s="7">
        <f t="shared" si="107"/>
        <v>1.7457376505957467E-9</v>
      </c>
      <c r="Q55" s="7">
        <f t="shared" si="107"/>
        <v>1.7388077509442068E-9</v>
      </c>
      <c r="R55" s="7">
        <f t="shared" si="107"/>
        <v>1.7314734076851101E-9</v>
      </c>
      <c r="S55" s="7">
        <f t="shared" si="107"/>
        <v>1.7295987770649471E-9</v>
      </c>
      <c r="T55" s="7">
        <f t="shared" si="107"/>
        <v>1.730498728621125E-9</v>
      </c>
      <c r="U55" s="7">
        <f t="shared" si="107"/>
        <v>1.7346945084639646E-9</v>
      </c>
      <c r="V55" s="7">
        <f t="shared" si="107"/>
        <v>1.7367713383603353E-9</v>
      </c>
      <c r="W55" s="7">
        <f t="shared" si="107"/>
        <v>1.7353311159272332E-9</v>
      </c>
      <c r="X55" s="7">
        <f t="shared" si="107"/>
        <v>1.7202292819885853E-9</v>
      </c>
      <c r="Y55" s="7">
        <f t="shared" si="107"/>
        <v>1.7114309147966197E-9</v>
      </c>
      <c r="Z55" s="7">
        <f t="shared" si="107"/>
        <v>1.70643549113767E-9</v>
      </c>
      <c r="AA55" s="7">
        <f t="shared" si="107"/>
        <v>1.7035266640191428E-9</v>
      </c>
      <c r="AB55" s="7">
        <f t="shared" si="107"/>
        <v>1.7067905907170537E-9</v>
      </c>
      <c r="AC55" s="7">
        <f t="shared" si="107"/>
        <v>1.7141168912629136E-9</v>
      </c>
      <c r="AD55" s="7">
        <f t="shared" si="107"/>
        <v>1.7223285103952246E-9</v>
      </c>
      <c r="AE55" s="7">
        <f t="shared" si="107"/>
        <v>1.7275722254758164E-9</v>
      </c>
      <c r="AF55" s="7">
        <f t="shared" si="107"/>
        <v>1.7292177851234949E-9</v>
      </c>
      <c r="AG55" s="7">
        <f t="shared" si="107"/>
        <v>1.7358325900560179E-9</v>
      </c>
      <c r="AH55" s="7">
        <f t="shared" si="107"/>
        <v>1.7587071833942671E-9</v>
      </c>
      <c r="AI55" s="7"/>
      <c r="AJ55" s="7"/>
    </row>
    <row r="56" spans="1:36" s="8" customFormat="1" x14ac:dyDescent="0.45"/>
    <row r="57" spans="1:36" x14ac:dyDescent="0.45">
      <c r="A57" s="21" t="s">
        <v>38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x14ac:dyDescent="0.45">
      <c r="A58" s="8" t="s">
        <v>333</v>
      </c>
      <c r="B58" s="8" t="s">
        <v>357</v>
      </c>
      <c r="C58" s="7">
        <f>'Subsidies Paid'!J16*10^9</f>
        <v>1200000000</v>
      </c>
      <c r="D58" s="7">
        <f>'Subsidies Paid'!K16*10^9</f>
        <v>1200000000</v>
      </c>
      <c r="E58" s="7">
        <f>D58</f>
        <v>1200000000</v>
      </c>
      <c r="F58" s="7">
        <f t="shared" ref="F58:P58" si="108">E58</f>
        <v>1200000000</v>
      </c>
      <c r="G58" s="7">
        <f t="shared" si="108"/>
        <v>1200000000</v>
      </c>
      <c r="H58" s="7">
        <f t="shared" si="108"/>
        <v>1200000000</v>
      </c>
      <c r="I58" s="7">
        <f t="shared" si="108"/>
        <v>1200000000</v>
      </c>
      <c r="J58" s="7">
        <f t="shared" si="108"/>
        <v>1200000000</v>
      </c>
      <c r="K58" s="7">
        <f t="shared" si="108"/>
        <v>1200000000</v>
      </c>
      <c r="L58" s="7">
        <f t="shared" si="108"/>
        <v>1200000000</v>
      </c>
      <c r="M58" s="7">
        <f t="shared" si="108"/>
        <v>1200000000</v>
      </c>
      <c r="N58" s="7">
        <f t="shared" si="108"/>
        <v>1200000000</v>
      </c>
      <c r="O58" s="7">
        <f t="shared" si="108"/>
        <v>1200000000</v>
      </c>
      <c r="P58" s="7">
        <f t="shared" si="108"/>
        <v>1200000000</v>
      </c>
      <c r="Q58" s="7">
        <f t="shared" ref="Q58" si="109">P58</f>
        <v>1200000000</v>
      </c>
      <c r="R58" s="7">
        <f t="shared" ref="R58" si="110">Q58</f>
        <v>1200000000</v>
      </c>
      <c r="S58" s="7">
        <f t="shared" ref="S58" si="111">R58</f>
        <v>1200000000</v>
      </c>
      <c r="T58" s="7">
        <f t="shared" ref="T58" si="112">S58</f>
        <v>1200000000</v>
      </c>
      <c r="U58" s="7">
        <f t="shared" ref="U58" si="113">T58</f>
        <v>1200000000</v>
      </c>
      <c r="V58" s="7">
        <f t="shared" ref="V58" si="114">U58</f>
        <v>1200000000</v>
      </c>
      <c r="W58" s="7">
        <f t="shared" ref="W58" si="115">V58</f>
        <v>1200000000</v>
      </c>
      <c r="X58" s="7">
        <f t="shared" ref="X58" si="116">W58</f>
        <v>1200000000</v>
      </c>
      <c r="Y58" s="7">
        <f t="shared" ref="Y58" si="117">X58</f>
        <v>1200000000</v>
      </c>
      <c r="Z58" s="7">
        <f t="shared" ref="Z58" si="118">Y58</f>
        <v>1200000000</v>
      </c>
      <c r="AA58" s="7">
        <f t="shared" ref="AA58" si="119">Z58</f>
        <v>1200000000</v>
      </c>
      <c r="AB58" s="7">
        <f t="shared" ref="AB58" si="120">AA58</f>
        <v>1200000000</v>
      </c>
      <c r="AC58" s="7">
        <f t="shared" ref="AC58" si="121">AB58</f>
        <v>1200000000</v>
      </c>
      <c r="AD58" s="7">
        <f t="shared" ref="AD58" si="122">AC58</f>
        <v>1200000000</v>
      </c>
      <c r="AE58" s="7">
        <f t="shared" ref="AE58" si="123">AD58</f>
        <v>1200000000</v>
      </c>
      <c r="AF58" s="7">
        <f t="shared" ref="AF58" si="124">AE58</f>
        <v>1200000000</v>
      </c>
      <c r="AG58" s="7">
        <f t="shared" ref="AG58" si="125">AF58</f>
        <v>1200000000</v>
      </c>
      <c r="AH58" s="7">
        <f t="shared" ref="AH58" si="126">AG58</f>
        <v>1200000000</v>
      </c>
      <c r="AI58" s="7"/>
      <c r="AJ58" s="7"/>
    </row>
    <row r="59" spans="1:36" x14ac:dyDescent="0.45">
      <c r="A59" s="8" t="s">
        <v>327</v>
      </c>
      <c r="B59" s="8" t="s">
        <v>315</v>
      </c>
      <c r="C59" s="7">
        <f>C47</f>
        <v>3.5031666E+16</v>
      </c>
      <c r="D59" s="7">
        <f t="shared" ref="D59:AH59" si="127">D47</f>
        <v>3.6033657E+16</v>
      </c>
      <c r="E59" s="7">
        <f t="shared" si="127"/>
        <v>3.7331188E+16</v>
      </c>
      <c r="F59" s="7">
        <f t="shared" si="127"/>
        <v>3.7590195E+16</v>
      </c>
      <c r="G59" s="7">
        <f t="shared" si="127"/>
        <v>3.7847775E+16</v>
      </c>
      <c r="H59" s="7">
        <f t="shared" si="127"/>
        <v>3.8332695E+16</v>
      </c>
      <c r="I59" s="7">
        <f t="shared" si="127"/>
        <v>3.9291294E+16</v>
      </c>
      <c r="J59" s="7">
        <f t="shared" si="127"/>
        <v>3.9964729E+16</v>
      </c>
      <c r="K59" s="7">
        <f t="shared" si="127"/>
        <v>4.0147495E+16</v>
      </c>
      <c r="L59" s="7">
        <f t="shared" si="127"/>
        <v>4.0689774E+16</v>
      </c>
      <c r="M59" s="7">
        <f t="shared" si="127"/>
        <v>4.0984024E+16</v>
      </c>
      <c r="N59" s="7">
        <f t="shared" si="127"/>
        <v>4.0933514E+16</v>
      </c>
      <c r="O59" s="7">
        <f t="shared" si="127"/>
        <v>4.1105022E+16</v>
      </c>
      <c r="P59" s="7">
        <f t="shared" si="127"/>
        <v>4.1415512E+16</v>
      </c>
      <c r="Q59" s="7">
        <f t="shared" si="127"/>
        <v>4.1783867E+16</v>
      </c>
      <c r="R59" s="7">
        <f t="shared" si="127"/>
        <v>4.2303432E+16</v>
      </c>
      <c r="S59" s="7">
        <f t="shared" si="127"/>
        <v>4.2534462E+16</v>
      </c>
      <c r="T59" s="7">
        <f t="shared" si="127"/>
        <v>4.2787468E+16</v>
      </c>
      <c r="U59" s="7">
        <f t="shared" si="127"/>
        <v>4.3062252E+16</v>
      </c>
      <c r="V59" s="7">
        <f t="shared" si="127"/>
        <v>4.3329517E+16</v>
      </c>
      <c r="W59" s="7">
        <f t="shared" si="127"/>
        <v>4.3569817E+16</v>
      </c>
      <c r="X59" s="7">
        <f t="shared" si="127"/>
        <v>4.3935242E+16</v>
      </c>
      <c r="Y59" s="7">
        <f t="shared" si="127"/>
        <v>4.4149738E+16</v>
      </c>
      <c r="Z59" s="7">
        <f t="shared" si="127"/>
        <v>4.4370525E+16</v>
      </c>
      <c r="AA59" s="7">
        <f t="shared" si="127"/>
        <v>4.4607227E+16</v>
      </c>
      <c r="AB59" s="7">
        <f t="shared" si="127"/>
        <v>4.4817394E+16</v>
      </c>
      <c r="AC59" s="7">
        <f t="shared" si="127"/>
        <v>4.4978981E+16</v>
      </c>
      <c r="AD59" s="7">
        <f t="shared" si="127"/>
        <v>4.5196522E+16</v>
      </c>
      <c r="AE59" s="7">
        <f t="shared" si="127"/>
        <v>4.5565365E+16</v>
      </c>
      <c r="AF59" s="7">
        <f t="shared" si="127"/>
        <v>4.6018311E+16</v>
      </c>
      <c r="AG59" s="7">
        <f t="shared" si="127"/>
        <v>4.6380791E+16</v>
      </c>
      <c r="AH59" s="7">
        <f t="shared" si="127"/>
        <v>4.6616814E+16</v>
      </c>
      <c r="AI59" s="7"/>
      <c r="AJ59" s="7"/>
    </row>
    <row r="60" spans="1:36" x14ac:dyDescent="0.45">
      <c r="A60" s="8" t="s">
        <v>334</v>
      </c>
      <c r="B60" s="8" t="s">
        <v>315</v>
      </c>
      <c r="C60" s="7">
        <f>C48</f>
        <v>3.2213896E+16</v>
      </c>
      <c r="D60" s="7">
        <f t="shared" ref="D60:AH60" si="128">D48</f>
        <v>3.4701938999999996E+16</v>
      </c>
      <c r="E60" s="7">
        <f t="shared" si="128"/>
        <v>3.5879241E+16</v>
      </c>
      <c r="F60" s="7">
        <f t="shared" si="128"/>
        <v>3.7439538E+16</v>
      </c>
      <c r="G60" s="7">
        <f t="shared" si="128"/>
        <v>3.7634147E+16</v>
      </c>
      <c r="H60" s="7">
        <f t="shared" si="128"/>
        <v>3.7916707E+16</v>
      </c>
      <c r="I60" s="7">
        <f t="shared" si="128"/>
        <v>3.8018198E+16</v>
      </c>
      <c r="J60" s="7">
        <f t="shared" si="128"/>
        <v>3.833156E+16</v>
      </c>
      <c r="K60" s="7">
        <f t="shared" si="128"/>
        <v>3.8462151E+16</v>
      </c>
      <c r="L60" s="7">
        <f t="shared" si="128"/>
        <v>3.8277195E+16</v>
      </c>
      <c r="M60" s="7">
        <f t="shared" si="128"/>
        <v>3.8306011E+16</v>
      </c>
      <c r="N60" s="7">
        <f t="shared" si="128"/>
        <v>3.8490857E+16</v>
      </c>
      <c r="O60" s="7">
        <f t="shared" si="128"/>
        <v>3.8620242E+16</v>
      </c>
      <c r="P60" s="7">
        <f t="shared" si="128"/>
        <v>3.8779814E+16</v>
      </c>
      <c r="Q60" s="7">
        <f t="shared" si="128"/>
        <v>3.8731072E+16</v>
      </c>
      <c r="R60" s="7">
        <f t="shared" si="128"/>
        <v>3.855256E+16</v>
      </c>
      <c r="S60" s="7">
        <f t="shared" si="128"/>
        <v>3.8409166E+16</v>
      </c>
      <c r="T60" s="7">
        <f t="shared" si="128"/>
        <v>3.8114065E+16</v>
      </c>
      <c r="U60" s="7">
        <f t="shared" si="128"/>
        <v>3.7643601E+16</v>
      </c>
      <c r="V60" s="7">
        <f t="shared" si="128"/>
        <v>3.7279827999999992E+16</v>
      </c>
      <c r="W60" s="7">
        <f t="shared" si="128"/>
        <v>3.7106429E+16</v>
      </c>
      <c r="X60" s="7">
        <f t="shared" si="128"/>
        <v>3.7449258E+16</v>
      </c>
      <c r="Y60" s="7">
        <f t="shared" si="128"/>
        <v>3.7653155E+16</v>
      </c>
      <c r="Z60" s="7">
        <f t="shared" si="128"/>
        <v>3.7671838E+16</v>
      </c>
      <c r="AA60" s="7">
        <f t="shared" si="128"/>
        <v>3.7575226E+16</v>
      </c>
      <c r="AB60" s="7">
        <f t="shared" si="128"/>
        <v>3.72079E+16</v>
      </c>
      <c r="AC60" s="7">
        <f t="shared" si="128"/>
        <v>3.6695729E+16</v>
      </c>
      <c r="AD60" s="7">
        <f t="shared" si="128"/>
        <v>3.6088784E+16</v>
      </c>
      <c r="AE60" s="7">
        <f t="shared" si="128"/>
        <v>3.5473215000000004E+16</v>
      </c>
      <c r="AF60" s="7">
        <f t="shared" si="128"/>
        <v>3.4943151E+16</v>
      </c>
      <c r="AG60" s="7">
        <f t="shared" si="128"/>
        <v>3.4272148E+16</v>
      </c>
      <c r="AH60" s="7">
        <f t="shared" si="128"/>
        <v>3.2987114000000004E+16</v>
      </c>
      <c r="AI60" s="7"/>
      <c r="AJ60" s="7"/>
    </row>
    <row r="61" spans="1:36" x14ac:dyDescent="0.45">
      <c r="A61" s="8" t="s">
        <v>341</v>
      </c>
      <c r="B61" s="8"/>
      <c r="C61" s="7">
        <f t="shared" ref="C61:AH61" si="129">C58*(C59/SUM(C59:C60))/C59</f>
        <v>1.7845043811218352E-8</v>
      </c>
      <c r="D61" s="7">
        <f t="shared" si="129"/>
        <v>1.6964584563619144E-8</v>
      </c>
      <c r="E61" s="7">
        <f t="shared" si="129"/>
        <v>1.6391107337999616E-8</v>
      </c>
      <c r="F61" s="7">
        <f t="shared" si="129"/>
        <v>1.599365947363827E-8</v>
      </c>
      <c r="G61" s="7">
        <f t="shared" si="129"/>
        <v>1.5897846374394123E-8</v>
      </c>
      <c r="H61" s="7">
        <f t="shared" si="129"/>
        <v>1.5737828343886555E-8</v>
      </c>
      <c r="I61" s="7">
        <f t="shared" si="129"/>
        <v>1.552202671309753E-8</v>
      </c>
      <c r="J61" s="7">
        <f t="shared" si="129"/>
        <v>1.5326396887086182E-8</v>
      </c>
      <c r="K61" s="7">
        <f t="shared" si="129"/>
        <v>1.5265302174239533E-8</v>
      </c>
      <c r="L61" s="7">
        <f t="shared" si="129"/>
        <v>1.5196227171895125E-8</v>
      </c>
      <c r="M61" s="7">
        <f t="shared" si="129"/>
        <v>1.5134310383391806E-8</v>
      </c>
      <c r="N61" s="7">
        <f t="shared" si="129"/>
        <v>1.5108712664529631E-8</v>
      </c>
      <c r="O61" s="7">
        <f t="shared" si="129"/>
        <v>1.5051690515568565E-8</v>
      </c>
      <c r="P61" s="7">
        <f t="shared" si="129"/>
        <v>1.4963465576534973E-8</v>
      </c>
      <c r="Q61" s="7">
        <f t="shared" si="129"/>
        <v>1.4904066436664629E-8</v>
      </c>
      <c r="R61" s="7">
        <f t="shared" si="129"/>
        <v>1.4841200637300945E-8</v>
      </c>
      <c r="S61" s="7">
        <f t="shared" si="129"/>
        <v>1.4825132374842405E-8</v>
      </c>
      <c r="T61" s="7">
        <f t="shared" si="129"/>
        <v>1.4832846245323927E-8</v>
      </c>
      <c r="U61" s="7">
        <f t="shared" si="129"/>
        <v>1.4868810072548269E-8</v>
      </c>
      <c r="V61" s="7">
        <f t="shared" si="129"/>
        <v>1.4886611471660016E-8</v>
      </c>
      <c r="W61" s="7">
        <f t="shared" si="129"/>
        <v>1.4874266707947714E-8</v>
      </c>
      <c r="X61" s="7">
        <f t="shared" si="129"/>
        <v>1.4744822417045016E-8</v>
      </c>
      <c r="Y61" s="7">
        <f t="shared" si="129"/>
        <v>1.4669407841113884E-8</v>
      </c>
      <c r="Z61" s="7">
        <f t="shared" si="129"/>
        <v>1.4626589924037171E-8</v>
      </c>
      <c r="AA61" s="7">
        <f t="shared" si="129"/>
        <v>1.4601657120164081E-8</v>
      </c>
      <c r="AB61" s="7">
        <f t="shared" si="129"/>
        <v>1.4629633634717602E-8</v>
      </c>
      <c r="AC61" s="7">
        <f t="shared" si="129"/>
        <v>1.4692430496539258E-8</v>
      </c>
      <c r="AD61" s="7">
        <f t="shared" si="129"/>
        <v>1.4762815803387638E-8</v>
      </c>
      <c r="AE61" s="7">
        <f t="shared" si="129"/>
        <v>1.4807761932649854E-8</v>
      </c>
      <c r="AF61" s="7">
        <f t="shared" si="129"/>
        <v>1.4821866729629954E-8</v>
      </c>
      <c r="AG61" s="7">
        <f t="shared" si="129"/>
        <v>1.4878565057623009E-8</v>
      </c>
      <c r="AH61" s="7">
        <f t="shared" si="129"/>
        <v>1.5074633000522288E-8</v>
      </c>
      <c r="AI61" s="7"/>
      <c r="AJ61" s="7"/>
    </row>
    <row r="62" spans="1:36" s="8" customFormat="1" x14ac:dyDescent="0.45"/>
    <row r="63" spans="1:36" x14ac:dyDescent="0.45">
      <c r="A63" s="14" t="s">
        <v>328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</row>
    <row r="64" spans="1:36" x14ac:dyDescent="0.45">
      <c r="A64" s="21" t="s">
        <v>287</v>
      </c>
      <c r="C64" s="8">
        <v>2019</v>
      </c>
      <c r="D64" s="8">
        <v>2020</v>
      </c>
      <c r="E64" s="8">
        <v>2021</v>
      </c>
      <c r="F64" s="8">
        <v>2022</v>
      </c>
      <c r="G64" s="8">
        <v>2023</v>
      </c>
      <c r="H64" s="8">
        <v>2024</v>
      </c>
      <c r="I64" s="8">
        <v>2025</v>
      </c>
      <c r="J64" s="8">
        <v>2026</v>
      </c>
      <c r="K64" s="8">
        <v>2027</v>
      </c>
      <c r="L64" s="8">
        <v>2028</v>
      </c>
      <c r="M64" s="8">
        <v>2029</v>
      </c>
      <c r="N64" s="8">
        <v>2030</v>
      </c>
      <c r="O64" s="8">
        <v>2031</v>
      </c>
      <c r="P64" s="8">
        <v>2032</v>
      </c>
      <c r="Q64" s="8">
        <v>2033</v>
      </c>
      <c r="R64" s="8">
        <v>2034</v>
      </c>
      <c r="S64" s="8">
        <v>2035</v>
      </c>
      <c r="T64" s="8">
        <v>2036</v>
      </c>
      <c r="U64" s="8">
        <v>2037</v>
      </c>
      <c r="V64" s="8">
        <v>2038</v>
      </c>
      <c r="W64" s="8">
        <v>2039</v>
      </c>
      <c r="X64" s="8">
        <v>2040</v>
      </c>
      <c r="Y64" s="8">
        <v>2041</v>
      </c>
      <c r="Z64" s="8">
        <v>2042</v>
      </c>
      <c r="AA64" s="8">
        <v>2043</v>
      </c>
      <c r="AB64" s="8">
        <v>2044</v>
      </c>
      <c r="AC64" s="8">
        <v>2045</v>
      </c>
      <c r="AD64" s="8">
        <v>2046</v>
      </c>
      <c r="AE64" s="8">
        <v>2047</v>
      </c>
      <c r="AF64" s="8">
        <v>2048</v>
      </c>
      <c r="AG64" s="8">
        <v>2049</v>
      </c>
      <c r="AH64" s="8">
        <v>2050</v>
      </c>
      <c r="AI64" s="8"/>
      <c r="AJ64" s="8"/>
    </row>
    <row r="65" spans="1:36" x14ac:dyDescent="0.45">
      <c r="A65" s="8" t="s">
        <v>329</v>
      </c>
      <c r="B65" s="8" t="s">
        <v>357</v>
      </c>
      <c r="C65" s="8">
        <f>'Subsidies Paid'!J13*10^9</f>
        <v>1300000000</v>
      </c>
      <c r="D65" s="8">
        <f>'Subsidies Paid'!K13*10^9</f>
        <v>1300000000</v>
      </c>
      <c r="E65">
        <f>D65</f>
        <v>1300000000</v>
      </c>
      <c r="F65" s="8">
        <f t="shared" ref="F65:P65" si="130">E65</f>
        <v>1300000000</v>
      </c>
      <c r="G65" s="8">
        <f t="shared" si="130"/>
        <v>1300000000</v>
      </c>
      <c r="H65" s="8">
        <f t="shared" si="130"/>
        <v>1300000000</v>
      </c>
      <c r="I65" s="8">
        <f t="shared" si="130"/>
        <v>1300000000</v>
      </c>
      <c r="J65" s="8">
        <f t="shared" si="130"/>
        <v>1300000000</v>
      </c>
      <c r="K65" s="8">
        <f t="shared" si="130"/>
        <v>1300000000</v>
      </c>
      <c r="L65" s="8">
        <f t="shared" si="130"/>
        <v>1300000000</v>
      </c>
      <c r="M65" s="8">
        <f t="shared" si="130"/>
        <v>1300000000</v>
      </c>
      <c r="N65" s="8">
        <f t="shared" si="130"/>
        <v>1300000000</v>
      </c>
      <c r="O65" s="8">
        <f t="shared" si="130"/>
        <v>1300000000</v>
      </c>
      <c r="P65" s="8">
        <f t="shared" si="130"/>
        <v>1300000000</v>
      </c>
      <c r="Q65" s="8">
        <f t="shared" ref="Q65" si="131">P65</f>
        <v>1300000000</v>
      </c>
      <c r="R65" s="8">
        <f t="shared" ref="R65" si="132">Q65</f>
        <v>1300000000</v>
      </c>
      <c r="S65" s="8">
        <f t="shared" ref="S65" si="133">R65</f>
        <v>1300000000</v>
      </c>
      <c r="T65" s="8">
        <f t="shared" ref="T65" si="134">S65</f>
        <v>1300000000</v>
      </c>
      <c r="U65" s="8">
        <f t="shared" ref="U65" si="135">T65</f>
        <v>1300000000</v>
      </c>
      <c r="V65" s="8">
        <f t="shared" ref="V65" si="136">U65</f>
        <v>1300000000</v>
      </c>
      <c r="W65" s="8">
        <f t="shared" ref="W65" si="137">V65</f>
        <v>1300000000</v>
      </c>
      <c r="X65" s="8">
        <f t="shared" ref="X65" si="138">W65</f>
        <v>1300000000</v>
      </c>
      <c r="Y65" s="8">
        <f t="shared" ref="Y65" si="139">X65</f>
        <v>1300000000</v>
      </c>
      <c r="Z65" s="8">
        <f t="shared" ref="Z65" si="140">Y65</f>
        <v>1300000000</v>
      </c>
      <c r="AA65" s="8">
        <f t="shared" ref="AA65" si="141">Z65</f>
        <v>1300000000</v>
      </c>
      <c r="AB65" s="8">
        <f t="shared" ref="AB65" si="142">AA65</f>
        <v>1300000000</v>
      </c>
      <c r="AC65" s="8">
        <f t="shared" ref="AC65" si="143">AB65</f>
        <v>1300000000</v>
      </c>
      <c r="AD65" s="8">
        <f t="shared" ref="AD65" si="144">AC65</f>
        <v>1300000000</v>
      </c>
      <c r="AE65" s="8">
        <f t="shared" ref="AE65" si="145">AD65</f>
        <v>1300000000</v>
      </c>
      <c r="AF65" s="8">
        <f t="shared" ref="AF65" si="146">AE65</f>
        <v>1300000000</v>
      </c>
      <c r="AG65" s="8">
        <f t="shared" ref="AG65" si="147">AF65</f>
        <v>1300000000</v>
      </c>
      <c r="AH65" s="8">
        <f t="shared" ref="AH65" si="148">AG65</f>
        <v>1300000000</v>
      </c>
      <c r="AI65" s="8"/>
      <c r="AJ65" s="8"/>
    </row>
    <row r="66" spans="1:36" x14ac:dyDescent="0.45">
      <c r="A66" s="8" t="s">
        <v>336</v>
      </c>
      <c r="B66" t="s">
        <v>338</v>
      </c>
      <c r="C66" s="4">
        <f>INDEX('AEO Table 11'!16:16,MATCH(Calculations!C34,'AEO Table 11'!13:13,0))</f>
        <v>12.261958999999999</v>
      </c>
      <c r="D66" s="4">
        <f>INDEX('AEO Table 11'!16:16,MATCH(Calculations!D34,'AEO Table 11'!13:13,0))</f>
        <v>13.172337000000001</v>
      </c>
      <c r="E66" s="4">
        <f>INDEX('AEO Table 11'!16:16,MATCH(Calculations!E34,'AEO Table 11'!13:13,0))</f>
        <v>13.680125</v>
      </c>
      <c r="F66" s="4">
        <f>INDEX('AEO Table 11'!16:16,MATCH(Calculations!F34,'AEO Table 11'!13:13,0))</f>
        <v>14.066001</v>
      </c>
      <c r="G66" s="4">
        <f>INDEX('AEO Table 11'!16:16,MATCH(Calculations!G34,'AEO Table 11'!13:13,0))</f>
        <v>14.14066</v>
      </c>
      <c r="H66" s="4">
        <f>INDEX('AEO Table 11'!16:16,MATCH(Calculations!H34,'AEO Table 11'!13:13,0))</f>
        <v>14.241999</v>
      </c>
      <c r="I66" s="4">
        <f>INDEX('AEO Table 11'!16:16,MATCH(Calculations!I34,'AEO Table 11'!13:13,0))</f>
        <v>14.240686</v>
      </c>
      <c r="J66" s="4">
        <f>INDEX('AEO Table 11'!16:16,MATCH(Calculations!J34,'AEO Table 11'!13:13,0))</f>
        <v>14.309774000000001</v>
      </c>
      <c r="K66" s="4">
        <f>INDEX('AEO Table 11'!16:16,MATCH(Calculations!K34,'AEO Table 11'!13:13,0))</f>
        <v>14.302415999999999</v>
      </c>
      <c r="L66" s="4">
        <f>INDEX('AEO Table 11'!16:16,MATCH(Calculations!L34,'AEO Table 11'!13:13,0))</f>
        <v>14.180683</v>
      </c>
      <c r="M66" s="4">
        <f>INDEX('AEO Table 11'!16:16,MATCH(Calculations!M34,'AEO Table 11'!13:13,0))</f>
        <v>14.190842</v>
      </c>
      <c r="N66" s="4">
        <f>INDEX('AEO Table 11'!16:16,MATCH(Calculations!N34,'AEO Table 11'!13:13,0))</f>
        <v>14.294427000000001</v>
      </c>
      <c r="O66" s="4">
        <f>INDEX('AEO Table 11'!16:16,MATCH(Calculations!O34,'AEO Table 11'!13:13,0))</f>
        <v>14.363591</v>
      </c>
      <c r="P66" s="4">
        <f>INDEX('AEO Table 11'!16:16,MATCH(Calculations!P34,'AEO Table 11'!13:13,0))</f>
        <v>14.458278</v>
      </c>
      <c r="Q66" s="4">
        <f>INDEX('AEO Table 11'!16:16,MATCH(Calculations!Q34,'AEO Table 11'!13:13,0))</f>
        <v>14.448694</v>
      </c>
      <c r="R66" s="4">
        <f>INDEX('AEO Table 11'!16:16,MATCH(Calculations!R34,'AEO Table 11'!13:13,0))</f>
        <v>14.351179999999999</v>
      </c>
      <c r="S66" s="4">
        <f>INDEX('AEO Table 11'!16:16,MATCH(Calculations!S34,'AEO Table 11'!13:13,0))</f>
        <v>14.269263</v>
      </c>
      <c r="T66" s="4">
        <f>INDEX('AEO Table 11'!16:16,MATCH(Calculations!T34,'AEO Table 11'!13:13,0))</f>
        <v>14.149504</v>
      </c>
      <c r="U66" s="4">
        <f>INDEX('AEO Table 11'!16:16,MATCH(Calculations!U34,'AEO Table 11'!13:13,0))</f>
        <v>13.968852999999999</v>
      </c>
      <c r="V66" s="4">
        <f>INDEX('AEO Table 11'!16:16,MATCH(Calculations!V34,'AEO Table 11'!13:13,0))</f>
        <v>13.821403999999999</v>
      </c>
      <c r="W66" s="4">
        <f>INDEX('AEO Table 11'!16:16,MATCH(Calculations!W34,'AEO Table 11'!13:13,0))</f>
        <v>13.750157</v>
      </c>
      <c r="X66" s="4">
        <f>INDEX('AEO Table 11'!16:16,MATCH(Calculations!X34,'AEO Table 11'!13:13,0))</f>
        <v>13.901033</v>
      </c>
      <c r="Y66" s="4">
        <f>INDEX('AEO Table 11'!16:16,MATCH(Calculations!Y34,'AEO Table 11'!13:13,0))</f>
        <v>13.992407999999999</v>
      </c>
      <c r="Z66" s="4">
        <f>INDEX('AEO Table 11'!16:16,MATCH(Calculations!Z34,'AEO Table 11'!13:13,0))</f>
        <v>14.00568</v>
      </c>
      <c r="AA66" s="4">
        <f>INDEX('AEO Table 11'!16:16,MATCH(Calculations!AA34,'AEO Table 11'!13:13,0))</f>
        <v>13.959783</v>
      </c>
      <c r="AB66" s="4">
        <f>INDEX('AEO Table 11'!16:16,MATCH(Calculations!AB34,'AEO Table 11'!13:13,0))</f>
        <v>13.803350999999999</v>
      </c>
      <c r="AC66" s="4">
        <f>INDEX('AEO Table 11'!16:16,MATCH(Calculations!AC34,'AEO Table 11'!13:13,0))</f>
        <v>13.581116</v>
      </c>
      <c r="AD66" s="4">
        <f>INDEX('AEO Table 11'!16:16,MATCH(Calculations!AD34,'AEO Table 11'!13:13,0))</f>
        <v>13.321483000000001</v>
      </c>
      <c r="AE66" s="4">
        <f>INDEX('AEO Table 11'!16:16,MATCH(Calculations!AE34,'AEO Table 11'!13:13,0))</f>
        <v>13.036129000000001</v>
      </c>
      <c r="AF66" s="4">
        <f>INDEX('AEO Table 11'!16:16,MATCH(Calculations!AF34,'AEO Table 11'!13:13,0))</f>
        <v>12.781387</v>
      </c>
      <c r="AG66" s="4">
        <f>INDEX('AEO Table 11'!16:16,MATCH(Calculations!AG34,'AEO Table 11'!13:13,0))</f>
        <v>12.489962999999999</v>
      </c>
      <c r="AH66" s="4">
        <f>INDEX('AEO Table 11'!16:16,MATCH(Calculations!AH34,'AEO Table 11'!13:13,0))</f>
        <v>11.961895</v>
      </c>
      <c r="AI66" s="4"/>
      <c r="AJ66" s="4"/>
    </row>
    <row r="67" spans="1:36" x14ac:dyDescent="0.45">
      <c r="A67" t="s">
        <v>339</v>
      </c>
      <c r="B67" s="8" t="s">
        <v>337</v>
      </c>
      <c r="C67" s="8">
        <f t="shared" ref="C67:AH67" si="149">5.751*10^6</f>
        <v>5751000</v>
      </c>
      <c r="D67" s="8">
        <f t="shared" si="149"/>
        <v>5751000</v>
      </c>
      <c r="E67" s="8">
        <f t="shared" si="149"/>
        <v>5751000</v>
      </c>
      <c r="F67" s="8">
        <f t="shared" si="149"/>
        <v>5751000</v>
      </c>
      <c r="G67" s="8">
        <f t="shared" si="149"/>
        <v>5751000</v>
      </c>
      <c r="H67" s="8">
        <f t="shared" si="149"/>
        <v>5751000</v>
      </c>
      <c r="I67" s="8">
        <f t="shared" si="149"/>
        <v>5751000</v>
      </c>
      <c r="J67" s="8">
        <f t="shared" si="149"/>
        <v>5751000</v>
      </c>
      <c r="K67" s="8">
        <f t="shared" si="149"/>
        <v>5751000</v>
      </c>
      <c r="L67" s="8">
        <f t="shared" si="149"/>
        <v>5751000</v>
      </c>
      <c r="M67" s="8">
        <f t="shared" si="149"/>
        <v>5751000</v>
      </c>
      <c r="N67" s="8">
        <f t="shared" si="149"/>
        <v>5751000</v>
      </c>
      <c r="O67" s="8">
        <f t="shared" si="149"/>
        <v>5751000</v>
      </c>
      <c r="P67" s="8">
        <f t="shared" si="149"/>
        <v>5751000</v>
      </c>
      <c r="Q67" s="8">
        <f t="shared" si="149"/>
        <v>5751000</v>
      </c>
      <c r="R67" s="8">
        <f t="shared" si="149"/>
        <v>5751000</v>
      </c>
      <c r="S67" s="8">
        <f t="shared" si="149"/>
        <v>5751000</v>
      </c>
      <c r="T67" s="8">
        <f t="shared" si="149"/>
        <v>5751000</v>
      </c>
      <c r="U67" s="8">
        <f t="shared" si="149"/>
        <v>5751000</v>
      </c>
      <c r="V67" s="8">
        <f t="shared" si="149"/>
        <v>5751000</v>
      </c>
      <c r="W67" s="8">
        <f t="shared" si="149"/>
        <v>5751000</v>
      </c>
      <c r="X67" s="8">
        <f t="shared" si="149"/>
        <v>5751000</v>
      </c>
      <c r="Y67" s="8">
        <f t="shared" si="149"/>
        <v>5751000</v>
      </c>
      <c r="Z67" s="8">
        <f t="shared" si="149"/>
        <v>5751000</v>
      </c>
      <c r="AA67" s="8">
        <f t="shared" si="149"/>
        <v>5751000</v>
      </c>
      <c r="AB67" s="8">
        <f t="shared" si="149"/>
        <v>5751000</v>
      </c>
      <c r="AC67" s="8">
        <f t="shared" si="149"/>
        <v>5751000</v>
      </c>
      <c r="AD67" s="8">
        <f t="shared" si="149"/>
        <v>5751000</v>
      </c>
      <c r="AE67" s="8">
        <f t="shared" si="149"/>
        <v>5751000</v>
      </c>
      <c r="AF67" s="8">
        <f t="shared" si="149"/>
        <v>5751000</v>
      </c>
      <c r="AG67" s="8">
        <f t="shared" si="149"/>
        <v>5751000</v>
      </c>
      <c r="AH67" s="8">
        <f t="shared" si="149"/>
        <v>5751000</v>
      </c>
      <c r="AI67" s="8"/>
      <c r="AJ67" s="8"/>
    </row>
    <row r="68" spans="1:36" x14ac:dyDescent="0.45">
      <c r="A68" t="s">
        <v>340</v>
      </c>
      <c r="B68" t="s">
        <v>338</v>
      </c>
      <c r="C68" s="15">
        <f>(INDEX('AEO Table 11'!16:16,MATCH(Calculations!C34,'AEO Table 11'!13:13,0))-INDEX('AEO Table 11'!21:21,MATCH(Calculations!C34,'AEO Table 11'!13:13,0)))/INDEX('AEO Table 11'!23:23,MATCH(Calculations!C34,'AEO Table 11'!13:13,0))</f>
        <v>0.56213366042614288</v>
      </c>
      <c r="D68" s="15">
        <f>(INDEX('AEO Table 11'!16:16,MATCH(Calculations!D34,'AEO Table 11'!13:13,0))-INDEX('AEO Table 11'!21:21,MATCH(Calculations!D34,'AEO Table 11'!13:13,0)))/INDEX('AEO Table 11'!23:23,MATCH(Calculations!D34,'AEO Table 11'!13:13,0))</f>
        <v>0.58404769663101408</v>
      </c>
      <c r="E68" s="15">
        <f>(INDEX('AEO Table 11'!16:16,MATCH(Calculations!E34,'AEO Table 11'!13:13,0))-INDEX('AEO Table 11'!21:21,MATCH(Calculations!E34,'AEO Table 11'!13:13,0)))/INDEX('AEO Table 11'!23:23,MATCH(Calculations!E34,'AEO Table 11'!13:13,0))</f>
        <v>0.61954033758396365</v>
      </c>
      <c r="F68" s="15">
        <f>(INDEX('AEO Table 11'!16:16,MATCH(Calculations!F34,'AEO Table 11'!13:13,0))-INDEX('AEO Table 11'!21:21,MATCH(Calculations!F34,'AEO Table 11'!13:13,0)))/INDEX('AEO Table 11'!23:23,MATCH(Calculations!F34,'AEO Table 11'!13:13,0))</f>
        <v>0.62612874052332901</v>
      </c>
      <c r="G68" s="15">
        <f>(INDEX('AEO Table 11'!16:16,MATCH(Calculations!G34,'AEO Table 11'!13:13,0))-INDEX('AEO Table 11'!21:21,MATCH(Calculations!G34,'AEO Table 11'!13:13,0)))/INDEX('AEO Table 11'!23:23,MATCH(Calculations!G34,'AEO Table 11'!13:13,0))</f>
        <v>0.62373582180688736</v>
      </c>
      <c r="H68" s="15">
        <f>(INDEX('AEO Table 11'!16:16,MATCH(Calculations!H34,'AEO Table 11'!13:13,0))-INDEX('AEO Table 11'!21:21,MATCH(Calculations!H34,'AEO Table 11'!13:13,0)))/INDEX('AEO Table 11'!23:23,MATCH(Calculations!H34,'AEO Table 11'!13:13,0))</f>
        <v>0.60542615456818205</v>
      </c>
      <c r="I68" s="15">
        <f>(INDEX('AEO Table 11'!16:16,MATCH(Calculations!I34,'AEO Table 11'!13:13,0))-INDEX('AEO Table 11'!21:21,MATCH(Calculations!I34,'AEO Table 11'!13:13,0)))/INDEX('AEO Table 11'!23:23,MATCH(Calculations!I34,'AEO Table 11'!13:13,0))</f>
        <v>0.62565980630693829</v>
      </c>
      <c r="J68" s="15">
        <f>(INDEX('AEO Table 11'!16:16,MATCH(Calculations!J34,'AEO Table 11'!13:13,0))-INDEX('AEO Table 11'!21:21,MATCH(Calculations!J34,'AEO Table 11'!13:13,0)))/INDEX('AEO Table 11'!23:23,MATCH(Calculations!J34,'AEO Table 11'!13:13,0))</f>
        <v>0.61006057051940887</v>
      </c>
      <c r="K68" s="15">
        <f>(INDEX('AEO Table 11'!16:16,MATCH(Calculations!K34,'AEO Table 11'!13:13,0))-INDEX('AEO Table 11'!21:21,MATCH(Calculations!K34,'AEO Table 11'!13:13,0)))/INDEX('AEO Table 11'!23:23,MATCH(Calculations!K34,'AEO Table 11'!13:13,0))</f>
        <v>0.62394750021167089</v>
      </c>
      <c r="L68" s="15">
        <f>(INDEX('AEO Table 11'!16:16,MATCH(Calculations!L34,'AEO Table 11'!13:13,0))-INDEX('AEO Table 11'!21:21,MATCH(Calculations!L34,'AEO Table 11'!13:13,0)))/INDEX('AEO Table 11'!23:23,MATCH(Calculations!L34,'AEO Table 11'!13:13,0))</f>
        <v>0.61572493929465044</v>
      </c>
      <c r="M68" s="15">
        <f>(INDEX('AEO Table 11'!16:16,MATCH(Calculations!M34,'AEO Table 11'!13:13,0))-INDEX('AEO Table 11'!21:21,MATCH(Calculations!M34,'AEO Table 11'!13:13,0)))/INDEX('AEO Table 11'!23:23,MATCH(Calculations!M34,'AEO Table 11'!13:13,0))</f>
        <v>0.62081314126427445</v>
      </c>
      <c r="N68" s="15">
        <f>(INDEX('AEO Table 11'!16:16,MATCH(Calculations!N34,'AEO Table 11'!13:13,0))-INDEX('AEO Table 11'!21:21,MATCH(Calculations!N34,'AEO Table 11'!13:13,0)))/INDEX('AEO Table 11'!23:23,MATCH(Calculations!N34,'AEO Table 11'!13:13,0))</f>
        <v>0.63547843536551607</v>
      </c>
      <c r="O68" s="15">
        <f>(INDEX('AEO Table 11'!16:16,MATCH(Calculations!O34,'AEO Table 11'!13:13,0))-INDEX('AEO Table 11'!21:21,MATCH(Calculations!O34,'AEO Table 11'!13:13,0)))/INDEX('AEO Table 11'!23:23,MATCH(Calculations!O34,'AEO Table 11'!13:13,0))</f>
        <v>0.6444891760436422</v>
      </c>
      <c r="P68" s="15">
        <f>(INDEX('AEO Table 11'!16:16,MATCH(Calculations!P34,'AEO Table 11'!13:13,0))-INDEX('AEO Table 11'!21:21,MATCH(Calculations!P34,'AEO Table 11'!13:13,0)))/INDEX('AEO Table 11'!23:23,MATCH(Calculations!P34,'AEO Table 11'!13:13,0))</f>
        <v>0.64592086514924563</v>
      </c>
      <c r="Q68" s="15">
        <f>(INDEX('AEO Table 11'!16:16,MATCH(Calculations!Q34,'AEO Table 11'!13:13,0))-INDEX('AEO Table 11'!21:21,MATCH(Calculations!Q34,'AEO Table 11'!13:13,0)))/INDEX('AEO Table 11'!23:23,MATCH(Calculations!Q34,'AEO Table 11'!13:13,0))</f>
        <v>0.65285613672038845</v>
      </c>
      <c r="R68" s="15">
        <f>(INDEX('AEO Table 11'!16:16,MATCH(Calculations!R34,'AEO Table 11'!13:13,0))-INDEX('AEO Table 11'!21:21,MATCH(Calculations!R34,'AEO Table 11'!13:13,0)))/INDEX('AEO Table 11'!23:23,MATCH(Calculations!R34,'AEO Table 11'!13:13,0))</f>
        <v>0.63687225039502715</v>
      </c>
      <c r="S68" s="15">
        <f>(INDEX('AEO Table 11'!16:16,MATCH(Calculations!S34,'AEO Table 11'!13:13,0))-INDEX('AEO Table 11'!21:21,MATCH(Calculations!S34,'AEO Table 11'!13:13,0)))/INDEX('AEO Table 11'!23:23,MATCH(Calculations!S34,'AEO Table 11'!13:13,0))</f>
        <v>0.63434378374824996</v>
      </c>
      <c r="T68" s="15">
        <f>(INDEX('AEO Table 11'!16:16,MATCH(Calculations!T34,'AEO Table 11'!13:13,0))-INDEX('AEO Table 11'!21:21,MATCH(Calculations!T34,'AEO Table 11'!13:13,0)))/INDEX('AEO Table 11'!23:23,MATCH(Calculations!T34,'AEO Table 11'!13:13,0))</f>
        <v>0.63780282082885176</v>
      </c>
      <c r="U68" s="15">
        <f>(INDEX('AEO Table 11'!16:16,MATCH(Calculations!U34,'AEO Table 11'!13:13,0))-INDEX('AEO Table 11'!21:21,MATCH(Calculations!U34,'AEO Table 11'!13:13,0)))/INDEX('AEO Table 11'!23:23,MATCH(Calculations!U34,'AEO Table 11'!13:13,0))</f>
        <v>0.6149104758357683</v>
      </c>
      <c r="V68" s="15">
        <f>(INDEX('AEO Table 11'!16:16,MATCH(Calculations!V34,'AEO Table 11'!13:13,0))-INDEX('AEO Table 11'!21:21,MATCH(Calculations!V34,'AEO Table 11'!13:13,0)))/INDEX('AEO Table 11'!23:23,MATCH(Calculations!V34,'AEO Table 11'!13:13,0))</f>
        <v>0.61789488865315834</v>
      </c>
      <c r="W68" s="15">
        <f>(INDEX('AEO Table 11'!16:16,MATCH(Calculations!W34,'AEO Table 11'!13:13,0))-INDEX('AEO Table 11'!21:21,MATCH(Calculations!W34,'AEO Table 11'!13:13,0)))/INDEX('AEO Table 11'!23:23,MATCH(Calculations!W34,'AEO Table 11'!13:13,0))</f>
        <v>0.61846698985411863</v>
      </c>
      <c r="X68" s="15">
        <f>(INDEX('AEO Table 11'!16:16,MATCH(Calculations!X34,'AEO Table 11'!13:13,0))-INDEX('AEO Table 11'!21:21,MATCH(Calculations!X34,'AEO Table 11'!13:13,0)))/INDEX('AEO Table 11'!23:23,MATCH(Calculations!X34,'AEO Table 11'!13:13,0))</f>
        <v>0.62154835715887014</v>
      </c>
      <c r="Y68" s="15">
        <f>(INDEX('AEO Table 11'!16:16,MATCH(Calculations!Y34,'AEO Table 11'!13:13,0))-INDEX('AEO Table 11'!21:21,MATCH(Calculations!Y34,'AEO Table 11'!13:13,0)))/INDEX('AEO Table 11'!23:23,MATCH(Calculations!Y34,'AEO Table 11'!13:13,0))</f>
        <v>0.61192561131464784</v>
      </c>
      <c r="Z68" s="15">
        <f>(INDEX('AEO Table 11'!16:16,MATCH(Calculations!Z34,'AEO Table 11'!13:13,0))-INDEX('AEO Table 11'!21:21,MATCH(Calculations!Z34,'AEO Table 11'!13:13,0)))/INDEX('AEO Table 11'!23:23,MATCH(Calculations!Z34,'AEO Table 11'!13:13,0))</f>
        <v>0.61877412764198936</v>
      </c>
      <c r="AA68" s="15">
        <f>(INDEX('AEO Table 11'!16:16,MATCH(Calculations!AA34,'AEO Table 11'!13:13,0))-INDEX('AEO Table 11'!21:21,MATCH(Calculations!AA34,'AEO Table 11'!13:13,0)))/INDEX('AEO Table 11'!23:23,MATCH(Calculations!AA34,'AEO Table 11'!13:13,0))</f>
        <v>0.61486395287291473</v>
      </c>
      <c r="AB68" s="15">
        <f>(INDEX('AEO Table 11'!16:16,MATCH(Calculations!AB34,'AEO Table 11'!13:13,0))-INDEX('AEO Table 11'!21:21,MATCH(Calculations!AB34,'AEO Table 11'!13:13,0)))/INDEX('AEO Table 11'!23:23,MATCH(Calculations!AB34,'AEO Table 11'!13:13,0))</f>
        <v>0.60692256979673898</v>
      </c>
      <c r="AC68" s="15">
        <f>(INDEX('AEO Table 11'!16:16,MATCH(Calculations!AC34,'AEO Table 11'!13:13,0))-INDEX('AEO Table 11'!21:21,MATCH(Calculations!AC34,'AEO Table 11'!13:13,0)))/INDEX('AEO Table 11'!23:23,MATCH(Calculations!AC34,'AEO Table 11'!13:13,0))</f>
        <v>0.59619914566401311</v>
      </c>
      <c r="AD68" s="15">
        <f>(INDEX('AEO Table 11'!16:16,MATCH(Calculations!AD34,'AEO Table 11'!13:13,0))-INDEX('AEO Table 11'!21:21,MATCH(Calculations!AD34,'AEO Table 11'!13:13,0)))/INDEX('AEO Table 11'!23:23,MATCH(Calculations!AD34,'AEO Table 11'!13:13,0))</f>
        <v>0.61096684136677748</v>
      </c>
      <c r="AE68" s="15">
        <f>(INDEX('AEO Table 11'!16:16,MATCH(Calculations!AE34,'AEO Table 11'!13:13,0))-INDEX('AEO Table 11'!21:21,MATCH(Calculations!AE34,'AEO Table 11'!13:13,0)))/INDEX('AEO Table 11'!23:23,MATCH(Calculations!AE34,'AEO Table 11'!13:13,0))</f>
        <v>0.58050154367456797</v>
      </c>
      <c r="AF68" s="15">
        <f>(INDEX('AEO Table 11'!16:16,MATCH(Calculations!AF34,'AEO Table 11'!13:13,0))-INDEX('AEO Table 11'!21:21,MATCH(Calculations!AF34,'AEO Table 11'!13:13,0)))/INDEX('AEO Table 11'!23:23,MATCH(Calculations!AF34,'AEO Table 11'!13:13,0))</f>
        <v>0.56174705510378276</v>
      </c>
      <c r="AG68" s="15">
        <f>(INDEX('AEO Table 11'!16:16,MATCH(Calculations!AG34,'AEO Table 11'!13:13,0))-INDEX('AEO Table 11'!21:21,MATCH(Calculations!AG34,'AEO Table 11'!13:13,0)))/INDEX('AEO Table 11'!23:23,MATCH(Calculations!AG34,'AEO Table 11'!13:13,0))</f>
        <v>0.55585467174245473</v>
      </c>
      <c r="AH68" s="15">
        <f>(INDEX('AEO Table 11'!16:16,MATCH(Calculations!AH34,'AEO Table 11'!13:13,0))-INDEX('AEO Table 11'!21:21,MATCH(Calculations!AH34,'AEO Table 11'!13:13,0)))/INDEX('AEO Table 11'!23:23,MATCH(Calculations!AH34,'AEO Table 11'!13:13,0))</f>
        <v>0.57612926173862544</v>
      </c>
      <c r="AI68" s="15"/>
      <c r="AJ68" s="15"/>
    </row>
    <row r="69" spans="1:36" x14ac:dyDescent="0.45">
      <c r="A69" s="8" t="s">
        <v>343</v>
      </c>
      <c r="C69" s="8">
        <f t="shared" ref="C69:AH69" si="150">C65/(C66*C67*10^6*365)*C68</f>
        <v>2.8391402856541175E-8</v>
      </c>
      <c r="D69" s="8">
        <f t="shared" si="150"/>
        <v>2.7459498580642747E-8</v>
      </c>
      <c r="E69" s="8">
        <f t="shared" si="150"/>
        <v>2.8047014731914613E-8</v>
      </c>
      <c r="F69" s="8">
        <f t="shared" si="150"/>
        <v>2.7567673434565973E-8</v>
      </c>
      <c r="G69" s="8">
        <f t="shared" si="150"/>
        <v>2.731732231211553E-8</v>
      </c>
      <c r="H69" s="8">
        <f t="shared" si="150"/>
        <v>2.6326755976936322E-8</v>
      </c>
      <c r="I69" s="8">
        <f t="shared" si="150"/>
        <v>2.7209118092973433E-8</v>
      </c>
      <c r="J69" s="8">
        <f t="shared" si="150"/>
        <v>2.6402636828045388E-8</v>
      </c>
      <c r="K69" s="8">
        <f t="shared" si="150"/>
        <v>2.7017537539489206E-8</v>
      </c>
      <c r="L69" s="8">
        <f t="shared" si="150"/>
        <v>2.6890366168212153E-8</v>
      </c>
      <c r="M69" s="8">
        <f t="shared" si="150"/>
        <v>2.7093172180467283E-8</v>
      </c>
      <c r="N69" s="8">
        <f t="shared" si="150"/>
        <v>2.7532217181327385E-8</v>
      </c>
      <c r="O69" s="8">
        <f t="shared" si="150"/>
        <v>2.7788155340933465E-8</v>
      </c>
      <c r="P69" s="8">
        <f t="shared" si="150"/>
        <v>2.7667496458183555E-8</v>
      </c>
      <c r="Q69" s="8">
        <f t="shared" si="150"/>
        <v>2.7983112437473829E-8</v>
      </c>
      <c r="R69" s="8">
        <f t="shared" si="150"/>
        <v>2.748348709303913E-8</v>
      </c>
      <c r="S69" s="8">
        <f t="shared" si="150"/>
        <v>2.7531524867602357E-8</v>
      </c>
      <c r="T69" s="8">
        <f t="shared" si="150"/>
        <v>2.7915945363520629E-8</v>
      </c>
      <c r="U69" s="8">
        <f t="shared" si="150"/>
        <v>2.7262034624457902E-8</v>
      </c>
      <c r="V69" s="8">
        <f t="shared" si="150"/>
        <v>2.7686595856230615E-8</v>
      </c>
      <c r="W69" s="8">
        <f t="shared" si="150"/>
        <v>2.7855822585529442E-8</v>
      </c>
      <c r="X69" s="8">
        <f t="shared" si="150"/>
        <v>2.7690765947252437E-8</v>
      </c>
      <c r="Y69" s="8">
        <f t="shared" si="150"/>
        <v>2.7084030271431836E-8</v>
      </c>
      <c r="Z69" s="8">
        <f t="shared" si="150"/>
        <v>2.7361195385922159E-8</v>
      </c>
      <c r="AA69" s="8">
        <f t="shared" si="150"/>
        <v>2.7277683476766576E-8</v>
      </c>
      <c r="AB69" s="8">
        <f t="shared" si="150"/>
        <v>2.7230516353386009E-8</v>
      </c>
      <c r="AC69" s="8">
        <f t="shared" si="150"/>
        <v>2.7187107908258505E-8</v>
      </c>
      <c r="AD69" s="8">
        <f t="shared" si="150"/>
        <v>2.8403521391368185E-8</v>
      </c>
      <c r="AE69" s="8">
        <f t="shared" si="150"/>
        <v>2.757794174059768E-8</v>
      </c>
      <c r="AF69" s="8">
        <f t="shared" si="150"/>
        <v>2.7218860501858672E-8</v>
      </c>
      <c r="AG69" s="8">
        <f t="shared" si="150"/>
        <v>2.7561777885506369E-8</v>
      </c>
      <c r="AH69" s="8">
        <f t="shared" si="150"/>
        <v>2.9828201486621416E-8</v>
      </c>
      <c r="AI69" s="8"/>
      <c r="AJ69" s="8"/>
    </row>
    <row r="70" spans="1:36" x14ac:dyDescent="0.45"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1:36" x14ac:dyDescent="0.45">
      <c r="A71" s="21" t="s">
        <v>30</v>
      </c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1:36" x14ac:dyDescent="0.45">
      <c r="A72" s="8" t="s">
        <v>344</v>
      </c>
      <c r="B72" s="8" t="s">
        <v>357</v>
      </c>
      <c r="C72" s="8">
        <f>'Subsidies Paid'!J14*10^9</f>
        <v>1620000000.0000002</v>
      </c>
      <c r="D72" s="8">
        <f>'Subsidies Paid'!K14*10^9</f>
        <v>1620000000.0000002</v>
      </c>
      <c r="E72" s="8">
        <f>D72</f>
        <v>1620000000.0000002</v>
      </c>
      <c r="F72" s="8">
        <f t="shared" ref="F72:P72" si="151">E72</f>
        <v>1620000000.0000002</v>
      </c>
      <c r="G72" s="8">
        <f t="shared" si="151"/>
        <v>1620000000.0000002</v>
      </c>
      <c r="H72" s="8">
        <f t="shared" si="151"/>
        <v>1620000000.0000002</v>
      </c>
      <c r="I72" s="8">
        <f t="shared" si="151"/>
        <v>1620000000.0000002</v>
      </c>
      <c r="J72" s="8">
        <f t="shared" si="151"/>
        <v>1620000000.0000002</v>
      </c>
      <c r="K72" s="8">
        <f t="shared" si="151"/>
        <v>1620000000.0000002</v>
      </c>
      <c r="L72" s="8">
        <f t="shared" si="151"/>
        <v>1620000000.0000002</v>
      </c>
      <c r="M72" s="8">
        <f t="shared" si="151"/>
        <v>1620000000.0000002</v>
      </c>
      <c r="N72" s="8">
        <f t="shared" si="151"/>
        <v>1620000000.0000002</v>
      </c>
      <c r="O72" s="8">
        <f t="shared" si="151"/>
        <v>1620000000.0000002</v>
      </c>
      <c r="P72" s="8">
        <f t="shared" si="151"/>
        <v>1620000000.0000002</v>
      </c>
      <c r="Q72" s="8">
        <f t="shared" ref="Q72" si="152">P72</f>
        <v>1620000000.0000002</v>
      </c>
      <c r="R72" s="8">
        <f t="shared" ref="R72" si="153">Q72</f>
        <v>1620000000.0000002</v>
      </c>
      <c r="S72" s="8">
        <f t="shared" ref="S72" si="154">R72</f>
        <v>1620000000.0000002</v>
      </c>
      <c r="T72" s="8">
        <f t="shared" ref="T72" si="155">S72</f>
        <v>1620000000.0000002</v>
      </c>
      <c r="U72" s="8">
        <f t="shared" ref="U72" si="156">T72</f>
        <v>1620000000.0000002</v>
      </c>
      <c r="V72" s="8">
        <f t="shared" ref="V72" si="157">U72</f>
        <v>1620000000.0000002</v>
      </c>
      <c r="W72" s="8">
        <f t="shared" ref="W72" si="158">V72</f>
        <v>1620000000.0000002</v>
      </c>
      <c r="X72" s="8">
        <f t="shared" ref="X72" si="159">W72</f>
        <v>1620000000.0000002</v>
      </c>
      <c r="Y72" s="8">
        <f t="shared" ref="Y72" si="160">X72</f>
        <v>1620000000.0000002</v>
      </c>
      <c r="Z72" s="8">
        <f t="shared" ref="Z72" si="161">Y72</f>
        <v>1620000000.0000002</v>
      </c>
      <c r="AA72" s="8">
        <f t="shared" ref="AA72" si="162">Z72</f>
        <v>1620000000.0000002</v>
      </c>
      <c r="AB72" s="8">
        <f t="shared" ref="AB72" si="163">AA72</f>
        <v>1620000000.0000002</v>
      </c>
      <c r="AC72" s="8">
        <f t="shared" ref="AC72" si="164">AB72</f>
        <v>1620000000.0000002</v>
      </c>
      <c r="AD72" s="8">
        <f t="shared" ref="AD72" si="165">AC72</f>
        <v>1620000000.0000002</v>
      </c>
      <c r="AE72" s="8">
        <f t="shared" ref="AE72" si="166">AD72</f>
        <v>1620000000.0000002</v>
      </c>
      <c r="AF72" s="8">
        <f t="shared" ref="AF72" si="167">AE72</f>
        <v>1620000000.0000002</v>
      </c>
      <c r="AG72" s="8">
        <f t="shared" ref="AG72" si="168">AF72</f>
        <v>1620000000.0000002</v>
      </c>
      <c r="AH72" s="8">
        <f t="shared" ref="AH72" si="169">AG72</f>
        <v>1620000000.0000002</v>
      </c>
      <c r="AI72" s="8"/>
      <c r="AJ72" s="8"/>
    </row>
    <row r="73" spans="1:36" s="8" customFormat="1" x14ac:dyDescent="0.45">
      <c r="A73" s="8" t="s">
        <v>345</v>
      </c>
      <c r="B73" s="8" t="s">
        <v>338</v>
      </c>
      <c r="C73" s="15">
        <f>INDEX('AEO Table 1'!16:16,MATCH(Calculations!C34,'AEO Table 1'!13:13,0))/SUM(INDEX('AEO Table 1'!16:18,0,MATCH(Calculations!C34,'AEO Table 1'!13:13,0)))</f>
        <v>0.38087262918555126</v>
      </c>
      <c r="D73" s="15">
        <f>INDEX('AEO Table 1'!16:16,MATCH(Calculations!D34,'AEO Table 1'!13:13,0))/SUM(INDEX('AEO Table 1'!16:18,0,MATCH(Calculations!D34,'AEO Table 1'!13:13,0)))</f>
        <v>0.38834830768938461</v>
      </c>
      <c r="E73" s="15">
        <f>INDEX('AEO Table 1'!16:16,MATCH(Calculations!E34,'AEO Table 1'!13:13,0))/SUM(INDEX('AEO Table 1'!16:18,0,MATCH(Calculations!E34,'AEO Table 1'!13:13,0)))</f>
        <v>0.38921779846420512</v>
      </c>
      <c r="F73" s="15">
        <f>INDEX('AEO Table 1'!16:16,MATCH(Calculations!F34,'AEO Table 1'!13:13,0))/SUM(INDEX('AEO Table 1'!16:18,0,MATCH(Calculations!F34,'AEO Table 1'!13:13,0)))</f>
        <v>0.39031170482773814</v>
      </c>
      <c r="G73" s="15">
        <f>INDEX('AEO Table 1'!16:16,MATCH(Calculations!G34,'AEO Table 1'!13:13,0))/SUM(INDEX('AEO Table 1'!16:18,0,MATCH(Calculations!G34,'AEO Table 1'!13:13,0)))</f>
        <v>0.38998843988100884</v>
      </c>
      <c r="H73" s="15">
        <f>INDEX('AEO Table 1'!16:16,MATCH(Calculations!H34,'AEO Table 1'!13:13,0))/SUM(INDEX('AEO Table 1'!16:18,0,MATCH(Calculations!H34,'AEO Table 1'!13:13,0)))</f>
        <v>0.38879701640151876</v>
      </c>
      <c r="I73" s="15">
        <f>INDEX('AEO Table 1'!16:16,MATCH(Calculations!I34,'AEO Table 1'!13:13,0))/SUM(INDEX('AEO Table 1'!16:18,0,MATCH(Calculations!I34,'AEO Table 1'!13:13,0)))</f>
        <v>0.38341638566193137</v>
      </c>
      <c r="J73" s="15">
        <f>INDEX('AEO Table 1'!16:16,MATCH(Calculations!J34,'AEO Table 1'!13:13,0))/SUM(INDEX('AEO Table 1'!16:18,0,MATCH(Calculations!J34,'AEO Table 1'!13:13,0)))</f>
        <v>0.38049035759536443</v>
      </c>
      <c r="K73" s="15">
        <f>INDEX('AEO Table 1'!16:16,MATCH(Calculations!K34,'AEO Table 1'!13:13,0))/SUM(INDEX('AEO Table 1'!16:18,0,MATCH(Calculations!K34,'AEO Table 1'!13:13,0)))</f>
        <v>0.37877268904124056</v>
      </c>
      <c r="L73" s="15">
        <f>INDEX('AEO Table 1'!16:16,MATCH(Calculations!L34,'AEO Table 1'!13:13,0))/SUM(INDEX('AEO Table 1'!16:18,0,MATCH(Calculations!L34,'AEO Table 1'!13:13,0)))</f>
        <v>0.37378519618753508</v>
      </c>
      <c r="M73" s="15">
        <f>INDEX('AEO Table 1'!16:16,MATCH(Calculations!M34,'AEO Table 1'!13:13,0))/SUM(INDEX('AEO Table 1'!16:18,0,MATCH(Calculations!M34,'AEO Table 1'!13:13,0)))</f>
        <v>0.37246187367681205</v>
      </c>
      <c r="N73" s="15">
        <f>INDEX('AEO Table 1'!16:16,MATCH(Calculations!N34,'AEO Table 1'!13:13,0))/SUM(INDEX('AEO Table 1'!16:18,0,MATCH(Calculations!N34,'AEO Table 1'!13:13,0)))</f>
        <v>0.37453558178005586</v>
      </c>
      <c r="O73" s="15">
        <f>INDEX('AEO Table 1'!16:16,MATCH(Calculations!O34,'AEO Table 1'!13:13,0))/SUM(INDEX('AEO Table 1'!16:18,0,MATCH(Calculations!O34,'AEO Table 1'!13:13,0)))</f>
        <v>0.37492361267063351</v>
      </c>
      <c r="P73" s="15">
        <f>INDEX('AEO Table 1'!16:16,MATCH(Calculations!P34,'AEO Table 1'!13:13,0))/SUM(INDEX('AEO Table 1'!16:18,0,MATCH(Calculations!P34,'AEO Table 1'!13:13,0)))</f>
        <v>0.37523867662811172</v>
      </c>
      <c r="Q73" s="15">
        <f>INDEX('AEO Table 1'!16:16,MATCH(Calculations!Q34,'AEO Table 1'!13:13,0))/SUM(INDEX('AEO Table 1'!16:18,0,MATCH(Calculations!Q34,'AEO Table 1'!13:13,0)))</f>
        <v>0.37345269553020466</v>
      </c>
      <c r="R73" s="15">
        <f>INDEX('AEO Table 1'!16:16,MATCH(Calculations!R34,'AEO Table 1'!13:13,0))/SUM(INDEX('AEO Table 1'!16:18,0,MATCH(Calculations!R34,'AEO Table 1'!13:13,0)))</f>
        <v>0.36927391849944774</v>
      </c>
      <c r="S73" s="15">
        <f>INDEX('AEO Table 1'!16:16,MATCH(Calculations!S34,'AEO Table 1'!13:13,0))/SUM(INDEX('AEO Table 1'!16:18,0,MATCH(Calculations!S34,'AEO Table 1'!13:13,0)))</f>
        <v>0.36666221583248038</v>
      </c>
      <c r="T73" s="15">
        <f>INDEX('AEO Table 1'!16:16,MATCH(Calculations!T34,'AEO Table 1'!13:13,0))/SUM(INDEX('AEO Table 1'!16:18,0,MATCH(Calculations!T34,'AEO Table 1'!13:13,0)))</f>
        <v>0.3635001700153197</v>
      </c>
      <c r="U73" s="15">
        <f>INDEX('AEO Table 1'!16:16,MATCH(Calculations!U34,'AEO Table 1'!13:13,0))/SUM(INDEX('AEO Table 1'!16:18,0,MATCH(Calculations!U34,'AEO Table 1'!13:13,0)))</f>
        <v>0.35947208190712021</v>
      </c>
      <c r="V73" s="15">
        <f>INDEX('AEO Table 1'!16:16,MATCH(Calculations!V34,'AEO Table 1'!13:13,0))/SUM(INDEX('AEO Table 1'!16:18,0,MATCH(Calculations!V34,'AEO Table 1'!13:13,0)))</f>
        <v>0.35596063955115875</v>
      </c>
      <c r="W73" s="15">
        <f>INDEX('AEO Table 1'!16:16,MATCH(Calculations!W34,'AEO Table 1'!13:13,0))/SUM(INDEX('AEO Table 1'!16:18,0,MATCH(Calculations!W34,'AEO Table 1'!13:13,0)))</f>
        <v>0.35366943077643948</v>
      </c>
      <c r="X73" s="15">
        <f>INDEX('AEO Table 1'!16:16,MATCH(Calculations!X34,'AEO Table 1'!13:13,0))/SUM(INDEX('AEO Table 1'!16:18,0,MATCH(Calculations!X34,'AEO Table 1'!13:13,0)))</f>
        <v>0.35453465954819402</v>
      </c>
      <c r="Y73" s="15">
        <f>INDEX('AEO Table 1'!16:16,MATCH(Calculations!Y34,'AEO Table 1'!13:13,0))/SUM(INDEX('AEO Table 1'!16:18,0,MATCH(Calculations!Y34,'AEO Table 1'!13:13,0)))</f>
        <v>0.35501980351721796</v>
      </c>
      <c r="Z73" s="15">
        <f>INDEX('AEO Table 1'!16:16,MATCH(Calculations!Z34,'AEO Table 1'!13:13,0))/SUM(INDEX('AEO Table 1'!16:18,0,MATCH(Calculations!Z34,'AEO Table 1'!13:13,0)))</f>
        <v>0.3541829481435097</v>
      </c>
      <c r="AA73" s="15">
        <f>INDEX('AEO Table 1'!16:16,MATCH(Calculations!AA34,'AEO Table 1'!13:13,0))/SUM(INDEX('AEO Table 1'!16:18,0,MATCH(Calculations!AA34,'AEO Table 1'!13:13,0)))</f>
        <v>0.35232556273295951</v>
      </c>
      <c r="AB73" s="15">
        <f>INDEX('AEO Table 1'!16:16,MATCH(Calculations!AB34,'AEO Table 1'!13:13,0))/SUM(INDEX('AEO Table 1'!16:18,0,MATCH(Calculations!AB34,'AEO Table 1'!13:13,0)))</f>
        <v>0.34896344291067094</v>
      </c>
      <c r="AC73" s="15">
        <f>INDEX('AEO Table 1'!16:16,MATCH(Calculations!AC34,'AEO Table 1'!13:13,0))/SUM(INDEX('AEO Table 1'!16:18,0,MATCH(Calculations!AC34,'AEO Table 1'!13:13,0)))</f>
        <v>0.34467973011474423</v>
      </c>
      <c r="AD73" s="15">
        <f>INDEX('AEO Table 1'!16:16,MATCH(Calculations!AD34,'AEO Table 1'!13:13,0))/SUM(INDEX('AEO Table 1'!16:18,0,MATCH(Calculations!AD34,'AEO Table 1'!13:13,0)))</f>
        <v>0.33980145193769712</v>
      </c>
      <c r="AE73" s="15">
        <f>INDEX('AEO Table 1'!16:16,MATCH(Calculations!AE34,'AEO Table 1'!13:13,0))/SUM(INDEX('AEO Table 1'!16:18,0,MATCH(Calculations!AE34,'AEO Table 1'!13:13,0)))</f>
        <v>0.33354308528110932</v>
      </c>
      <c r="AF73" s="15">
        <f>INDEX('AEO Table 1'!16:16,MATCH(Calculations!AF34,'AEO Table 1'!13:13,0))/SUM(INDEX('AEO Table 1'!16:18,0,MATCH(Calculations!AF34,'AEO Table 1'!13:13,0)))</f>
        <v>0.32724362116879757</v>
      </c>
      <c r="AG73" s="15">
        <f>INDEX('AEO Table 1'!16:16,MATCH(Calculations!AG34,'AEO Table 1'!13:13,0))/SUM(INDEX('AEO Table 1'!16:18,0,MATCH(Calculations!AG34,'AEO Table 1'!13:13,0)))</f>
        <v>0.32089727071198237</v>
      </c>
      <c r="AH73" s="15">
        <f>INDEX('AEO Table 1'!16:16,MATCH(Calculations!AH34,'AEO Table 1'!13:13,0))/SUM(INDEX('AEO Table 1'!16:18,0,MATCH(Calculations!AH34,'AEO Table 1'!13:13,0)))</f>
        <v>0.31149505587211729</v>
      </c>
      <c r="AI73" s="15"/>
      <c r="AJ73" s="15"/>
    </row>
    <row r="74" spans="1:36" x14ac:dyDescent="0.45">
      <c r="A74" s="8" t="s">
        <v>336</v>
      </c>
      <c r="B74" s="8" t="s">
        <v>338</v>
      </c>
      <c r="C74" s="4">
        <f>C66</f>
        <v>12.261958999999999</v>
      </c>
      <c r="D74" s="4">
        <f t="shared" ref="D74:AH76" si="170">D66</f>
        <v>13.172337000000001</v>
      </c>
      <c r="E74" s="4">
        <f t="shared" si="170"/>
        <v>13.680125</v>
      </c>
      <c r="F74" s="4">
        <f t="shared" si="170"/>
        <v>14.066001</v>
      </c>
      <c r="G74" s="4">
        <f t="shared" si="170"/>
        <v>14.14066</v>
      </c>
      <c r="H74" s="4">
        <f t="shared" si="170"/>
        <v>14.241999</v>
      </c>
      <c r="I74" s="4">
        <f t="shared" si="170"/>
        <v>14.240686</v>
      </c>
      <c r="J74" s="4">
        <f t="shared" si="170"/>
        <v>14.309774000000001</v>
      </c>
      <c r="K74" s="4">
        <f t="shared" si="170"/>
        <v>14.302415999999999</v>
      </c>
      <c r="L74" s="4">
        <f t="shared" si="170"/>
        <v>14.180683</v>
      </c>
      <c r="M74" s="4">
        <f t="shared" si="170"/>
        <v>14.190842</v>
      </c>
      <c r="N74" s="4">
        <f t="shared" si="170"/>
        <v>14.294427000000001</v>
      </c>
      <c r="O74" s="4">
        <f t="shared" si="170"/>
        <v>14.363591</v>
      </c>
      <c r="P74" s="4">
        <f t="shared" si="170"/>
        <v>14.458278</v>
      </c>
      <c r="Q74" s="4">
        <f t="shared" si="170"/>
        <v>14.448694</v>
      </c>
      <c r="R74" s="4">
        <f t="shared" si="170"/>
        <v>14.351179999999999</v>
      </c>
      <c r="S74" s="4">
        <f t="shared" si="170"/>
        <v>14.269263</v>
      </c>
      <c r="T74" s="4">
        <f t="shared" si="170"/>
        <v>14.149504</v>
      </c>
      <c r="U74" s="4">
        <f t="shared" si="170"/>
        <v>13.968852999999999</v>
      </c>
      <c r="V74" s="4">
        <f t="shared" si="170"/>
        <v>13.821403999999999</v>
      </c>
      <c r="W74" s="4">
        <f t="shared" si="170"/>
        <v>13.750157</v>
      </c>
      <c r="X74" s="4">
        <f t="shared" si="170"/>
        <v>13.901033</v>
      </c>
      <c r="Y74" s="4">
        <f t="shared" si="170"/>
        <v>13.992407999999999</v>
      </c>
      <c r="Z74" s="4">
        <f t="shared" si="170"/>
        <v>14.00568</v>
      </c>
      <c r="AA74" s="4">
        <f t="shared" si="170"/>
        <v>13.959783</v>
      </c>
      <c r="AB74" s="4">
        <f t="shared" si="170"/>
        <v>13.803350999999999</v>
      </c>
      <c r="AC74" s="4">
        <f t="shared" si="170"/>
        <v>13.581116</v>
      </c>
      <c r="AD74" s="4">
        <f t="shared" si="170"/>
        <v>13.321483000000001</v>
      </c>
      <c r="AE74" s="4">
        <f t="shared" si="170"/>
        <v>13.036129000000001</v>
      </c>
      <c r="AF74" s="4">
        <f t="shared" si="170"/>
        <v>12.781387</v>
      </c>
      <c r="AG74" s="4">
        <f t="shared" si="170"/>
        <v>12.489962999999999</v>
      </c>
      <c r="AH74" s="4">
        <f t="shared" si="170"/>
        <v>11.961895</v>
      </c>
      <c r="AI74" s="4"/>
      <c r="AJ74" s="4"/>
    </row>
    <row r="75" spans="1:36" x14ac:dyDescent="0.45">
      <c r="A75" s="8" t="s">
        <v>339</v>
      </c>
      <c r="B75" s="8" t="s">
        <v>337</v>
      </c>
      <c r="C75" s="8">
        <f t="shared" ref="C75:R76" si="171">C67</f>
        <v>5751000</v>
      </c>
      <c r="D75" s="8">
        <f t="shared" si="171"/>
        <v>5751000</v>
      </c>
      <c r="E75" s="8">
        <f t="shared" si="171"/>
        <v>5751000</v>
      </c>
      <c r="F75" s="8">
        <f t="shared" si="171"/>
        <v>5751000</v>
      </c>
      <c r="G75" s="8">
        <f t="shared" si="171"/>
        <v>5751000</v>
      </c>
      <c r="H75" s="8">
        <f t="shared" si="171"/>
        <v>5751000</v>
      </c>
      <c r="I75" s="8">
        <f t="shared" si="171"/>
        <v>5751000</v>
      </c>
      <c r="J75" s="8">
        <f t="shared" si="171"/>
        <v>5751000</v>
      </c>
      <c r="K75" s="8">
        <f t="shared" si="171"/>
        <v>5751000</v>
      </c>
      <c r="L75" s="8">
        <f t="shared" si="171"/>
        <v>5751000</v>
      </c>
      <c r="M75" s="8">
        <f t="shared" si="171"/>
        <v>5751000</v>
      </c>
      <c r="N75" s="8">
        <f t="shared" si="171"/>
        <v>5751000</v>
      </c>
      <c r="O75" s="8">
        <f t="shared" si="171"/>
        <v>5751000</v>
      </c>
      <c r="P75" s="8">
        <f t="shared" si="171"/>
        <v>5751000</v>
      </c>
      <c r="Q75" s="8">
        <f t="shared" si="171"/>
        <v>5751000</v>
      </c>
      <c r="R75" s="8">
        <f t="shared" si="171"/>
        <v>5751000</v>
      </c>
      <c r="S75" s="8">
        <f t="shared" si="170"/>
        <v>5751000</v>
      </c>
      <c r="T75" s="8">
        <f t="shared" si="170"/>
        <v>5751000</v>
      </c>
      <c r="U75" s="8">
        <f t="shared" si="170"/>
        <v>5751000</v>
      </c>
      <c r="V75" s="8">
        <f t="shared" si="170"/>
        <v>5751000</v>
      </c>
      <c r="W75" s="8">
        <f t="shared" si="170"/>
        <v>5751000</v>
      </c>
      <c r="X75" s="8">
        <f t="shared" si="170"/>
        <v>5751000</v>
      </c>
      <c r="Y75" s="8">
        <f t="shared" si="170"/>
        <v>5751000</v>
      </c>
      <c r="Z75" s="8">
        <f t="shared" si="170"/>
        <v>5751000</v>
      </c>
      <c r="AA75" s="8">
        <f t="shared" si="170"/>
        <v>5751000</v>
      </c>
      <c r="AB75" s="8">
        <f t="shared" si="170"/>
        <v>5751000</v>
      </c>
      <c r="AC75" s="8">
        <f t="shared" si="170"/>
        <v>5751000</v>
      </c>
      <c r="AD75" s="8">
        <f t="shared" si="170"/>
        <v>5751000</v>
      </c>
      <c r="AE75" s="8">
        <f t="shared" si="170"/>
        <v>5751000</v>
      </c>
      <c r="AF75" s="8">
        <f t="shared" si="170"/>
        <v>5751000</v>
      </c>
      <c r="AG75" s="8">
        <f t="shared" si="170"/>
        <v>5751000</v>
      </c>
      <c r="AH75" s="8">
        <f t="shared" si="170"/>
        <v>5751000</v>
      </c>
      <c r="AI75" s="8"/>
      <c r="AJ75" s="8"/>
    </row>
    <row r="76" spans="1:36" x14ac:dyDescent="0.45">
      <c r="A76" s="8" t="s">
        <v>340</v>
      </c>
      <c r="B76" s="8" t="s">
        <v>338</v>
      </c>
      <c r="C76" s="15">
        <f t="shared" si="171"/>
        <v>0.56213366042614288</v>
      </c>
      <c r="D76" s="15">
        <f t="shared" si="170"/>
        <v>0.58404769663101408</v>
      </c>
      <c r="E76" s="15">
        <f t="shared" si="170"/>
        <v>0.61954033758396365</v>
      </c>
      <c r="F76" s="15">
        <f t="shared" si="170"/>
        <v>0.62612874052332901</v>
      </c>
      <c r="G76" s="15">
        <f t="shared" si="170"/>
        <v>0.62373582180688736</v>
      </c>
      <c r="H76" s="15">
        <f t="shared" si="170"/>
        <v>0.60542615456818205</v>
      </c>
      <c r="I76" s="15">
        <f t="shared" si="170"/>
        <v>0.62565980630693829</v>
      </c>
      <c r="J76" s="15">
        <f t="shared" si="170"/>
        <v>0.61006057051940887</v>
      </c>
      <c r="K76" s="15">
        <f t="shared" si="170"/>
        <v>0.62394750021167089</v>
      </c>
      <c r="L76" s="15">
        <f t="shared" si="170"/>
        <v>0.61572493929465044</v>
      </c>
      <c r="M76" s="15">
        <f t="shared" si="170"/>
        <v>0.62081314126427445</v>
      </c>
      <c r="N76" s="15">
        <f t="shared" si="170"/>
        <v>0.63547843536551607</v>
      </c>
      <c r="O76" s="15">
        <f t="shared" si="170"/>
        <v>0.6444891760436422</v>
      </c>
      <c r="P76" s="15">
        <f t="shared" si="170"/>
        <v>0.64592086514924563</v>
      </c>
      <c r="Q76" s="15">
        <f t="shared" si="170"/>
        <v>0.65285613672038845</v>
      </c>
      <c r="R76" s="15">
        <f t="shared" si="170"/>
        <v>0.63687225039502715</v>
      </c>
      <c r="S76" s="15">
        <f t="shared" si="170"/>
        <v>0.63434378374824996</v>
      </c>
      <c r="T76" s="15">
        <f t="shared" si="170"/>
        <v>0.63780282082885176</v>
      </c>
      <c r="U76" s="15">
        <f t="shared" si="170"/>
        <v>0.6149104758357683</v>
      </c>
      <c r="V76" s="15">
        <f t="shared" si="170"/>
        <v>0.61789488865315834</v>
      </c>
      <c r="W76" s="15">
        <f t="shared" si="170"/>
        <v>0.61846698985411863</v>
      </c>
      <c r="X76" s="15">
        <f t="shared" si="170"/>
        <v>0.62154835715887014</v>
      </c>
      <c r="Y76" s="15">
        <f t="shared" si="170"/>
        <v>0.61192561131464784</v>
      </c>
      <c r="Z76" s="15">
        <f t="shared" si="170"/>
        <v>0.61877412764198936</v>
      </c>
      <c r="AA76" s="15">
        <f t="shared" si="170"/>
        <v>0.61486395287291473</v>
      </c>
      <c r="AB76" s="15">
        <f t="shared" si="170"/>
        <v>0.60692256979673898</v>
      </c>
      <c r="AC76" s="15">
        <f t="shared" si="170"/>
        <v>0.59619914566401311</v>
      </c>
      <c r="AD76" s="15">
        <f t="shared" si="170"/>
        <v>0.61096684136677748</v>
      </c>
      <c r="AE76" s="15">
        <f t="shared" si="170"/>
        <v>0.58050154367456797</v>
      </c>
      <c r="AF76" s="15">
        <f t="shared" si="170"/>
        <v>0.56174705510378276</v>
      </c>
      <c r="AG76" s="15">
        <f t="shared" si="170"/>
        <v>0.55585467174245473</v>
      </c>
      <c r="AH76" s="15">
        <f t="shared" si="170"/>
        <v>0.57612926173862544</v>
      </c>
      <c r="AI76" s="15"/>
      <c r="AJ76" s="15"/>
    </row>
    <row r="77" spans="1:36" x14ac:dyDescent="0.45">
      <c r="A77" s="8" t="s">
        <v>343</v>
      </c>
      <c r="B77" s="8"/>
      <c r="C77" s="8">
        <f t="shared" ref="C77:AH77" si="172">(C72*C73)/(C74*10^6*C75*365)*C76</f>
        <v>1.3475294898941501E-8</v>
      </c>
      <c r="D77" s="8">
        <f t="shared" si="172"/>
        <v>1.328879744780193E-8</v>
      </c>
      <c r="E77" s="8">
        <f t="shared" si="172"/>
        <v>1.3603510515744058E-8</v>
      </c>
      <c r="F77" s="8">
        <f t="shared" si="172"/>
        <v>1.3408597460411743E-8</v>
      </c>
      <c r="G77" s="8">
        <f t="shared" si="172"/>
        <v>1.3275825118900266E-8</v>
      </c>
      <c r="H77" s="8">
        <f t="shared" si="172"/>
        <v>1.2755336895453217E-8</v>
      </c>
      <c r="I77" s="8">
        <f t="shared" si="172"/>
        <v>1.3000402446411994E-8</v>
      </c>
      <c r="J77" s="8">
        <f t="shared" si="172"/>
        <v>1.2518797645865321E-8</v>
      </c>
      <c r="K77" s="8">
        <f t="shared" si="172"/>
        <v>1.2752522045438528E-8</v>
      </c>
      <c r="L77" s="8">
        <f t="shared" si="172"/>
        <v>1.2525367450660413E-8</v>
      </c>
      <c r="M77" s="8">
        <f t="shared" si="172"/>
        <v>1.2575154886292484E-8</v>
      </c>
      <c r="N77" s="8">
        <f t="shared" si="172"/>
        <v>1.2850082974707195E-8</v>
      </c>
      <c r="O77" s="8">
        <f t="shared" si="172"/>
        <v>1.2982973581229513E-8</v>
      </c>
      <c r="P77" s="8">
        <f t="shared" si="172"/>
        <v>1.293746300435574E-8</v>
      </c>
      <c r="Q77" s="8">
        <f t="shared" si="172"/>
        <v>1.3022767235339251E-8</v>
      </c>
      <c r="R77" s="8">
        <f t="shared" si="172"/>
        <v>1.2647134350814155E-8</v>
      </c>
      <c r="S77" s="8">
        <f t="shared" si="172"/>
        <v>1.2579636353374946E-8</v>
      </c>
      <c r="T77" s="8">
        <f t="shared" si="172"/>
        <v>1.2645284949969666E-8</v>
      </c>
      <c r="U77" s="8">
        <f t="shared" si="172"/>
        <v>1.2212233351103202E-8</v>
      </c>
      <c r="V77" s="8">
        <f t="shared" si="172"/>
        <v>1.2281267812403744E-8</v>
      </c>
      <c r="W77" s="8">
        <f t="shared" si="172"/>
        <v>1.2276799789666595E-8</v>
      </c>
      <c r="X77" s="8">
        <f t="shared" si="172"/>
        <v>1.2233911361488729E-8</v>
      </c>
      <c r="Y77" s="8">
        <f t="shared" si="172"/>
        <v>1.1982226700597959E-8</v>
      </c>
      <c r="Z77" s="8">
        <f t="shared" si="172"/>
        <v>1.207631348565903E-8</v>
      </c>
      <c r="AA77" s="8">
        <f t="shared" si="172"/>
        <v>1.1976317533250309E-8</v>
      </c>
      <c r="AB77" s="8">
        <f t="shared" si="172"/>
        <v>1.1841520520799166E-8</v>
      </c>
      <c r="AC77" s="8">
        <f t="shared" si="172"/>
        <v>1.1677514558922101E-8</v>
      </c>
      <c r="AD77" s="8">
        <f t="shared" si="172"/>
        <v>1.2027325884974744E-8</v>
      </c>
      <c r="AE77" s="8">
        <f t="shared" si="172"/>
        <v>1.1462661133581428E-8</v>
      </c>
      <c r="AF77" s="8">
        <f t="shared" si="172"/>
        <v>1.1099739637723749E-8</v>
      </c>
      <c r="AG77" s="8">
        <f t="shared" si="172"/>
        <v>1.1021606819288282E-8</v>
      </c>
      <c r="AH77" s="8">
        <f t="shared" si="172"/>
        <v>1.1578435698151272E-8</v>
      </c>
      <c r="AI77" s="8"/>
      <c r="AJ77" s="8"/>
    </row>
    <row r="78" spans="1:36" x14ac:dyDescent="0.45"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 spans="1:36" x14ac:dyDescent="0.45">
      <c r="A79" s="21" t="s">
        <v>31</v>
      </c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1:36" x14ac:dyDescent="0.45">
      <c r="A80" s="8" t="s">
        <v>344</v>
      </c>
      <c r="B80" s="8" t="s">
        <v>357</v>
      </c>
      <c r="C80" s="8">
        <f>'Subsidies Paid'!J15*10^9</f>
        <v>140000000</v>
      </c>
      <c r="D80" s="8">
        <f>'Subsidies Paid'!K15*10^9</f>
        <v>140000000</v>
      </c>
      <c r="E80">
        <f>D80</f>
        <v>140000000</v>
      </c>
      <c r="F80" s="8">
        <f t="shared" ref="F80:P80" si="173">E80</f>
        <v>140000000</v>
      </c>
      <c r="G80" s="8">
        <f t="shared" si="173"/>
        <v>140000000</v>
      </c>
      <c r="H80" s="8">
        <f t="shared" si="173"/>
        <v>140000000</v>
      </c>
      <c r="I80" s="8">
        <f t="shared" si="173"/>
        <v>140000000</v>
      </c>
      <c r="J80" s="8">
        <f t="shared" si="173"/>
        <v>140000000</v>
      </c>
      <c r="K80" s="8">
        <f t="shared" si="173"/>
        <v>140000000</v>
      </c>
      <c r="L80" s="8">
        <f t="shared" si="173"/>
        <v>140000000</v>
      </c>
      <c r="M80" s="8">
        <f t="shared" si="173"/>
        <v>140000000</v>
      </c>
      <c r="N80" s="8">
        <f t="shared" si="173"/>
        <v>140000000</v>
      </c>
      <c r="O80" s="8">
        <f t="shared" si="173"/>
        <v>140000000</v>
      </c>
      <c r="P80" s="8">
        <f t="shared" si="173"/>
        <v>140000000</v>
      </c>
      <c r="Q80" s="8">
        <f t="shared" ref="Q80" si="174">P80</f>
        <v>140000000</v>
      </c>
      <c r="R80" s="8">
        <f t="shared" ref="R80" si="175">Q80</f>
        <v>140000000</v>
      </c>
      <c r="S80" s="8">
        <f t="shared" ref="S80" si="176">R80</f>
        <v>140000000</v>
      </c>
      <c r="T80" s="8">
        <f t="shared" ref="T80" si="177">S80</f>
        <v>140000000</v>
      </c>
      <c r="U80" s="8">
        <f t="shared" ref="U80" si="178">T80</f>
        <v>140000000</v>
      </c>
      <c r="V80" s="8">
        <f t="shared" ref="V80" si="179">U80</f>
        <v>140000000</v>
      </c>
      <c r="W80" s="8">
        <f t="shared" ref="W80" si="180">V80</f>
        <v>140000000</v>
      </c>
      <c r="X80" s="8">
        <f t="shared" ref="X80" si="181">W80</f>
        <v>140000000</v>
      </c>
      <c r="Y80" s="8">
        <f t="shared" ref="Y80" si="182">X80</f>
        <v>140000000</v>
      </c>
      <c r="Z80" s="8">
        <f t="shared" ref="Z80" si="183">Y80</f>
        <v>140000000</v>
      </c>
      <c r="AA80" s="8">
        <f t="shared" ref="AA80" si="184">Z80</f>
        <v>140000000</v>
      </c>
      <c r="AB80" s="8">
        <f t="shared" ref="AB80" si="185">AA80</f>
        <v>140000000</v>
      </c>
      <c r="AC80" s="8">
        <f t="shared" ref="AC80" si="186">AB80</f>
        <v>140000000</v>
      </c>
      <c r="AD80" s="8">
        <f t="shared" ref="AD80" si="187">AC80</f>
        <v>140000000</v>
      </c>
      <c r="AE80" s="8">
        <f t="shared" ref="AE80" si="188">AD80</f>
        <v>140000000</v>
      </c>
      <c r="AF80" s="8">
        <f t="shared" ref="AF80" si="189">AE80</f>
        <v>140000000</v>
      </c>
      <c r="AG80" s="8">
        <f t="shared" ref="AG80" si="190">AF80</f>
        <v>140000000</v>
      </c>
      <c r="AH80" s="8">
        <f t="shared" ref="AH80" si="191">AG80</f>
        <v>140000000</v>
      </c>
      <c r="AI80" s="8"/>
      <c r="AJ80" s="8"/>
    </row>
    <row r="81" spans="1:36" x14ac:dyDescent="0.45">
      <c r="A81" s="8" t="s">
        <v>345</v>
      </c>
      <c r="B81" s="8" t="s">
        <v>338</v>
      </c>
      <c r="C81" s="15">
        <f>C73</f>
        <v>0.38087262918555126</v>
      </c>
      <c r="D81" s="15">
        <f t="shared" ref="D81:AH84" si="192">D73</f>
        <v>0.38834830768938461</v>
      </c>
      <c r="E81" s="15">
        <f t="shared" si="192"/>
        <v>0.38921779846420512</v>
      </c>
      <c r="F81" s="15">
        <f t="shared" si="192"/>
        <v>0.39031170482773814</v>
      </c>
      <c r="G81" s="15">
        <f t="shared" si="192"/>
        <v>0.38998843988100884</v>
      </c>
      <c r="H81" s="15">
        <f t="shared" si="192"/>
        <v>0.38879701640151876</v>
      </c>
      <c r="I81" s="15">
        <f t="shared" si="192"/>
        <v>0.38341638566193137</v>
      </c>
      <c r="J81" s="15">
        <f t="shared" si="192"/>
        <v>0.38049035759536443</v>
      </c>
      <c r="K81" s="15">
        <f t="shared" si="192"/>
        <v>0.37877268904124056</v>
      </c>
      <c r="L81" s="15">
        <f t="shared" si="192"/>
        <v>0.37378519618753508</v>
      </c>
      <c r="M81" s="15">
        <f t="shared" si="192"/>
        <v>0.37246187367681205</v>
      </c>
      <c r="N81" s="15">
        <f t="shared" si="192"/>
        <v>0.37453558178005586</v>
      </c>
      <c r="O81" s="15">
        <f t="shared" si="192"/>
        <v>0.37492361267063351</v>
      </c>
      <c r="P81" s="15">
        <f t="shared" si="192"/>
        <v>0.37523867662811172</v>
      </c>
      <c r="Q81" s="15">
        <f t="shared" si="192"/>
        <v>0.37345269553020466</v>
      </c>
      <c r="R81" s="15">
        <f t="shared" si="192"/>
        <v>0.36927391849944774</v>
      </c>
      <c r="S81" s="15">
        <f t="shared" si="192"/>
        <v>0.36666221583248038</v>
      </c>
      <c r="T81" s="15">
        <f t="shared" si="192"/>
        <v>0.3635001700153197</v>
      </c>
      <c r="U81" s="15">
        <f t="shared" si="192"/>
        <v>0.35947208190712021</v>
      </c>
      <c r="V81" s="15">
        <f t="shared" si="192"/>
        <v>0.35596063955115875</v>
      </c>
      <c r="W81" s="15">
        <f t="shared" si="192"/>
        <v>0.35366943077643948</v>
      </c>
      <c r="X81" s="15">
        <f t="shared" si="192"/>
        <v>0.35453465954819402</v>
      </c>
      <c r="Y81" s="15">
        <f t="shared" si="192"/>
        <v>0.35501980351721796</v>
      </c>
      <c r="Z81" s="15">
        <f t="shared" si="192"/>
        <v>0.3541829481435097</v>
      </c>
      <c r="AA81" s="15">
        <f t="shared" si="192"/>
        <v>0.35232556273295951</v>
      </c>
      <c r="AB81" s="15">
        <f t="shared" si="192"/>
        <v>0.34896344291067094</v>
      </c>
      <c r="AC81" s="15">
        <f t="shared" si="192"/>
        <v>0.34467973011474423</v>
      </c>
      <c r="AD81" s="15">
        <f t="shared" si="192"/>
        <v>0.33980145193769712</v>
      </c>
      <c r="AE81" s="15">
        <f t="shared" si="192"/>
        <v>0.33354308528110932</v>
      </c>
      <c r="AF81" s="15">
        <f t="shared" si="192"/>
        <v>0.32724362116879757</v>
      </c>
      <c r="AG81" s="15">
        <f t="shared" si="192"/>
        <v>0.32089727071198237</v>
      </c>
      <c r="AH81" s="15">
        <f t="shared" si="192"/>
        <v>0.31149505587211729</v>
      </c>
      <c r="AI81" s="15"/>
      <c r="AJ81" s="15"/>
    </row>
    <row r="82" spans="1:36" x14ac:dyDescent="0.45">
      <c r="A82" s="8" t="s">
        <v>336</v>
      </c>
      <c r="B82" s="8" t="s">
        <v>338</v>
      </c>
      <c r="C82" s="4">
        <f t="shared" ref="C82:R84" si="193">C74</f>
        <v>12.261958999999999</v>
      </c>
      <c r="D82" s="4">
        <f t="shared" si="193"/>
        <v>13.172337000000001</v>
      </c>
      <c r="E82" s="4">
        <f t="shared" si="193"/>
        <v>13.680125</v>
      </c>
      <c r="F82" s="4">
        <f t="shared" si="193"/>
        <v>14.066001</v>
      </c>
      <c r="G82" s="4">
        <f t="shared" si="193"/>
        <v>14.14066</v>
      </c>
      <c r="H82" s="4">
        <f t="shared" si="193"/>
        <v>14.241999</v>
      </c>
      <c r="I82" s="4">
        <f t="shared" si="193"/>
        <v>14.240686</v>
      </c>
      <c r="J82" s="4">
        <f t="shared" si="193"/>
        <v>14.309774000000001</v>
      </c>
      <c r="K82" s="4">
        <f t="shared" si="193"/>
        <v>14.302415999999999</v>
      </c>
      <c r="L82" s="4">
        <f t="shared" si="193"/>
        <v>14.180683</v>
      </c>
      <c r="M82" s="4">
        <f t="shared" si="193"/>
        <v>14.190842</v>
      </c>
      <c r="N82" s="4">
        <f t="shared" si="193"/>
        <v>14.294427000000001</v>
      </c>
      <c r="O82" s="4">
        <f t="shared" si="193"/>
        <v>14.363591</v>
      </c>
      <c r="P82" s="4">
        <f t="shared" si="193"/>
        <v>14.458278</v>
      </c>
      <c r="Q82" s="4">
        <f t="shared" si="193"/>
        <v>14.448694</v>
      </c>
      <c r="R82" s="4">
        <f t="shared" si="193"/>
        <v>14.351179999999999</v>
      </c>
      <c r="S82" s="4">
        <f t="shared" si="192"/>
        <v>14.269263</v>
      </c>
      <c r="T82" s="4">
        <f t="shared" si="192"/>
        <v>14.149504</v>
      </c>
      <c r="U82" s="4">
        <f t="shared" si="192"/>
        <v>13.968852999999999</v>
      </c>
      <c r="V82" s="4">
        <f t="shared" si="192"/>
        <v>13.821403999999999</v>
      </c>
      <c r="W82" s="4">
        <f t="shared" si="192"/>
        <v>13.750157</v>
      </c>
      <c r="X82" s="4">
        <f t="shared" si="192"/>
        <v>13.901033</v>
      </c>
      <c r="Y82" s="4">
        <f t="shared" si="192"/>
        <v>13.992407999999999</v>
      </c>
      <c r="Z82" s="4">
        <f t="shared" si="192"/>
        <v>14.00568</v>
      </c>
      <c r="AA82" s="4">
        <f t="shared" si="192"/>
        <v>13.959783</v>
      </c>
      <c r="AB82" s="4">
        <f t="shared" si="192"/>
        <v>13.803350999999999</v>
      </c>
      <c r="AC82" s="4">
        <f t="shared" si="192"/>
        <v>13.581116</v>
      </c>
      <c r="AD82" s="4">
        <f t="shared" si="192"/>
        <v>13.321483000000001</v>
      </c>
      <c r="AE82" s="4">
        <f t="shared" si="192"/>
        <v>13.036129000000001</v>
      </c>
      <c r="AF82" s="4">
        <f t="shared" si="192"/>
        <v>12.781387</v>
      </c>
      <c r="AG82" s="4">
        <f t="shared" si="192"/>
        <v>12.489962999999999</v>
      </c>
      <c r="AH82" s="4">
        <f t="shared" si="192"/>
        <v>11.961895</v>
      </c>
      <c r="AI82" s="4"/>
      <c r="AJ82" s="4"/>
    </row>
    <row r="83" spans="1:36" x14ac:dyDescent="0.45">
      <c r="A83" s="8" t="s">
        <v>339</v>
      </c>
      <c r="B83" s="8" t="s">
        <v>337</v>
      </c>
      <c r="C83" s="8">
        <f t="shared" si="193"/>
        <v>5751000</v>
      </c>
      <c r="D83" s="8">
        <f t="shared" si="192"/>
        <v>5751000</v>
      </c>
      <c r="E83" s="8">
        <f t="shared" si="192"/>
        <v>5751000</v>
      </c>
      <c r="F83" s="8">
        <f t="shared" si="192"/>
        <v>5751000</v>
      </c>
      <c r="G83" s="8">
        <f t="shared" si="192"/>
        <v>5751000</v>
      </c>
      <c r="H83" s="8">
        <f t="shared" si="192"/>
        <v>5751000</v>
      </c>
      <c r="I83" s="8">
        <f t="shared" si="192"/>
        <v>5751000</v>
      </c>
      <c r="J83" s="8">
        <f t="shared" si="192"/>
        <v>5751000</v>
      </c>
      <c r="K83" s="8">
        <f t="shared" si="192"/>
        <v>5751000</v>
      </c>
      <c r="L83" s="8">
        <f t="shared" si="192"/>
        <v>5751000</v>
      </c>
      <c r="M83" s="8">
        <f t="shared" si="192"/>
        <v>5751000</v>
      </c>
      <c r="N83" s="8">
        <f t="shared" si="192"/>
        <v>5751000</v>
      </c>
      <c r="O83" s="8">
        <f t="shared" si="192"/>
        <v>5751000</v>
      </c>
      <c r="P83" s="8">
        <f t="shared" si="192"/>
        <v>5751000</v>
      </c>
      <c r="Q83" s="8">
        <f t="shared" si="192"/>
        <v>5751000</v>
      </c>
      <c r="R83" s="8">
        <f t="shared" si="192"/>
        <v>5751000</v>
      </c>
      <c r="S83" s="8">
        <f t="shared" si="192"/>
        <v>5751000</v>
      </c>
      <c r="T83" s="8">
        <f t="shared" si="192"/>
        <v>5751000</v>
      </c>
      <c r="U83" s="8">
        <f t="shared" si="192"/>
        <v>5751000</v>
      </c>
      <c r="V83" s="8">
        <f t="shared" si="192"/>
        <v>5751000</v>
      </c>
      <c r="W83" s="8">
        <f t="shared" si="192"/>
        <v>5751000</v>
      </c>
      <c r="X83" s="8">
        <f t="shared" si="192"/>
        <v>5751000</v>
      </c>
      <c r="Y83" s="8">
        <f t="shared" si="192"/>
        <v>5751000</v>
      </c>
      <c r="Z83" s="8">
        <f t="shared" si="192"/>
        <v>5751000</v>
      </c>
      <c r="AA83" s="8">
        <f t="shared" si="192"/>
        <v>5751000</v>
      </c>
      <c r="AB83" s="8">
        <f t="shared" si="192"/>
        <v>5751000</v>
      </c>
      <c r="AC83" s="8">
        <f t="shared" si="192"/>
        <v>5751000</v>
      </c>
      <c r="AD83" s="8">
        <f t="shared" si="192"/>
        <v>5751000</v>
      </c>
      <c r="AE83" s="8">
        <f t="shared" si="192"/>
        <v>5751000</v>
      </c>
      <c r="AF83" s="8">
        <f t="shared" si="192"/>
        <v>5751000</v>
      </c>
      <c r="AG83" s="8">
        <f t="shared" si="192"/>
        <v>5751000</v>
      </c>
      <c r="AH83" s="8">
        <f t="shared" si="192"/>
        <v>5751000</v>
      </c>
      <c r="AI83" s="8"/>
      <c r="AJ83" s="8"/>
    </row>
    <row r="84" spans="1:36" x14ac:dyDescent="0.45">
      <c r="A84" s="8" t="s">
        <v>340</v>
      </c>
      <c r="B84" s="8" t="s">
        <v>338</v>
      </c>
      <c r="C84" s="15">
        <f t="shared" si="193"/>
        <v>0.56213366042614288</v>
      </c>
      <c r="D84" s="15">
        <f t="shared" si="192"/>
        <v>0.58404769663101408</v>
      </c>
      <c r="E84" s="15">
        <f t="shared" si="192"/>
        <v>0.61954033758396365</v>
      </c>
      <c r="F84" s="15">
        <f t="shared" si="192"/>
        <v>0.62612874052332901</v>
      </c>
      <c r="G84" s="15">
        <f t="shared" si="192"/>
        <v>0.62373582180688736</v>
      </c>
      <c r="H84" s="15">
        <f t="shared" si="192"/>
        <v>0.60542615456818205</v>
      </c>
      <c r="I84" s="15">
        <f t="shared" si="192"/>
        <v>0.62565980630693829</v>
      </c>
      <c r="J84" s="15">
        <f t="shared" si="192"/>
        <v>0.61006057051940887</v>
      </c>
      <c r="K84" s="15">
        <f t="shared" si="192"/>
        <v>0.62394750021167089</v>
      </c>
      <c r="L84" s="15">
        <f t="shared" si="192"/>
        <v>0.61572493929465044</v>
      </c>
      <c r="M84" s="15">
        <f t="shared" si="192"/>
        <v>0.62081314126427445</v>
      </c>
      <c r="N84" s="15">
        <f t="shared" si="192"/>
        <v>0.63547843536551607</v>
      </c>
      <c r="O84" s="15">
        <f t="shared" si="192"/>
        <v>0.6444891760436422</v>
      </c>
      <c r="P84" s="15">
        <f t="shared" si="192"/>
        <v>0.64592086514924563</v>
      </c>
      <c r="Q84" s="15">
        <f t="shared" si="192"/>
        <v>0.65285613672038845</v>
      </c>
      <c r="R84" s="15">
        <f t="shared" si="192"/>
        <v>0.63687225039502715</v>
      </c>
      <c r="S84" s="15">
        <f t="shared" si="192"/>
        <v>0.63434378374824996</v>
      </c>
      <c r="T84" s="15">
        <f t="shared" si="192"/>
        <v>0.63780282082885176</v>
      </c>
      <c r="U84" s="15">
        <f t="shared" si="192"/>
        <v>0.6149104758357683</v>
      </c>
      <c r="V84" s="15">
        <f t="shared" si="192"/>
        <v>0.61789488865315834</v>
      </c>
      <c r="W84" s="15">
        <f t="shared" si="192"/>
        <v>0.61846698985411863</v>
      </c>
      <c r="X84" s="15">
        <f t="shared" si="192"/>
        <v>0.62154835715887014</v>
      </c>
      <c r="Y84" s="15">
        <f t="shared" si="192"/>
        <v>0.61192561131464784</v>
      </c>
      <c r="Z84" s="15">
        <f t="shared" si="192"/>
        <v>0.61877412764198936</v>
      </c>
      <c r="AA84" s="15">
        <f t="shared" si="192"/>
        <v>0.61486395287291473</v>
      </c>
      <c r="AB84" s="15">
        <f t="shared" si="192"/>
        <v>0.60692256979673898</v>
      </c>
      <c r="AC84" s="15">
        <f t="shared" si="192"/>
        <v>0.59619914566401311</v>
      </c>
      <c r="AD84" s="15">
        <f t="shared" si="192"/>
        <v>0.61096684136677748</v>
      </c>
      <c r="AE84" s="15">
        <f t="shared" si="192"/>
        <v>0.58050154367456797</v>
      </c>
      <c r="AF84" s="15">
        <f t="shared" si="192"/>
        <v>0.56174705510378276</v>
      </c>
      <c r="AG84" s="15">
        <f t="shared" si="192"/>
        <v>0.55585467174245473</v>
      </c>
      <c r="AH84" s="15">
        <f t="shared" si="192"/>
        <v>0.57612926173862544</v>
      </c>
      <c r="AI84" s="15"/>
      <c r="AJ84" s="15"/>
    </row>
    <row r="85" spans="1:36" x14ac:dyDescent="0.45">
      <c r="A85" s="8" t="s">
        <v>343</v>
      </c>
      <c r="B85" s="8"/>
      <c r="C85" s="8">
        <f t="shared" ref="C85:AH85" si="194">(C80*C81)/(C82*10^6*C83*365)*C84</f>
        <v>1.1645316579332159E-9</v>
      </c>
      <c r="D85" s="8">
        <f t="shared" si="194"/>
        <v>1.1484145942544874E-9</v>
      </c>
      <c r="E85" s="8">
        <f t="shared" si="194"/>
        <v>1.1756120198791158E-9</v>
      </c>
      <c r="F85" s="8">
        <f t="shared" si="194"/>
        <v>1.1587676817639777E-9</v>
      </c>
      <c r="G85" s="8">
        <f t="shared" si="194"/>
        <v>1.1472935287938502E-9</v>
      </c>
      <c r="H85" s="8">
        <f t="shared" si="194"/>
        <v>1.102313065039167E-9</v>
      </c>
      <c r="I85" s="8">
        <f t="shared" si="194"/>
        <v>1.1234915694430117E-9</v>
      </c>
      <c r="J85" s="8">
        <f t="shared" si="194"/>
        <v>1.0818714014945339E-9</v>
      </c>
      <c r="K85" s="8">
        <f t="shared" si="194"/>
        <v>1.1020698063959218E-9</v>
      </c>
      <c r="L85" s="8">
        <f t="shared" si="194"/>
        <v>1.0824391624027517E-9</v>
      </c>
      <c r="M85" s="8">
        <f t="shared" si="194"/>
        <v>1.0867417802968809E-9</v>
      </c>
      <c r="N85" s="8">
        <f t="shared" si="194"/>
        <v>1.1105009978142019E-9</v>
      </c>
      <c r="O85" s="8">
        <f t="shared" si="194"/>
        <v>1.121985371217365E-9</v>
      </c>
      <c r="P85" s="8">
        <f t="shared" si="194"/>
        <v>1.1180523584011133E-9</v>
      </c>
      <c r="Q85" s="8">
        <f t="shared" si="194"/>
        <v>1.125424328979935E-9</v>
      </c>
      <c r="R85" s="8">
        <f t="shared" si="194"/>
        <v>1.0929622278481367E-9</v>
      </c>
      <c r="S85" s="8">
        <f t="shared" si="194"/>
        <v>1.0871290675756124E-9</v>
      </c>
      <c r="T85" s="8">
        <f t="shared" si="194"/>
        <v>1.0928024030837981E-9</v>
      </c>
      <c r="U85" s="8">
        <f t="shared" si="194"/>
        <v>1.0553781908360789E-9</v>
      </c>
      <c r="V85" s="8">
        <f t="shared" si="194"/>
        <v>1.0613441319361258E-9</v>
      </c>
      <c r="W85" s="8">
        <f t="shared" si="194"/>
        <v>1.060958006514397E-9</v>
      </c>
      <c r="X85" s="8">
        <f t="shared" si="194"/>
        <v>1.057251599141001E-9</v>
      </c>
      <c r="Y85" s="8">
        <f t="shared" si="194"/>
        <v>1.0355010728911815E-9</v>
      </c>
      <c r="Z85" s="8">
        <f t="shared" si="194"/>
        <v>1.0436320296248543E-9</v>
      </c>
      <c r="AA85" s="8">
        <f t="shared" si="194"/>
        <v>1.0349904041080514E-9</v>
      </c>
      <c r="AB85" s="8">
        <f t="shared" si="194"/>
        <v>1.0233412795752364E-9</v>
      </c>
      <c r="AC85" s="8">
        <f t="shared" si="194"/>
        <v>1.0091679248451198E-9</v>
      </c>
      <c r="AD85" s="8">
        <f t="shared" si="194"/>
        <v>1.0393985332694223E-9</v>
      </c>
      <c r="AE85" s="8">
        <f t="shared" si="194"/>
        <v>9.9060034487740714E-10</v>
      </c>
      <c r="AF85" s="8">
        <f t="shared" si="194"/>
        <v>9.5923675881563259E-10</v>
      </c>
      <c r="AG85" s="8">
        <f t="shared" si="194"/>
        <v>9.5248453993849329E-10</v>
      </c>
      <c r="AH85" s="8">
        <f t="shared" si="194"/>
        <v>1.0006055541612209E-9</v>
      </c>
      <c r="AI85" s="8"/>
      <c r="AJ85" s="8"/>
    </row>
    <row r="86" spans="1:36" x14ac:dyDescent="0.45"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1:36" x14ac:dyDescent="0.45">
      <c r="A87" s="21" t="s">
        <v>38</v>
      </c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 x14ac:dyDescent="0.45">
      <c r="A88" s="8" t="s">
        <v>344</v>
      </c>
      <c r="B88" s="8" t="s">
        <v>357</v>
      </c>
      <c r="C88" s="8">
        <f>'Subsidies Paid'!J16*10^9</f>
        <v>1200000000</v>
      </c>
      <c r="D88" s="8">
        <f>'Subsidies Paid'!K16*10^9</f>
        <v>1200000000</v>
      </c>
      <c r="E88" s="8">
        <f>D88</f>
        <v>1200000000</v>
      </c>
      <c r="F88" s="8">
        <f t="shared" ref="F88:P88" si="195">E88</f>
        <v>1200000000</v>
      </c>
      <c r="G88" s="8">
        <f t="shared" si="195"/>
        <v>1200000000</v>
      </c>
      <c r="H88" s="8">
        <f t="shared" si="195"/>
        <v>1200000000</v>
      </c>
      <c r="I88" s="8">
        <f t="shared" si="195"/>
        <v>1200000000</v>
      </c>
      <c r="J88" s="8">
        <f t="shared" si="195"/>
        <v>1200000000</v>
      </c>
      <c r="K88" s="8">
        <f t="shared" si="195"/>
        <v>1200000000</v>
      </c>
      <c r="L88" s="8">
        <f t="shared" si="195"/>
        <v>1200000000</v>
      </c>
      <c r="M88" s="8">
        <f t="shared" si="195"/>
        <v>1200000000</v>
      </c>
      <c r="N88" s="8">
        <f t="shared" si="195"/>
        <v>1200000000</v>
      </c>
      <c r="O88" s="8">
        <f t="shared" si="195"/>
        <v>1200000000</v>
      </c>
      <c r="P88" s="8">
        <f t="shared" si="195"/>
        <v>1200000000</v>
      </c>
      <c r="Q88" s="8">
        <f t="shared" ref="Q88" si="196">P88</f>
        <v>1200000000</v>
      </c>
      <c r="R88" s="8">
        <f t="shared" ref="R88" si="197">Q88</f>
        <v>1200000000</v>
      </c>
      <c r="S88" s="8">
        <f t="shared" ref="S88" si="198">R88</f>
        <v>1200000000</v>
      </c>
      <c r="T88" s="8">
        <f t="shared" ref="T88" si="199">S88</f>
        <v>1200000000</v>
      </c>
      <c r="U88" s="8">
        <f t="shared" ref="U88" si="200">T88</f>
        <v>1200000000</v>
      </c>
      <c r="V88" s="8">
        <f t="shared" ref="V88" si="201">U88</f>
        <v>1200000000</v>
      </c>
      <c r="W88" s="8">
        <f t="shared" ref="W88" si="202">V88</f>
        <v>1200000000</v>
      </c>
      <c r="X88" s="8">
        <f t="shared" ref="X88" si="203">W88</f>
        <v>1200000000</v>
      </c>
      <c r="Y88" s="8">
        <f t="shared" ref="Y88" si="204">X88</f>
        <v>1200000000</v>
      </c>
      <c r="Z88" s="8">
        <f t="shared" ref="Z88" si="205">Y88</f>
        <v>1200000000</v>
      </c>
      <c r="AA88" s="8">
        <f t="shared" ref="AA88" si="206">Z88</f>
        <v>1200000000</v>
      </c>
      <c r="AB88" s="8">
        <f t="shared" ref="AB88" si="207">AA88</f>
        <v>1200000000</v>
      </c>
      <c r="AC88" s="8">
        <f t="shared" ref="AC88" si="208">AB88</f>
        <v>1200000000</v>
      </c>
      <c r="AD88" s="8">
        <f t="shared" ref="AD88" si="209">AC88</f>
        <v>1200000000</v>
      </c>
      <c r="AE88" s="8">
        <f t="shared" ref="AE88" si="210">AD88</f>
        <v>1200000000</v>
      </c>
      <c r="AF88" s="8">
        <f t="shared" ref="AF88" si="211">AE88</f>
        <v>1200000000</v>
      </c>
      <c r="AG88" s="8">
        <f t="shared" ref="AG88" si="212">AF88</f>
        <v>1200000000</v>
      </c>
      <c r="AH88" s="8">
        <f t="shared" ref="AH88" si="213">AG88</f>
        <v>1200000000</v>
      </c>
      <c r="AI88" s="8"/>
      <c r="AJ88" s="8"/>
    </row>
    <row r="89" spans="1:36" x14ac:dyDescent="0.45">
      <c r="A89" s="8" t="s">
        <v>345</v>
      </c>
      <c r="B89" s="8" t="s">
        <v>338</v>
      </c>
      <c r="C89" s="15">
        <f>C81</f>
        <v>0.38087262918555126</v>
      </c>
      <c r="D89" s="15">
        <f t="shared" ref="D89:AH92" si="214">D81</f>
        <v>0.38834830768938461</v>
      </c>
      <c r="E89" s="15">
        <f>E81</f>
        <v>0.38921779846420512</v>
      </c>
      <c r="F89" s="15">
        <f t="shared" si="214"/>
        <v>0.39031170482773814</v>
      </c>
      <c r="G89" s="15">
        <f t="shared" si="214"/>
        <v>0.38998843988100884</v>
      </c>
      <c r="H89" s="15">
        <f t="shared" si="214"/>
        <v>0.38879701640151876</v>
      </c>
      <c r="I89" s="15">
        <f t="shared" si="214"/>
        <v>0.38341638566193137</v>
      </c>
      <c r="J89" s="15">
        <f t="shared" si="214"/>
        <v>0.38049035759536443</v>
      </c>
      <c r="K89" s="15">
        <f t="shared" si="214"/>
        <v>0.37877268904124056</v>
      </c>
      <c r="L89" s="15">
        <f t="shared" si="214"/>
        <v>0.37378519618753508</v>
      </c>
      <c r="M89" s="15">
        <f t="shared" si="214"/>
        <v>0.37246187367681205</v>
      </c>
      <c r="N89" s="15">
        <f t="shared" si="214"/>
        <v>0.37453558178005586</v>
      </c>
      <c r="O89" s="15">
        <f t="shared" si="214"/>
        <v>0.37492361267063351</v>
      </c>
      <c r="P89" s="15">
        <f t="shared" si="214"/>
        <v>0.37523867662811172</v>
      </c>
      <c r="Q89" s="15">
        <f t="shared" si="214"/>
        <v>0.37345269553020466</v>
      </c>
      <c r="R89" s="15">
        <f t="shared" si="214"/>
        <v>0.36927391849944774</v>
      </c>
      <c r="S89" s="15">
        <f t="shared" si="214"/>
        <v>0.36666221583248038</v>
      </c>
      <c r="T89" s="15">
        <f t="shared" si="214"/>
        <v>0.3635001700153197</v>
      </c>
      <c r="U89" s="15">
        <f t="shared" si="214"/>
        <v>0.35947208190712021</v>
      </c>
      <c r="V89" s="15">
        <f t="shared" si="214"/>
        <v>0.35596063955115875</v>
      </c>
      <c r="W89" s="15">
        <f t="shared" si="214"/>
        <v>0.35366943077643948</v>
      </c>
      <c r="X89" s="15">
        <f t="shared" si="214"/>
        <v>0.35453465954819402</v>
      </c>
      <c r="Y89" s="15">
        <f t="shared" si="214"/>
        <v>0.35501980351721796</v>
      </c>
      <c r="Z89" s="15">
        <f t="shared" si="214"/>
        <v>0.3541829481435097</v>
      </c>
      <c r="AA89" s="15">
        <f t="shared" si="214"/>
        <v>0.35232556273295951</v>
      </c>
      <c r="AB89" s="15">
        <f t="shared" si="214"/>
        <v>0.34896344291067094</v>
      </c>
      <c r="AC89" s="15">
        <f t="shared" si="214"/>
        <v>0.34467973011474423</v>
      </c>
      <c r="AD89" s="15">
        <f t="shared" si="214"/>
        <v>0.33980145193769712</v>
      </c>
      <c r="AE89" s="15">
        <f t="shared" si="214"/>
        <v>0.33354308528110932</v>
      </c>
      <c r="AF89" s="15">
        <f t="shared" si="214"/>
        <v>0.32724362116879757</v>
      </c>
      <c r="AG89" s="15">
        <f t="shared" si="214"/>
        <v>0.32089727071198237</v>
      </c>
      <c r="AH89" s="15">
        <f t="shared" si="214"/>
        <v>0.31149505587211729</v>
      </c>
      <c r="AI89" s="15"/>
      <c r="AJ89" s="15"/>
    </row>
    <row r="90" spans="1:36" x14ac:dyDescent="0.45">
      <c r="A90" s="8" t="s">
        <v>336</v>
      </c>
      <c r="B90" s="8" t="s">
        <v>338</v>
      </c>
      <c r="C90" s="4">
        <f t="shared" ref="C90:R92" si="215">C82</f>
        <v>12.261958999999999</v>
      </c>
      <c r="D90" s="4">
        <f t="shared" si="215"/>
        <v>13.172337000000001</v>
      </c>
      <c r="E90" s="4">
        <f t="shared" si="215"/>
        <v>13.680125</v>
      </c>
      <c r="F90" s="4">
        <f t="shared" si="215"/>
        <v>14.066001</v>
      </c>
      <c r="G90" s="4">
        <f t="shared" si="215"/>
        <v>14.14066</v>
      </c>
      <c r="H90" s="4">
        <f t="shared" si="215"/>
        <v>14.241999</v>
      </c>
      <c r="I90" s="4">
        <f t="shared" si="215"/>
        <v>14.240686</v>
      </c>
      <c r="J90" s="4">
        <f t="shared" si="215"/>
        <v>14.309774000000001</v>
      </c>
      <c r="K90" s="4">
        <f t="shared" si="215"/>
        <v>14.302415999999999</v>
      </c>
      <c r="L90" s="4">
        <f t="shared" si="215"/>
        <v>14.180683</v>
      </c>
      <c r="M90" s="4">
        <f t="shared" si="215"/>
        <v>14.190842</v>
      </c>
      <c r="N90" s="4">
        <f t="shared" si="215"/>
        <v>14.294427000000001</v>
      </c>
      <c r="O90" s="4">
        <f t="shared" si="215"/>
        <v>14.363591</v>
      </c>
      <c r="P90" s="4">
        <f t="shared" si="215"/>
        <v>14.458278</v>
      </c>
      <c r="Q90" s="4">
        <f t="shared" si="215"/>
        <v>14.448694</v>
      </c>
      <c r="R90" s="4">
        <f t="shared" si="215"/>
        <v>14.351179999999999</v>
      </c>
      <c r="S90" s="4">
        <f t="shared" si="214"/>
        <v>14.269263</v>
      </c>
      <c r="T90" s="4">
        <f t="shared" si="214"/>
        <v>14.149504</v>
      </c>
      <c r="U90" s="4">
        <f t="shared" si="214"/>
        <v>13.968852999999999</v>
      </c>
      <c r="V90" s="4">
        <f t="shared" si="214"/>
        <v>13.821403999999999</v>
      </c>
      <c r="W90" s="4">
        <f t="shared" si="214"/>
        <v>13.750157</v>
      </c>
      <c r="X90" s="4">
        <f t="shared" si="214"/>
        <v>13.901033</v>
      </c>
      <c r="Y90" s="4">
        <f t="shared" si="214"/>
        <v>13.992407999999999</v>
      </c>
      <c r="Z90" s="4">
        <f t="shared" si="214"/>
        <v>14.00568</v>
      </c>
      <c r="AA90" s="4">
        <f t="shared" si="214"/>
        <v>13.959783</v>
      </c>
      <c r="AB90" s="4">
        <f t="shared" si="214"/>
        <v>13.803350999999999</v>
      </c>
      <c r="AC90" s="4">
        <f t="shared" si="214"/>
        <v>13.581116</v>
      </c>
      <c r="AD90" s="4">
        <f t="shared" si="214"/>
        <v>13.321483000000001</v>
      </c>
      <c r="AE90" s="4">
        <f t="shared" si="214"/>
        <v>13.036129000000001</v>
      </c>
      <c r="AF90" s="4">
        <f t="shared" si="214"/>
        <v>12.781387</v>
      </c>
      <c r="AG90" s="4">
        <f t="shared" si="214"/>
        <v>12.489962999999999</v>
      </c>
      <c r="AH90" s="4">
        <f t="shared" si="214"/>
        <v>11.961895</v>
      </c>
      <c r="AI90" s="4"/>
      <c r="AJ90" s="4"/>
    </row>
    <row r="91" spans="1:36" x14ac:dyDescent="0.45">
      <c r="A91" s="8" t="s">
        <v>339</v>
      </c>
      <c r="B91" s="8" t="s">
        <v>337</v>
      </c>
      <c r="C91" s="8">
        <f t="shared" si="215"/>
        <v>5751000</v>
      </c>
      <c r="D91" s="8">
        <f t="shared" si="214"/>
        <v>5751000</v>
      </c>
      <c r="E91" s="8">
        <f t="shared" si="214"/>
        <v>5751000</v>
      </c>
      <c r="F91" s="8">
        <f t="shared" si="214"/>
        <v>5751000</v>
      </c>
      <c r="G91" s="8">
        <f t="shared" si="214"/>
        <v>5751000</v>
      </c>
      <c r="H91" s="8">
        <f t="shared" si="214"/>
        <v>5751000</v>
      </c>
      <c r="I91" s="8">
        <f t="shared" si="214"/>
        <v>5751000</v>
      </c>
      <c r="J91" s="8">
        <f t="shared" si="214"/>
        <v>5751000</v>
      </c>
      <c r="K91" s="8">
        <f t="shared" si="214"/>
        <v>5751000</v>
      </c>
      <c r="L91" s="8">
        <f t="shared" si="214"/>
        <v>5751000</v>
      </c>
      <c r="M91" s="8">
        <f t="shared" si="214"/>
        <v>5751000</v>
      </c>
      <c r="N91" s="8">
        <f t="shared" si="214"/>
        <v>5751000</v>
      </c>
      <c r="O91" s="8">
        <f t="shared" si="214"/>
        <v>5751000</v>
      </c>
      <c r="P91" s="8">
        <f t="shared" si="214"/>
        <v>5751000</v>
      </c>
      <c r="Q91" s="8">
        <f t="shared" si="214"/>
        <v>5751000</v>
      </c>
      <c r="R91" s="8">
        <f t="shared" si="214"/>
        <v>5751000</v>
      </c>
      <c r="S91" s="8">
        <f t="shared" si="214"/>
        <v>5751000</v>
      </c>
      <c r="T91" s="8">
        <f t="shared" si="214"/>
        <v>5751000</v>
      </c>
      <c r="U91" s="8">
        <f t="shared" si="214"/>
        <v>5751000</v>
      </c>
      <c r="V91" s="8">
        <f t="shared" si="214"/>
        <v>5751000</v>
      </c>
      <c r="W91" s="8">
        <f t="shared" si="214"/>
        <v>5751000</v>
      </c>
      <c r="X91" s="8">
        <f t="shared" si="214"/>
        <v>5751000</v>
      </c>
      <c r="Y91" s="8">
        <f t="shared" si="214"/>
        <v>5751000</v>
      </c>
      <c r="Z91" s="8">
        <f t="shared" si="214"/>
        <v>5751000</v>
      </c>
      <c r="AA91" s="8">
        <f t="shared" si="214"/>
        <v>5751000</v>
      </c>
      <c r="AB91" s="8">
        <f t="shared" si="214"/>
        <v>5751000</v>
      </c>
      <c r="AC91" s="8">
        <f t="shared" si="214"/>
        <v>5751000</v>
      </c>
      <c r="AD91" s="8">
        <f t="shared" si="214"/>
        <v>5751000</v>
      </c>
      <c r="AE91" s="8">
        <f t="shared" si="214"/>
        <v>5751000</v>
      </c>
      <c r="AF91" s="8">
        <f t="shared" si="214"/>
        <v>5751000</v>
      </c>
      <c r="AG91" s="8">
        <f t="shared" si="214"/>
        <v>5751000</v>
      </c>
      <c r="AH91" s="8">
        <f t="shared" si="214"/>
        <v>5751000</v>
      </c>
      <c r="AI91" s="8"/>
      <c r="AJ91" s="8"/>
    </row>
    <row r="92" spans="1:36" x14ac:dyDescent="0.45">
      <c r="A92" s="8" t="s">
        <v>340</v>
      </c>
      <c r="B92" s="8" t="s">
        <v>338</v>
      </c>
      <c r="C92" s="15">
        <f t="shared" si="215"/>
        <v>0.56213366042614288</v>
      </c>
      <c r="D92" s="15">
        <f t="shared" si="214"/>
        <v>0.58404769663101408</v>
      </c>
      <c r="E92" s="15">
        <f t="shared" si="214"/>
        <v>0.61954033758396365</v>
      </c>
      <c r="F92" s="15">
        <f t="shared" si="214"/>
        <v>0.62612874052332901</v>
      </c>
      <c r="G92" s="15">
        <f t="shared" si="214"/>
        <v>0.62373582180688736</v>
      </c>
      <c r="H92" s="15">
        <f t="shared" si="214"/>
        <v>0.60542615456818205</v>
      </c>
      <c r="I92" s="15">
        <f t="shared" si="214"/>
        <v>0.62565980630693829</v>
      </c>
      <c r="J92" s="15">
        <f t="shared" si="214"/>
        <v>0.61006057051940887</v>
      </c>
      <c r="K92" s="15">
        <f t="shared" si="214"/>
        <v>0.62394750021167089</v>
      </c>
      <c r="L92" s="15">
        <f t="shared" si="214"/>
        <v>0.61572493929465044</v>
      </c>
      <c r="M92" s="15">
        <f t="shared" si="214"/>
        <v>0.62081314126427445</v>
      </c>
      <c r="N92" s="15">
        <f t="shared" si="214"/>
        <v>0.63547843536551607</v>
      </c>
      <c r="O92" s="15">
        <f t="shared" si="214"/>
        <v>0.6444891760436422</v>
      </c>
      <c r="P92" s="15">
        <f t="shared" si="214"/>
        <v>0.64592086514924563</v>
      </c>
      <c r="Q92" s="15">
        <f t="shared" si="214"/>
        <v>0.65285613672038845</v>
      </c>
      <c r="R92" s="15">
        <f t="shared" si="214"/>
        <v>0.63687225039502715</v>
      </c>
      <c r="S92" s="15">
        <f t="shared" si="214"/>
        <v>0.63434378374824996</v>
      </c>
      <c r="T92" s="15">
        <f t="shared" si="214"/>
        <v>0.63780282082885176</v>
      </c>
      <c r="U92" s="15">
        <f t="shared" si="214"/>
        <v>0.6149104758357683</v>
      </c>
      <c r="V92" s="15">
        <f t="shared" si="214"/>
        <v>0.61789488865315834</v>
      </c>
      <c r="W92" s="15">
        <f t="shared" si="214"/>
        <v>0.61846698985411863</v>
      </c>
      <c r="X92" s="15">
        <f t="shared" si="214"/>
        <v>0.62154835715887014</v>
      </c>
      <c r="Y92" s="15">
        <f t="shared" si="214"/>
        <v>0.61192561131464784</v>
      </c>
      <c r="Z92" s="15">
        <f t="shared" si="214"/>
        <v>0.61877412764198936</v>
      </c>
      <c r="AA92" s="15">
        <f t="shared" si="214"/>
        <v>0.61486395287291473</v>
      </c>
      <c r="AB92" s="15">
        <f t="shared" si="214"/>
        <v>0.60692256979673898</v>
      </c>
      <c r="AC92" s="15">
        <f t="shared" si="214"/>
        <v>0.59619914566401311</v>
      </c>
      <c r="AD92" s="15">
        <f t="shared" si="214"/>
        <v>0.61096684136677748</v>
      </c>
      <c r="AE92" s="15">
        <f t="shared" si="214"/>
        <v>0.58050154367456797</v>
      </c>
      <c r="AF92" s="15">
        <f t="shared" si="214"/>
        <v>0.56174705510378276</v>
      </c>
      <c r="AG92" s="15">
        <f t="shared" si="214"/>
        <v>0.55585467174245473</v>
      </c>
      <c r="AH92" s="15">
        <f t="shared" si="214"/>
        <v>0.57612926173862544</v>
      </c>
      <c r="AI92" s="15"/>
      <c r="AJ92" s="15"/>
    </row>
    <row r="93" spans="1:36" x14ac:dyDescent="0.45">
      <c r="A93" s="8" t="s">
        <v>343</v>
      </c>
      <c r="B93" s="8"/>
      <c r="C93" s="8">
        <f t="shared" ref="C93:AH93" si="216">(C88*C89)/(C90*10^6*C91*365)*C92</f>
        <v>9.9816999251418503E-9</v>
      </c>
      <c r="D93" s="8">
        <f t="shared" si="216"/>
        <v>9.8435536650384656E-9</v>
      </c>
      <c r="E93" s="8">
        <f t="shared" si="216"/>
        <v>1.0076674456106708E-8</v>
      </c>
      <c r="F93" s="8">
        <f t="shared" si="216"/>
        <v>9.9322944151198082E-9</v>
      </c>
      <c r="G93" s="8">
        <f t="shared" si="216"/>
        <v>9.8339445325187159E-9</v>
      </c>
      <c r="H93" s="8">
        <f t="shared" si="216"/>
        <v>9.4483977003357169E-9</v>
      </c>
      <c r="I93" s="8">
        <f t="shared" si="216"/>
        <v>9.629927738082958E-9</v>
      </c>
      <c r="J93" s="8">
        <f t="shared" si="216"/>
        <v>9.2731834413817188E-9</v>
      </c>
      <c r="K93" s="8">
        <f t="shared" si="216"/>
        <v>9.4463126262507581E-9</v>
      </c>
      <c r="L93" s="8">
        <f t="shared" si="216"/>
        <v>9.278049963452156E-9</v>
      </c>
      <c r="M93" s="8">
        <f t="shared" si="216"/>
        <v>9.3149295454018362E-9</v>
      </c>
      <c r="N93" s="8">
        <f t="shared" si="216"/>
        <v>9.5185799812645866E-9</v>
      </c>
      <c r="O93" s="8">
        <f t="shared" si="216"/>
        <v>9.6170174675774151E-9</v>
      </c>
      <c r="P93" s="8">
        <f t="shared" si="216"/>
        <v>9.5833059291523979E-9</v>
      </c>
      <c r="Q93" s="8">
        <f t="shared" si="216"/>
        <v>9.6464942483994439E-9</v>
      </c>
      <c r="R93" s="8">
        <f t="shared" si="216"/>
        <v>9.3682476672697431E-9</v>
      </c>
      <c r="S93" s="8">
        <f t="shared" si="216"/>
        <v>9.3182491506481062E-9</v>
      </c>
      <c r="T93" s="8">
        <f t="shared" si="216"/>
        <v>9.3668777407182696E-9</v>
      </c>
      <c r="U93" s="8">
        <f t="shared" si="216"/>
        <v>9.0460987785949634E-9</v>
      </c>
      <c r="V93" s="8">
        <f t="shared" si="216"/>
        <v>9.0972354165953649E-9</v>
      </c>
      <c r="W93" s="8">
        <f t="shared" si="216"/>
        <v>9.0939257701234007E-9</v>
      </c>
      <c r="X93" s="8">
        <f t="shared" si="216"/>
        <v>9.062156564065723E-9</v>
      </c>
      <c r="Y93" s="8">
        <f t="shared" si="216"/>
        <v>8.8757234819244119E-9</v>
      </c>
      <c r="Z93" s="8">
        <f t="shared" si="216"/>
        <v>8.9454173967844668E-9</v>
      </c>
      <c r="AA93" s="8">
        <f t="shared" si="216"/>
        <v>8.8713463209261541E-9</v>
      </c>
      <c r="AB93" s="8">
        <f t="shared" si="216"/>
        <v>8.771496682073455E-9</v>
      </c>
      <c r="AC93" s="8">
        <f t="shared" si="216"/>
        <v>8.6500107843867424E-9</v>
      </c>
      <c r="AD93" s="8">
        <f t="shared" si="216"/>
        <v>8.9091302851664769E-9</v>
      </c>
      <c r="AE93" s="8">
        <f t="shared" si="216"/>
        <v>8.4908600989492041E-9</v>
      </c>
      <c r="AF93" s="8">
        <f t="shared" si="216"/>
        <v>8.2220293612768501E-9</v>
      </c>
      <c r="AG93" s="8">
        <f t="shared" si="216"/>
        <v>8.1641531994728001E-9</v>
      </c>
      <c r="AH93" s="8">
        <f t="shared" si="216"/>
        <v>8.5766190356676068E-9</v>
      </c>
      <c r="AI93" s="8"/>
      <c r="AJ93" s="8"/>
    </row>
    <row r="94" spans="1:36" x14ac:dyDescent="0.45"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 x14ac:dyDescent="0.45">
      <c r="A95" s="21" t="s">
        <v>303</v>
      </c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 x14ac:dyDescent="0.45">
      <c r="A96" s="8" t="s">
        <v>329</v>
      </c>
      <c r="B96" s="8" t="s">
        <v>335</v>
      </c>
      <c r="C96" s="8">
        <f>'Subsidies Paid'!H17</f>
        <v>10000000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 x14ac:dyDescent="0.45">
      <c r="A97" s="8" t="s">
        <v>336</v>
      </c>
      <c r="B97" s="8" t="s">
        <v>338</v>
      </c>
      <c r="C97" s="4">
        <f>C66</f>
        <v>12.261958999999999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 x14ac:dyDescent="0.45">
      <c r="A98" s="8" t="s">
        <v>339</v>
      </c>
      <c r="B98" s="8" t="s">
        <v>337</v>
      </c>
      <c r="C98" s="8">
        <f t="shared" ref="C98" si="217">5.751*10^6</f>
        <v>5751000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 x14ac:dyDescent="0.45">
      <c r="A99" s="8" t="s">
        <v>340</v>
      </c>
      <c r="B99" s="8" t="s">
        <v>338</v>
      </c>
      <c r="C99" s="15">
        <f>C68</f>
        <v>0.56213366042614288</v>
      </c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 x14ac:dyDescent="0.45">
      <c r="A100" s="8" t="s">
        <v>343</v>
      </c>
      <c r="B100" s="8"/>
      <c r="C100" s="8">
        <f>C96/(C97*10^6*C98*365)*C99</f>
        <v>2.1839540658877823E-10</v>
      </c>
      <c r="D100" s="8">
        <f t="shared" ref="D100:AH100" si="218">C100</f>
        <v>2.1839540658877823E-10</v>
      </c>
      <c r="E100" s="8">
        <f>D100</f>
        <v>2.1839540658877823E-10</v>
      </c>
      <c r="F100" s="8">
        <f t="shared" si="218"/>
        <v>2.1839540658877823E-10</v>
      </c>
      <c r="G100" s="8">
        <f t="shared" si="218"/>
        <v>2.1839540658877823E-10</v>
      </c>
      <c r="H100" s="8">
        <f t="shared" si="218"/>
        <v>2.1839540658877823E-10</v>
      </c>
      <c r="I100" s="8">
        <f t="shared" si="218"/>
        <v>2.1839540658877823E-10</v>
      </c>
      <c r="J100" s="8">
        <f t="shared" si="218"/>
        <v>2.1839540658877823E-10</v>
      </c>
      <c r="K100" s="8">
        <f t="shared" si="218"/>
        <v>2.1839540658877823E-10</v>
      </c>
      <c r="L100" s="8">
        <f t="shared" si="218"/>
        <v>2.1839540658877823E-10</v>
      </c>
      <c r="M100" s="8">
        <f t="shared" si="218"/>
        <v>2.1839540658877823E-10</v>
      </c>
      <c r="N100" s="8">
        <f t="shared" si="218"/>
        <v>2.1839540658877823E-10</v>
      </c>
      <c r="O100" s="8">
        <f t="shared" si="218"/>
        <v>2.1839540658877823E-10</v>
      </c>
      <c r="P100" s="8">
        <f t="shared" si="218"/>
        <v>2.1839540658877823E-10</v>
      </c>
      <c r="Q100" s="8">
        <f t="shared" si="218"/>
        <v>2.1839540658877823E-10</v>
      </c>
      <c r="R100" s="8">
        <f t="shared" si="218"/>
        <v>2.1839540658877823E-10</v>
      </c>
      <c r="S100" s="8">
        <f t="shared" si="218"/>
        <v>2.1839540658877823E-10</v>
      </c>
      <c r="T100" s="8">
        <f t="shared" si="218"/>
        <v>2.1839540658877823E-10</v>
      </c>
      <c r="U100" s="8">
        <f t="shared" si="218"/>
        <v>2.1839540658877823E-10</v>
      </c>
      <c r="V100" s="8">
        <f t="shared" si="218"/>
        <v>2.1839540658877823E-10</v>
      </c>
      <c r="W100" s="8">
        <f t="shared" si="218"/>
        <v>2.1839540658877823E-10</v>
      </c>
      <c r="X100" s="8">
        <f t="shared" si="218"/>
        <v>2.1839540658877823E-10</v>
      </c>
      <c r="Y100" s="8">
        <f t="shared" si="218"/>
        <v>2.1839540658877823E-10</v>
      </c>
      <c r="Z100" s="8">
        <f t="shared" si="218"/>
        <v>2.1839540658877823E-10</v>
      </c>
      <c r="AA100" s="8">
        <f t="shared" si="218"/>
        <v>2.1839540658877823E-10</v>
      </c>
      <c r="AB100" s="8">
        <f t="shared" si="218"/>
        <v>2.1839540658877823E-10</v>
      </c>
      <c r="AC100" s="8">
        <f t="shared" si="218"/>
        <v>2.1839540658877823E-10</v>
      </c>
      <c r="AD100" s="8">
        <f t="shared" si="218"/>
        <v>2.1839540658877823E-10</v>
      </c>
      <c r="AE100" s="8">
        <f t="shared" si="218"/>
        <v>2.1839540658877823E-10</v>
      </c>
      <c r="AF100" s="8">
        <f t="shared" si="218"/>
        <v>2.1839540658877823E-10</v>
      </c>
      <c r="AG100" s="8">
        <f t="shared" si="218"/>
        <v>2.1839540658877823E-10</v>
      </c>
      <c r="AH100" s="8">
        <f t="shared" si="218"/>
        <v>2.1839540658877823E-10</v>
      </c>
      <c r="AI100" s="8"/>
      <c r="AJ10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2"/>
  <sheetViews>
    <sheetView topLeftCell="I1" workbookViewId="0">
      <selection activeCell="AG5" sqref="AG5"/>
    </sheetView>
  </sheetViews>
  <sheetFormatPr defaultColWidth="9.1328125" defaultRowHeight="14.25" x14ac:dyDescent="0.45"/>
  <cols>
    <col min="1" max="1" width="26.59765625" style="6" customWidth="1"/>
    <col min="2" max="16384" width="9.1328125" style="6"/>
  </cols>
  <sheetData>
    <row r="1" spans="1:35" x14ac:dyDescent="0.45">
      <c r="A1" s="6" t="s">
        <v>213</v>
      </c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5" x14ac:dyDescent="0.45">
      <c r="A2" s="6" t="s">
        <v>214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</row>
    <row r="3" spans="1:35" x14ac:dyDescent="0.45">
      <c r="A3" s="6" t="s">
        <v>378</v>
      </c>
      <c r="B3" s="28">
        <f>SUM(Calculations!C37,Calculations!C42)</f>
        <v>1.1277125633149797E-8</v>
      </c>
      <c r="C3" s="28">
        <f>SUM(Calculations!D37,Calculations!D42)</f>
        <v>1.2035411749409214E-8</v>
      </c>
      <c r="D3" s="28">
        <f>SUM(Calculations!E37,Calculations!E42)</f>
        <v>1.2298434566567426E-8</v>
      </c>
      <c r="E3" s="28">
        <f>SUM(Calculations!F37,Calculations!F42)</f>
        <v>1.2172329441380731E-8</v>
      </c>
      <c r="F3" s="28">
        <f>SUM(Calculations!G37,Calculations!G42)</f>
        <v>1.2580702433764439E-8</v>
      </c>
      <c r="G3" s="28">
        <f>SUM(Calculations!H37,Calculations!H42)</f>
        <v>1.2653995585697487E-8</v>
      </c>
      <c r="H3" s="28">
        <f>SUM(Calculations!I37,Calculations!I42)</f>
        <v>1.3031172281588218E-8</v>
      </c>
      <c r="I3" s="28">
        <f>SUM(Calculations!J37,Calculations!J42)</f>
        <v>1.2697760683646306E-8</v>
      </c>
      <c r="J3" s="28">
        <f>SUM(Calculations!K37,Calculations!K42)</f>
        <v>1.2719793884870358E-8</v>
      </c>
      <c r="K3" s="28">
        <f>SUM(Calculations!L37,Calculations!L42)</f>
        <v>1.2794463273227458E-8</v>
      </c>
      <c r="L3" s="28">
        <f>SUM(Calculations!M37,Calculations!M42)</f>
        <v>1.2862529858694668E-8</v>
      </c>
      <c r="M3" s="28">
        <f>SUM(Calculations!N37,Calculations!N42)</f>
        <v>1.2874530282903472E-8</v>
      </c>
      <c r="N3" s="28">
        <f>SUM(Calculations!O37,Calculations!O42)</f>
        <v>1.2918823227584956E-8</v>
      </c>
      <c r="O3" s="28">
        <f>SUM(Calculations!P37,Calculations!P42)</f>
        <v>1.29355764577493E-8</v>
      </c>
      <c r="P3" s="28">
        <f>SUM(Calculations!Q37,Calculations!Q42)</f>
        <v>1.2884203128657288E-8</v>
      </c>
      <c r="Q3" s="28">
        <f>SUM(Calculations!R37,Calculations!R42)</f>
        <v>1.2948504430031393E-8</v>
      </c>
      <c r="R3" s="28">
        <f>SUM(Calculations!S37,Calculations!S42)</f>
        <v>1.3028967244983246E-8</v>
      </c>
      <c r="S3" s="28">
        <f>SUM(Calculations!T37,Calculations!T42)</f>
        <v>1.3080627494540295E-8</v>
      </c>
      <c r="T3" s="28">
        <f>SUM(Calculations!U37,Calculations!U42)</f>
        <v>1.3092370117292789E-8</v>
      </c>
      <c r="U3" s="28">
        <f>SUM(Calculations!V37,Calculations!V42)</f>
        <v>1.3175241654824295E-8</v>
      </c>
      <c r="V3" s="28">
        <f>SUM(Calculations!W37,Calculations!W42)</f>
        <v>1.3217416241033299E-8</v>
      </c>
      <c r="W3" s="28">
        <f>SUM(Calculations!X37,Calculations!X42)</f>
        <v>1.3241618932438413E-8</v>
      </c>
      <c r="X3" s="28">
        <f>SUM(Calculations!Y37,Calculations!Y42)</f>
        <v>1.3273802454777512E-8</v>
      </c>
      <c r="Y3" s="28">
        <f>SUM(Calculations!Z37,Calculations!Z42)</f>
        <v>1.3278453609347457E-8</v>
      </c>
      <c r="Z3" s="28">
        <f>SUM(Calculations!AA37,Calculations!AA42)</f>
        <v>1.3282368264212258E-8</v>
      </c>
      <c r="AA3" s="28">
        <f>SUM(Calculations!AB37,Calculations!AB42)</f>
        <v>1.3283151587651435E-8</v>
      </c>
      <c r="AB3" s="28">
        <f>SUM(Calculations!AC37,Calculations!AC42)</f>
        <v>1.3308127240419797E-8</v>
      </c>
      <c r="AC3" s="28">
        <f>SUM(Calculations!AD37,Calculations!AD42)</f>
        <v>1.3251932629706789E-8</v>
      </c>
      <c r="AD3" s="28">
        <f>SUM(Calculations!AE37,Calculations!AE42)</f>
        <v>1.3266652133369684E-8</v>
      </c>
      <c r="AE3" s="28">
        <f>SUM(Calculations!AF37,Calculations!AF42)</f>
        <v>1.3274774794595358E-8</v>
      </c>
      <c r="AF3" s="28">
        <f>SUM(Calculations!AG37,Calculations!AG42)</f>
        <v>1.3296514592300465E-8</v>
      </c>
      <c r="AG3" s="28">
        <f>SUM(Calculations!AH37,Calculations!AH42)</f>
        <v>1.3273956014882559E-8</v>
      </c>
      <c r="AH3" s="28"/>
      <c r="AI3" s="28"/>
    </row>
    <row r="4" spans="1:35" x14ac:dyDescent="0.45">
      <c r="A4" s="6" t="s">
        <v>219</v>
      </c>
      <c r="B4" s="28">
        <f>SUM(Calculations!C49,Calculations!C55,Calculations!C61)</f>
        <v>4.4017774734338607E-8</v>
      </c>
      <c r="C4" s="28">
        <f>SUM(Calculations!D49,Calculations!D55,Calculations!D61)</f>
        <v>4.1845975256927227E-8</v>
      </c>
      <c r="D4" s="28">
        <f>SUM(Calculations!E49,Calculations!E55,Calculations!E61)</f>
        <v>4.0431398100399054E-8</v>
      </c>
      <c r="E4" s="28">
        <f>SUM(Calculations!F49,Calculations!F55,Calculations!F61)</f>
        <v>3.9451026701641067E-8</v>
      </c>
      <c r="F4" s="28">
        <f>SUM(Calculations!G49,Calculations!G55,Calculations!G61)</f>
        <v>3.9214687723505507E-8</v>
      </c>
      <c r="G4" s="28">
        <f>SUM(Calculations!H49,Calculations!H55,Calculations!H61)</f>
        <v>3.8819976581586842E-8</v>
      </c>
      <c r="H4" s="28">
        <f>SUM(Calculations!I49,Calculations!I55,Calculations!I61)</f>
        <v>3.8287665892307243E-8</v>
      </c>
      <c r="I4" s="28">
        <f>SUM(Calculations!J49,Calculations!J55,Calculations!J61)</f>
        <v>3.7805112321479254E-8</v>
      </c>
      <c r="J4" s="28">
        <f>SUM(Calculations!K49,Calculations!K55,Calculations!K61)</f>
        <v>3.765441202979085E-8</v>
      </c>
      <c r="K4" s="28">
        <f>SUM(Calculations!L49,Calculations!L55,Calculations!L61)</f>
        <v>3.7484027024007976E-8</v>
      </c>
      <c r="L4" s="28">
        <f>SUM(Calculations!M49,Calculations!M55,Calculations!M61)</f>
        <v>3.7331298945699793E-8</v>
      </c>
      <c r="M4" s="28">
        <f>SUM(Calculations!N49,Calculations!N55,Calculations!N61)</f>
        <v>3.7268157905839758E-8</v>
      </c>
      <c r="N4" s="28">
        <f>SUM(Calculations!O49,Calculations!O55,Calculations!O61)</f>
        <v>3.7127503271735796E-8</v>
      </c>
      <c r="O4" s="28">
        <f>SUM(Calculations!P49,Calculations!P55,Calculations!P61)</f>
        <v>3.6909881755452932E-8</v>
      </c>
      <c r="P4" s="28">
        <f>SUM(Calculations!Q49,Calculations!Q55,Calculations!Q61)</f>
        <v>3.6763363877106087E-8</v>
      </c>
      <c r="Q4" s="28">
        <f>SUM(Calculations!R49,Calculations!R55,Calculations!R61)</f>
        <v>3.6608294905342332E-8</v>
      </c>
      <c r="R4" s="28">
        <f>SUM(Calculations!S49,Calculations!S55,Calculations!S61)</f>
        <v>3.65686598579446E-8</v>
      </c>
      <c r="S4" s="28">
        <f>SUM(Calculations!T49,Calculations!T55,Calculations!T61)</f>
        <v>3.6587687405132364E-8</v>
      </c>
      <c r="T4" s="28">
        <f>SUM(Calculations!U49,Calculations!U55,Calculations!U61)</f>
        <v>3.6676398178952397E-8</v>
      </c>
      <c r="U4" s="28">
        <f>SUM(Calculations!V49,Calculations!V55,Calculations!V61)</f>
        <v>3.6720308296761374E-8</v>
      </c>
      <c r="V4" s="28">
        <f>SUM(Calculations!W49,Calculations!W55,Calculations!W61)</f>
        <v>3.6689857879604365E-8</v>
      </c>
      <c r="W4" s="28">
        <f>SUM(Calculations!X49,Calculations!X55,Calculations!X61)</f>
        <v>3.6370561962044375E-8</v>
      </c>
      <c r="X4" s="28">
        <f>SUM(Calculations!Y49,Calculations!Y55,Calculations!Y61)</f>
        <v>3.618453934141425E-8</v>
      </c>
      <c r="Y4" s="28">
        <f>SUM(Calculations!Z49,Calculations!Z55,Calculations!Z61)</f>
        <v>3.6078921812625026E-8</v>
      </c>
      <c r="Z4" s="28">
        <f>SUM(Calculations!AA49,Calculations!AA55,Calculations!AA61)</f>
        <v>3.6017420896404737E-8</v>
      </c>
      <c r="AA4" s="28">
        <f>SUM(Calculations!AB49,Calculations!AB55,Calculations!AB61)</f>
        <v>3.6086429632303422E-8</v>
      </c>
      <c r="AB4" s="28">
        <f>SUM(Calculations!AC49,Calculations!AC55,Calculations!AC61)</f>
        <v>3.6241328558130178E-8</v>
      </c>
      <c r="AC4" s="28">
        <f>SUM(Calculations!AD49,Calculations!AD55,Calculations!AD61)</f>
        <v>3.6414945648356179E-8</v>
      </c>
      <c r="AD4" s="28">
        <f>SUM(Calculations!AE49,Calculations!AE55,Calculations!AE61)</f>
        <v>3.6525812767202976E-8</v>
      </c>
      <c r="AE4" s="28">
        <f>SUM(Calculations!AF49,Calculations!AF55,Calculations!AF61)</f>
        <v>3.6560604599753893E-8</v>
      </c>
      <c r="AF4" s="28">
        <f>SUM(Calculations!AG49,Calculations!AG55,Calculations!AG61)</f>
        <v>3.6700460475470092E-8</v>
      </c>
      <c r="AG4" s="28">
        <f>SUM(Calculations!AH49,Calculations!AH55,Calculations!AH61)</f>
        <v>3.7184094734621651E-8</v>
      </c>
      <c r="AH4" s="28"/>
      <c r="AI4" s="28"/>
    </row>
    <row r="5" spans="1:35" x14ac:dyDescent="0.4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pans="1:35" x14ac:dyDescent="0.4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pans="1:35" x14ac:dyDescent="0.4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</row>
    <row r="8" spans="1:35" x14ac:dyDescent="0.4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</row>
    <row r="9" spans="1:35" x14ac:dyDescent="0.45">
      <c r="A9" s="6" t="s">
        <v>220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/>
      <c r="AI9" s="33"/>
    </row>
    <row r="10" spans="1:35" x14ac:dyDescent="0.45">
      <c r="A10" s="6" t="s">
        <v>221</v>
      </c>
      <c r="B10" s="28">
        <f>SUM(Calculations!C$69,Calculations!C$77,Calculations!C$85,Calculations!C$93,Calculations!C$100)</f>
        <v>5.3231324745146517E-8</v>
      </c>
      <c r="C10" s="28">
        <f>SUM(Calculations!D$69,Calculations!D$77,Calculations!D$85,Calculations!D$93,Calculations!D$100)</f>
        <v>5.1958659694326416E-8</v>
      </c>
      <c r="D10" s="28">
        <f>SUM(Calculations!E$69,Calculations!E$77,Calculations!E$85,Calculations!E$93,Calculations!E$100)</f>
        <v>5.3121207130233274E-8</v>
      </c>
      <c r="E10" s="28">
        <f>SUM(Calculations!F$69,Calculations!F$77,Calculations!F$85,Calculations!F$93,Calculations!F$100)</f>
        <v>5.2285728398450282E-8</v>
      </c>
      <c r="F10" s="28">
        <f>SUM(Calculations!G$69,Calculations!G$77,Calculations!G$85,Calculations!G$93,Calculations!G$100)</f>
        <v>5.1792780898917138E-8</v>
      </c>
      <c r="G10" s="28">
        <f>SUM(Calculations!H$69,Calculations!H$77,Calculations!H$85,Calculations!H$93,Calculations!H$100)</f>
        <v>4.9851199044353201E-8</v>
      </c>
      <c r="H10" s="28">
        <f>SUM(Calculations!I$69,Calculations!I$77,Calculations!I$85,Calculations!I$93,Calculations!I$100)</f>
        <v>5.118133525350017E-8</v>
      </c>
      <c r="I10" s="28">
        <f>SUM(Calculations!J$69,Calculations!J$77,Calculations!J$85,Calculations!J$93,Calculations!J$100)</f>
        <v>4.9494884723375736E-8</v>
      </c>
      <c r="J10" s="28">
        <f>SUM(Calculations!K$69,Calculations!K$77,Calculations!K$85,Calculations!K$93,Calculations!K$100)</f>
        <v>5.0536837424163192E-8</v>
      </c>
      <c r="K10" s="28">
        <f>SUM(Calculations!L$69,Calculations!L$77,Calculations!L$85,Calculations!L$93,Calculations!L$100)</f>
        <v>4.9994618151316251E-8</v>
      </c>
      <c r="L10" s="28">
        <f>SUM(Calculations!M$69,Calculations!M$77,Calculations!M$85,Calculations!M$93,Calculations!M$100)</f>
        <v>5.0288393799047257E-8</v>
      </c>
      <c r="M10" s="28">
        <f>SUM(Calculations!N$69,Calculations!N$77,Calculations!N$85,Calculations!N$93,Calculations!N$100)</f>
        <v>5.1229776541702151E-8</v>
      </c>
      <c r="N10" s="28">
        <f>SUM(Calculations!O$69,Calculations!O$77,Calculations!O$85,Calculations!O$93,Calculations!O$100)</f>
        <v>5.1728527167546536E-8</v>
      </c>
      <c r="O10" s="28">
        <f>SUM(Calculations!P$69,Calculations!P$77,Calculations!P$85,Calculations!P$93,Calculations!P$100)</f>
        <v>5.1524713156681585E-8</v>
      </c>
      <c r="P10" s="28">
        <f>SUM(Calculations!Q$69,Calculations!Q$77,Calculations!Q$85,Calculations!Q$93,Calculations!Q$100)</f>
        <v>5.1996193656781237E-8</v>
      </c>
      <c r="Q10" s="28">
        <f>SUM(Calculations!R$69,Calculations!R$77,Calculations!R$85,Calculations!R$93,Calculations!R$100)</f>
        <v>5.0810226745559938E-8</v>
      </c>
      <c r="R10" s="28">
        <f>SUM(Calculations!S$69,Calculations!S$77,Calculations!S$85,Calculations!S$93,Calculations!S$100)</f>
        <v>5.0734934845789797E-8</v>
      </c>
      <c r="S10" s="28">
        <f>SUM(Calculations!T$69,Calculations!T$77,Calculations!T$85,Calculations!T$93,Calculations!T$100)</f>
        <v>5.1239305863881148E-8</v>
      </c>
      <c r="T10" s="28">
        <f>SUM(Calculations!U$69,Calculations!U$77,Calculations!U$85,Calculations!U$93,Calculations!U$100)</f>
        <v>4.9794140351580931E-8</v>
      </c>
      <c r="U10" s="28">
        <f>SUM(Calculations!V$69,Calculations!V$77,Calculations!V$85,Calculations!V$93,Calculations!V$100)</f>
        <v>5.0344838623754625E-8</v>
      </c>
      <c r="V10" s="28">
        <f>SUM(Calculations!W$69,Calculations!W$77,Calculations!W$85,Calculations!W$93,Calculations!W$100)</f>
        <v>5.0505901558422611E-8</v>
      </c>
      <c r="W10" s="28">
        <f>SUM(Calculations!X$69,Calculations!X$77,Calculations!X$85,Calculations!X$93,Calculations!X$100)</f>
        <v>5.0262480878536675E-8</v>
      </c>
      <c r="X10" s="28">
        <f>SUM(Calculations!Y$69,Calculations!Y$77,Calculations!Y$85,Calculations!Y$93,Calculations!Y$100)</f>
        <v>4.9195876933434165E-8</v>
      </c>
      <c r="Y10" s="28">
        <f>SUM(Calculations!Z$69,Calculations!Z$77,Calculations!Z$85,Calculations!Z$93,Calculations!Z$100)</f>
        <v>4.9644953704579284E-8</v>
      </c>
      <c r="Z10" s="28">
        <f>SUM(Calculations!AA$69,Calculations!AA$77,Calculations!AA$85,Calculations!AA$93,Calculations!AA$100)</f>
        <v>4.9378733141639869E-8</v>
      </c>
      <c r="AA10" s="28">
        <f>SUM(Calculations!AB$69,Calculations!AB$77,Calculations!AB$85,Calculations!AB$93,Calculations!AB$100)</f>
        <v>4.9085270242422642E-8</v>
      </c>
      <c r="AB10" s="28">
        <f>SUM(Calculations!AC$69,Calculations!AC$77,Calculations!AC$85,Calculations!AC$93,Calculations!AC$100)</f>
        <v>4.8742196583001254E-8</v>
      </c>
      <c r="AC10" s="28">
        <f>SUM(Calculations!AD$69,Calculations!AD$77,Calculations!AD$85,Calculations!AD$93,Calculations!AD$100)</f>
        <v>5.0597771501367607E-8</v>
      </c>
      <c r="AD10" s="28">
        <f>SUM(Calculations!AE$69,Calculations!AE$77,Calculations!AE$85,Calculations!AE$93,Calculations!AE$100)</f>
        <v>4.8740458724594499E-8</v>
      </c>
      <c r="AE10" s="28">
        <f>SUM(Calculations!AF$69,Calculations!AF$77,Calculations!AF$85,Calculations!AF$93,Calculations!AF$100)</f>
        <v>4.771826166626368E-8</v>
      </c>
      <c r="AF10" s="28">
        <f>SUM(Calculations!AG$69,Calculations!AG$77,Calculations!AG$85,Calculations!AG$93,Calculations!AG$100)</f>
        <v>4.7918417850794716E-8</v>
      </c>
      <c r="AG10" s="28">
        <f>SUM(Calculations!AH$69,Calculations!AH$77,Calculations!AH$85,Calculations!AH$93,Calculations!AH$100)</f>
        <v>5.1202257181190297E-8</v>
      </c>
      <c r="AH10" s="28"/>
      <c r="AI10" s="28"/>
    </row>
    <row r="11" spans="1:35" x14ac:dyDescent="0.45">
      <c r="A11" s="6" t="s">
        <v>222</v>
      </c>
      <c r="B11" s="28">
        <f>SUM(Calculations!C$69,Calculations!C$77,Calculations!C$85,Calculations!C$93,Calculations!C$100)</f>
        <v>5.3231324745146517E-8</v>
      </c>
      <c r="C11" s="28">
        <f>SUM(Calculations!D$69,Calculations!D$77,Calculations!D$85,Calculations!D$93,Calculations!D$100)</f>
        <v>5.1958659694326416E-8</v>
      </c>
      <c r="D11" s="28">
        <f>SUM(Calculations!E$69,Calculations!E$77,Calculations!E$85,Calculations!E$93,Calculations!E$100)</f>
        <v>5.3121207130233274E-8</v>
      </c>
      <c r="E11" s="28">
        <f>SUM(Calculations!F$69,Calculations!F$77,Calculations!F$85,Calculations!F$93,Calculations!F$100)</f>
        <v>5.2285728398450282E-8</v>
      </c>
      <c r="F11" s="28">
        <f>SUM(Calculations!G$69,Calculations!G$77,Calculations!G$85,Calculations!G$93,Calculations!G$100)</f>
        <v>5.1792780898917138E-8</v>
      </c>
      <c r="G11" s="28">
        <f>SUM(Calculations!H$69,Calculations!H$77,Calculations!H$85,Calculations!H$93,Calculations!H$100)</f>
        <v>4.9851199044353201E-8</v>
      </c>
      <c r="H11" s="28">
        <f>SUM(Calculations!I$69,Calculations!I$77,Calculations!I$85,Calculations!I$93,Calculations!I$100)</f>
        <v>5.118133525350017E-8</v>
      </c>
      <c r="I11" s="28">
        <f>SUM(Calculations!J$69,Calculations!J$77,Calculations!J$85,Calculations!J$93,Calculations!J$100)</f>
        <v>4.9494884723375736E-8</v>
      </c>
      <c r="J11" s="28">
        <f>SUM(Calculations!K$69,Calculations!K$77,Calculations!K$85,Calculations!K$93,Calculations!K$100)</f>
        <v>5.0536837424163192E-8</v>
      </c>
      <c r="K11" s="28">
        <f>SUM(Calculations!L$69,Calculations!L$77,Calculations!L$85,Calculations!L$93,Calculations!L$100)</f>
        <v>4.9994618151316251E-8</v>
      </c>
      <c r="L11" s="28">
        <f>SUM(Calculations!M$69,Calculations!M$77,Calculations!M$85,Calculations!M$93,Calculations!M$100)</f>
        <v>5.0288393799047257E-8</v>
      </c>
      <c r="M11" s="28">
        <f>SUM(Calculations!N$69,Calculations!N$77,Calculations!N$85,Calculations!N$93,Calculations!N$100)</f>
        <v>5.1229776541702151E-8</v>
      </c>
      <c r="N11" s="28">
        <f>SUM(Calculations!O$69,Calculations!O$77,Calculations!O$85,Calculations!O$93,Calculations!O$100)</f>
        <v>5.1728527167546536E-8</v>
      </c>
      <c r="O11" s="28">
        <f>SUM(Calculations!P$69,Calculations!P$77,Calculations!P$85,Calculations!P$93,Calculations!P$100)</f>
        <v>5.1524713156681585E-8</v>
      </c>
      <c r="P11" s="28">
        <f>SUM(Calculations!Q$69,Calculations!Q$77,Calculations!Q$85,Calculations!Q$93,Calculations!Q$100)</f>
        <v>5.1996193656781237E-8</v>
      </c>
      <c r="Q11" s="28">
        <f>SUM(Calculations!R$69,Calculations!R$77,Calculations!R$85,Calculations!R$93,Calculations!R$100)</f>
        <v>5.0810226745559938E-8</v>
      </c>
      <c r="R11" s="28">
        <f>SUM(Calculations!S$69,Calculations!S$77,Calculations!S$85,Calculations!S$93,Calculations!S$100)</f>
        <v>5.0734934845789797E-8</v>
      </c>
      <c r="S11" s="28">
        <f>SUM(Calculations!T$69,Calculations!T$77,Calculations!T$85,Calculations!T$93,Calculations!T$100)</f>
        <v>5.1239305863881148E-8</v>
      </c>
      <c r="T11" s="28">
        <f>SUM(Calculations!U$69,Calculations!U$77,Calculations!U$85,Calculations!U$93,Calculations!U$100)</f>
        <v>4.9794140351580931E-8</v>
      </c>
      <c r="U11" s="28">
        <f>SUM(Calculations!V$69,Calculations!V$77,Calculations!V$85,Calculations!V$93,Calculations!V$100)</f>
        <v>5.0344838623754625E-8</v>
      </c>
      <c r="V11" s="28">
        <f>SUM(Calculations!W$69,Calculations!W$77,Calculations!W$85,Calculations!W$93,Calculations!W$100)</f>
        <v>5.0505901558422611E-8</v>
      </c>
      <c r="W11" s="28">
        <f>SUM(Calculations!X$69,Calculations!X$77,Calculations!X$85,Calculations!X$93,Calculations!X$100)</f>
        <v>5.0262480878536675E-8</v>
      </c>
      <c r="X11" s="28">
        <f>SUM(Calculations!Y$69,Calculations!Y$77,Calculations!Y$85,Calculations!Y$93,Calculations!Y$100)</f>
        <v>4.9195876933434165E-8</v>
      </c>
      <c r="Y11" s="28">
        <f>SUM(Calculations!Z$69,Calculations!Z$77,Calculations!Z$85,Calculations!Z$93,Calculations!Z$100)</f>
        <v>4.9644953704579284E-8</v>
      </c>
      <c r="Z11" s="28">
        <f>SUM(Calculations!AA$69,Calculations!AA$77,Calculations!AA$85,Calculations!AA$93,Calculations!AA$100)</f>
        <v>4.9378733141639869E-8</v>
      </c>
      <c r="AA11" s="28">
        <f>SUM(Calculations!AB$69,Calculations!AB$77,Calculations!AB$85,Calculations!AB$93,Calculations!AB$100)</f>
        <v>4.9085270242422642E-8</v>
      </c>
      <c r="AB11" s="28">
        <f>SUM(Calculations!AC$69,Calculations!AC$77,Calculations!AC$85,Calculations!AC$93,Calculations!AC$100)</f>
        <v>4.8742196583001254E-8</v>
      </c>
      <c r="AC11" s="28">
        <f>SUM(Calculations!AD$69,Calculations!AD$77,Calculations!AD$85,Calculations!AD$93,Calculations!AD$100)</f>
        <v>5.0597771501367607E-8</v>
      </c>
      <c r="AD11" s="28">
        <f>SUM(Calculations!AE$69,Calculations!AE$77,Calculations!AE$85,Calculations!AE$93,Calculations!AE$100)</f>
        <v>4.8740458724594499E-8</v>
      </c>
      <c r="AE11" s="28">
        <f>SUM(Calculations!AF$69,Calculations!AF$77,Calculations!AF$85,Calculations!AF$93,Calculations!AF$100)</f>
        <v>4.771826166626368E-8</v>
      </c>
      <c r="AF11" s="28">
        <f>SUM(Calculations!AG$69,Calculations!AG$77,Calculations!AG$85,Calculations!AG$93,Calculations!AG$100)</f>
        <v>4.7918417850794716E-8</v>
      </c>
      <c r="AG11" s="28">
        <f>SUM(Calculations!AH$69,Calculations!AH$77,Calculations!AH$85,Calculations!AH$93,Calculations!AH$100)</f>
        <v>5.1202257181190297E-8</v>
      </c>
      <c r="AH11" s="28"/>
      <c r="AI11" s="28"/>
    </row>
    <row r="12" spans="1:35" x14ac:dyDescent="0.45">
      <c r="A12" s="6" t="s">
        <v>131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</row>
    <row r="13" spans="1:35" x14ac:dyDescent="0.45">
      <c r="A13" s="6" t="s">
        <v>132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</row>
    <row r="14" spans="1:35" x14ac:dyDescent="0.45">
      <c r="A14" s="6" t="s">
        <v>223</v>
      </c>
      <c r="B14" s="28">
        <f>SUM(Calculations!C$69,Calculations!C$77,Calculations!C$85,Calculations!C$93,Calculations!C$100)</f>
        <v>5.3231324745146517E-8</v>
      </c>
      <c r="C14" s="28">
        <f>SUM(Calculations!D$69,Calculations!D$77,Calculations!D$85,Calculations!D$93,Calculations!D$100)</f>
        <v>5.1958659694326416E-8</v>
      </c>
      <c r="D14" s="28">
        <f>SUM(Calculations!E$69,Calculations!E$77,Calculations!E$85,Calculations!E$93,Calculations!E$100)</f>
        <v>5.3121207130233274E-8</v>
      </c>
      <c r="E14" s="28">
        <f>SUM(Calculations!F$69,Calculations!F$77,Calculations!F$85,Calculations!F$93,Calculations!F$100)</f>
        <v>5.2285728398450282E-8</v>
      </c>
      <c r="F14" s="28">
        <f>SUM(Calculations!G$69,Calculations!G$77,Calculations!G$85,Calculations!G$93,Calculations!G$100)</f>
        <v>5.1792780898917138E-8</v>
      </c>
      <c r="G14" s="28">
        <f>SUM(Calculations!H$69,Calculations!H$77,Calculations!H$85,Calculations!H$93,Calculations!H$100)</f>
        <v>4.9851199044353201E-8</v>
      </c>
      <c r="H14" s="28">
        <f>SUM(Calculations!I$69,Calculations!I$77,Calculations!I$85,Calculations!I$93,Calculations!I$100)</f>
        <v>5.118133525350017E-8</v>
      </c>
      <c r="I14" s="28">
        <f>SUM(Calculations!J$69,Calculations!J$77,Calculations!J$85,Calculations!J$93,Calculations!J$100)</f>
        <v>4.9494884723375736E-8</v>
      </c>
      <c r="J14" s="28">
        <f>SUM(Calculations!K$69,Calculations!K$77,Calculations!K$85,Calculations!K$93,Calculations!K$100)</f>
        <v>5.0536837424163192E-8</v>
      </c>
      <c r="K14" s="28">
        <f>SUM(Calculations!L$69,Calculations!L$77,Calculations!L$85,Calculations!L$93,Calculations!L$100)</f>
        <v>4.9994618151316251E-8</v>
      </c>
      <c r="L14" s="28">
        <f>SUM(Calculations!M$69,Calculations!M$77,Calculations!M$85,Calculations!M$93,Calculations!M$100)</f>
        <v>5.0288393799047257E-8</v>
      </c>
      <c r="M14" s="28">
        <f>SUM(Calculations!N$69,Calculations!N$77,Calculations!N$85,Calculations!N$93,Calculations!N$100)</f>
        <v>5.1229776541702151E-8</v>
      </c>
      <c r="N14" s="28">
        <f>SUM(Calculations!O$69,Calculations!O$77,Calculations!O$85,Calculations!O$93,Calculations!O$100)</f>
        <v>5.1728527167546536E-8</v>
      </c>
      <c r="O14" s="28">
        <f>SUM(Calculations!P$69,Calculations!P$77,Calculations!P$85,Calculations!P$93,Calculations!P$100)</f>
        <v>5.1524713156681585E-8</v>
      </c>
      <c r="P14" s="28">
        <f>SUM(Calculations!Q$69,Calculations!Q$77,Calculations!Q$85,Calculations!Q$93,Calculations!Q$100)</f>
        <v>5.1996193656781237E-8</v>
      </c>
      <c r="Q14" s="28">
        <f>SUM(Calculations!R$69,Calculations!R$77,Calculations!R$85,Calculations!R$93,Calculations!R$100)</f>
        <v>5.0810226745559938E-8</v>
      </c>
      <c r="R14" s="28">
        <f>SUM(Calculations!S$69,Calculations!S$77,Calculations!S$85,Calculations!S$93,Calculations!S$100)</f>
        <v>5.0734934845789797E-8</v>
      </c>
      <c r="S14" s="28">
        <f>SUM(Calculations!T$69,Calculations!T$77,Calculations!T$85,Calculations!T$93,Calculations!T$100)</f>
        <v>5.1239305863881148E-8</v>
      </c>
      <c r="T14" s="28">
        <f>SUM(Calculations!U$69,Calculations!U$77,Calculations!U$85,Calculations!U$93,Calculations!U$100)</f>
        <v>4.9794140351580931E-8</v>
      </c>
      <c r="U14" s="28">
        <f>SUM(Calculations!V$69,Calculations!V$77,Calculations!V$85,Calculations!V$93,Calculations!V$100)</f>
        <v>5.0344838623754625E-8</v>
      </c>
      <c r="V14" s="28">
        <f>SUM(Calculations!W$69,Calculations!W$77,Calculations!W$85,Calculations!W$93,Calculations!W$100)</f>
        <v>5.0505901558422611E-8</v>
      </c>
      <c r="W14" s="28">
        <f>SUM(Calculations!X$69,Calculations!X$77,Calculations!X$85,Calculations!X$93,Calculations!X$100)</f>
        <v>5.0262480878536675E-8</v>
      </c>
      <c r="X14" s="28">
        <f>SUM(Calculations!Y$69,Calculations!Y$77,Calculations!Y$85,Calculations!Y$93,Calculations!Y$100)</f>
        <v>4.9195876933434165E-8</v>
      </c>
      <c r="Y14" s="28">
        <f>SUM(Calculations!Z$69,Calculations!Z$77,Calculations!Z$85,Calculations!Z$93,Calculations!Z$100)</f>
        <v>4.9644953704579284E-8</v>
      </c>
      <c r="Z14" s="28">
        <f>SUM(Calculations!AA$69,Calculations!AA$77,Calculations!AA$85,Calculations!AA$93,Calculations!AA$100)</f>
        <v>4.9378733141639869E-8</v>
      </c>
      <c r="AA14" s="28">
        <f>SUM(Calculations!AB$69,Calculations!AB$77,Calculations!AB$85,Calculations!AB$93,Calculations!AB$100)</f>
        <v>4.9085270242422642E-8</v>
      </c>
      <c r="AB14" s="28">
        <f>SUM(Calculations!AC$69,Calculations!AC$77,Calculations!AC$85,Calculations!AC$93,Calculations!AC$100)</f>
        <v>4.8742196583001254E-8</v>
      </c>
      <c r="AC14" s="28">
        <f>SUM(Calculations!AD$69,Calculations!AD$77,Calculations!AD$85,Calculations!AD$93,Calculations!AD$100)</f>
        <v>5.0597771501367607E-8</v>
      </c>
      <c r="AD14" s="28">
        <f>SUM(Calculations!AE$69,Calculations!AE$77,Calculations!AE$85,Calculations!AE$93,Calculations!AE$100)</f>
        <v>4.8740458724594499E-8</v>
      </c>
      <c r="AE14" s="28">
        <f>SUM(Calculations!AF$69,Calculations!AF$77,Calculations!AF$85,Calculations!AF$93,Calculations!AF$100)</f>
        <v>4.771826166626368E-8</v>
      </c>
      <c r="AF14" s="28">
        <f>SUM(Calculations!AG$69,Calculations!AG$77,Calculations!AG$85,Calculations!AG$93,Calculations!AG$100)</f>
        <v>4.7918417850794716E-8</v>
      </c>
      <c r="AG14" s="28">
        <f>SUM(Calculations!AH$69,Calculations!AH$77,Calculations!AH$85,Calculations!AH$93,Calculations!AH$100)</f>
        <v>5.1202257181190297E-8</v>
      </c>
      <c r="AH14" s="28"/>
      <c r="AI14" s="28"/>
    </row>
    <row r="15" spans="1:35" x14ac:dyDescent="0.45">
      <c r="A15" s="6" t="s">
        <v>228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</row>
    <row r="16" spans="1:35" x14ac:dyDescent="0.45">
      <c r="A16" s="6" t="s">
        <v>361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</row>
    <row r="17" spans="1:35" x14ac:dyDescent="0.45">
      <c r="A17" s="6" t="s">
        <v>375</v>
      </c>
      <c r="B17" s="28">
        <f t="shared" ref="B17:O17" si="0">B3</f>
        <v>1.1277125633149797E-8</v>
      </c>
      <c r="C17" s="28">
        <f t="shared" si="0"/>
        <v>1.2035411749409214E-8</v>
      </c>
      <c r="D17" s="28">
        <f t="shared" si="0"/>
        <v>1.2298434566567426E-8</v>
      </c>
      <c r="E17" s="28">
        <f t="shared" si="0"/>
        <v>1.2172329441380731E-8</v>
      </c>
      <c r="F17" s="28">
        <f t="shared" si="0"/>
        <v>1.2580702433764439E-8</v>
      </c>
      <c r="G17" s="28">
        <f t="shared" si="0"/>
        <v>1.2653995585697487E-8</v>
      </c>
      <c r="H17" s="28">
        <f t="shared" si="0"/>
        <v>1.3031172281588218E-8</v>
      </c>
      <c r="I17" s="28">
        <f t="shared" si="0"/>
        <v>1.2697760683646306E-8</v>
      </c>
      <c r="J17" s="28">
        <f t="shared" si="0"/>
        <v>1.2719793884870358E-8</v>
      </c>
      <c r="K17" s="28">
        <f t="shared" si="0"/>
        <v>1.2794463273227458E-8</v>
      </c>
      <c r="L17" s="28">
        <f t="shared" si="0"/>
        <v>1.2862529858694668E-8</v>
      </c>
      <c r="M17" s="28">
        <f t="shared" si="0"/>
        <v>1.2874530282903472E-8</v>
      </c>
      <c r="N17" s="28">
        <f t="shared" si="0"/>
        <v>1.2918823227584956E-8</v>
      </c>
      <c r="O17" s="28">
        <f t="shared" si="0"/>
        <v>1.29355764577493E-8</v>
      </c>
      <c r="P17" s="28">
        <f t="shared" ref="P17:AG17" si="1">P3</f>
        <v>1.2884203128657288E-8</v>
      </c>
      <c r="Q17" s="28">
        <f t="shared" si="1"/>
        <v>1.2948504430031393E-8</v>
      </c>
      <c r="R17" s="28">
        <f t="shared" si="1"/>
        <v>1.3028967244983246E-8</v>
      </c>
      <c r="S17" s="28">
        <f t="shared" si="1"/>
        <v>1.3080627494540295E-8</v>
      </c>
      <c r="T17" s="28">
        <f t="shared" si="1"/>
        <v>1.3092370117292789E-8</v>
      </c>
      <c r="U17" s="28">
        <f t="shared" si="1"/>
        <v>1.3175241654824295E-8</v>
      </c>
      <c r="V17" s="28">
        <f t="shared" si="1"/>
        <v>1.3217416241033299E-8</v>
      </c>
      <c r="W17" s="28">
        <f t="shared" si="1"/>
        <v>1.3241618932438413E-8</v>
      </c>
      <c r="X17" s="28">
        <f t="shared" si="1"/>
        <v>1.3273802454777512E-8</v>
      </c>
      <c r="Y17" s="28">
        <f t="shared" si="1"/>
        <v>1.3278453609347457E-8</v>
      </c>
      <c r="Z17" s="28">
        <f t="shared" si="1"/>
        <v>1.3282368264212258E-8</v>
      </c>
      <c r="AA17" s="28">
        <f t="shared" si="1"/>
        <v>1.3283151587651435E-8</v>
      </c>
      <c r="AB17" s="28">
        <f t="shared" si="1"/>
        <v>1.3308127240419797E-8</v>
      </c>
      <c r="AC17" s="28">
        <f t="shared" si="1"/>
        <v>1.3251932629706789E-8</v>
      </c>
      <c r="AD17" s="28">
        <f t="shared" si="1"/>
        <v>1.3266652133369684E-8</v>
      </c>
      <c r="AE17" s="28">
        <f t="shared" si="1"/>
        <v>1.3274774794595358E-8</v>
      </c>
      <c r="AF17" s="28">
        <f t="shared" si="1"/>
        <v>1.3296514592300465E-8</v>
      </c>
      <c r="AG17" s="28">
        <f t="shared" si="1"/>
        <v>1.3273956014882559E-8</v>
      </c>
      <c r="AH17" s="28"/>
      <c r="AI17" s="28"/>
    </row>
    <row r="18" spans="1:35" x14ac:dyDescent="0.45">
      <c r="A18" s="6" t="s">
        <v>601</v>
      </c>
      <c r="B18" s="28">
        <f>SUM(Calculations!C$69,Calculations!C$77,Calculations!C$85,Calculations!C$93,Calculations!C$100)</f>
        <v>5.3231324745146517E-8</v>
      </c>
      <c r="C18" s="28">
        <f>SUM(Calculations!D$69,Calculations!D$77,Calculations!D$85,Calculations!D$93,Calculations!D$100)</f>
        <v>5.1958659694326416E-8</v>
      </c>
      <c r="D18" s="28">
        <f>SUM(Calculations!E$69,Calculations!E$77,Calculations!E$85,Calculations!E$93,Calculations!E$100)</f>
        <v>5.3121207130233274E-8</v>
      </c>
      <c r="E18" s="28">
        <f>SUM(Calculations!F$69,Calculations!F$77,Calculations!F$85,Calculations!F$93,Calculations!F$100)</f>
        <v>5.2285728398450282E-8</v>
      </c>
      <c r="F18" s="28">
        <f>SUM(Calculations!G$69,Calculations!G$77,Calculations!G$85,Calculations!G$93,Calculations!G$100)</f>
        <v>5.1792780898917138E-8</v>
      </c>
      <c r="G18" s="28">
        <f>SUM(Calculations!H$69,Calculations!H$77,Calculations!H$85,Calculations!H$93,Calculations!H$100)</f>
        <v>4.9851199044353201E-8</v>
      </c>
      <c r="H18" s="28">
        <f>SUM(Calculations!I$69,Calculations!I$77,Calculations!I$85,Calculations!I$93,Calculations!I$100)</f>
        <v>5.118133525350017E-8</v>
      </c>
      <c r="I18" s="28">
        <f>SUM(Calculations!J$69,Calculations!J$77,Calculations!J$85,Calculations!J$93,Calculations!J$100)</f>
        <v>4.9494884723375736E-8</v>
      </c>
      <c r="J18" s="28">
        <f>SUM(Calculations!K$69,Calculations!K$77,Calculations!K$85,Calculations!K$93,Calculations!K$100)</f>
        <v>5.0536837424163192E-8</v>
      </c>
      <c r="K18" s="28">
        <f>SUM(Calculations!L$69,Calculations!L$77,Calculations!L$85,Calculations!L$93,Calculations!L$100)</f>
        <v>4.9994618151316251E-8</v>
      </c>
      <c r="L18" s="28">
        <f>SUM(Calculations!M$69,Calculations!M$77,Calculations!M$85,Calculations!M$93,Calculations!M$100)</f>
        <v>5.0288393799047257E-8</v>
      </c>
      <c r="M18" s="28">
        <f>SUM(Calculations!N$69,Calculations!N$77,Calculations!N$85,Calculations!N$93,Calculations!N$100)</f>
        <v>5.1229776541702151E-8</v>
      </c>
      <c r="N18" s="28">
        <f>SUM(Calculations!O$69,Calculations!O$77,Calculations!O$85,Calculations!O$93,Calculations!O$100)</f>
        <v>5.1728527167546536E-8</v>
      </c>
      <c r="O18" s="28">
        <f>SUM(Calculations!P$69,Calculations!P$77,Calculations!P$85,Calculations!P$93,Calculations!P$100)</f>
        <v>5.1524713156681585E-8</v>
      </c>
      <c r="P18" s="28">
        <f>SUM(Calculations!Q$69,Calculations!Q$77,Calculations!Q$85,Calculations!Q$93,Calculations!Q$100)</f>
        <v>5.1996193656781237E-8</v>
      </c>
      <c r="Q18" s="28">
        <f>SUM(Calculations!R$69,Calculations!R$77,Calculations!R$85,Calculations!R$93,Calculations!R$100)</f>
        <v>5.0810226745559938E-8</v>
      </c>
      <c r="R18" s="28">
        <f>SUM(Calculations!S$69,Calculations!S$77,Calculations!S$85,Calculations!S$93,Calculations!S$100)</f>
        <v>5.0734934845789797E-8</v>
      </c>
      <c r="S18" s="28">
        <f>SUM(Calculations!T$69,Calculations!T$77,Calculations!T$85,Calculations!T$93,Calculations!T$100)</f>
        <v>5.1239305863881148E-8</v>
      </c>
      <c r="T18" s="28">
        <f>SUM(Calculations!U$69,Calculations!U$77,Calculations!U$85,Calculations!U$93,Calculations!U$100)</f>
        <v>4.9794140351580931E-8</v>
      </c>
      <c r="U18" s="28">
        <f>SUM(Calculations!V$69,Calculations!V$77,Calculations!V$85,Calculations!V$93,Calculations!V$100)</f>
        <v>5.0344838623754625E-8</v>
      </c>
      <c r="V18" s="28">
        <f>SUM(Calculations!W$69,Calculations!W$77,Calculations!W$85,Calculations!W$93,Calculations!W$100)</f>
        <v>5.0505901558422611E-8</v>
      </c>
      <c r="W18" s="28">
        <f>SUM(Calculations!X$69,Calculations!X$77,Calculations!X$85,Calculations!X$93,Calculations!X$100)</f>
        <v>5.0262480878536675E-8</v>
      </c>
      <c r="X18" s="28">
        <f>SUM(Calculations!Y$69,Calculations!Y$77,Calculations!Y$85,Calculations!Y$93,Calculations!Y$100)</f>
        <v>4.9195876933434165E-8</v>
      </c>
      <c r="Y18" s="28">
        <f>SUM(Calculations!Z$69,Calculations!Z$77,Calculations!Z$85,Calculations!Z$93,Calculations!Z$100)</f>
        <v>4.9644953704579284E-8</v>
      </c>
      <c r="Z18" s="28">
        <f>SUM(Calculations!AA$69,Calculations!AA$77,Calculations!AA$85,Calculations!AA$93,Calculations!AA$100)</f>
        <v>4.9378733141639869E-8</v>
      </c>
      <c r="AA18" s="28">
        <f>SUM(Calculations!AB$69,Calculations!AB$77,Calculations!AB$85,Calculations!AB$93,Calculations!AB$100)</f>
        <v>4.9085270242422642E-8</v>
      </c>
      <c r="AB18" s="28">
        <f>SUM(Calculations!AC$69,Calculations!AC$77,Calculations!AC$85,Calculations!AC$93,Calculations!AC$100)</f>
        <v>4.8742196583001254E-8</v>
      </c>
      <c r="AC18" s="28">
        <f>SUM(Calculations!AD$69,Calculations!AD$77,Calculations!AD$85,Calculations!AD$93,Calculations!AD$100)</f>
        <v>5.0597771501367607E-8</v>
      </c>
      <c r="AD18" s="28">
        <f>SUM(Calculations!AE$69,Calculations!AE$77,Calculations!AE$85,Calculations!AE$93,Calculations!AE$100)</f>
        <v>4.8740458724594499E-8</v>
      </c>
      <c r="AE18" s="28">
        <f>SUM(Calculations!AF$69,Calculations!AF$77,Calculations!AF$85,Calculations!AF$93,Calculations!AF$100)</f>
        <v>4.771826166626368E-8</v>
      </c>
      <c r="AF18" s="28">
        <f>SUM(Calculations!AG$69,Calculations!AG$77,Calculations!AG$85,Calculations!AG$93,Calculations!AG$100)</f>
        <v>4.7918417850794716E-8</v>
      </c>
      <c r="AG18" s="28">
        <f>SUM(Calculations!AH$69,Calculations!AH$77,Calculations!AH$85,Calculations!AH$93,Calculations!AH$100)</f>
        <v>5.1202257181190297E-8</v>
      </c>
      <c r="AH18" s="28"/>
      <c r="AI18" s="28"/>
    </row>
    <row r="19" spans="1:35" x14ac:dyDescent="0.45">
      <c r="A19" s="6" t="s">
        <v>602</v>
      </c>
      <c r="B19" s="28">
        <f>SUM(Calculations!C$69,Calculations!C$77,Calculations!C$85,Calculations!C$93,Calculations!C$100)</f>
        <v>5.3231324745146517E-8</v>
      </c>
      <c r="C19" s="28">
        <f>SUM(Calculations!D$69,Calculations!D$77,Calculations!D$85,Calculations!D$93,Calculations!D$100)</f>
        <v>5.1958659694326416E-8</v>
      </c>
      <c r="D19" s="28">
        <f>SUM(Calculations!E$69,Calculations!E$77,Calculations!E$85,Calculations!E$93,Calculations!E$100)</f>
        <v>5.3121207130233274E-8</v>
      </c>
      <c r="E19" s="28">
        <f>SUM(Calculations!F$69,Calculations!F$77,Calculations!F$85,Calculations!F$93,Calculations!F$100)</f>
        <v>5.2285728398450282E-8</v>
      </c>
      <c r="F19" s="28">
        <f>SUM(Calculations!G$69,Calculations!G$77,Calculations!G$85,Calculations!G$93,Calculations!G$100)</f>
        <v>5.1792780898917138E-8</v>
      </c>
      <c r="G19" s="28">
        <f>SUM(Calculations!H$69,Calculations!H$77,Calculations!H$85,Calculations!H$93,Calculations!H$100)</f>
        <v>4.9851199044353201E-8</v>
      </c>
      <c r="H19" s="28">
        <f>SUM(Calculations!I$69,Calculations!I$77,Calculations!I$85,Calculations!I$93,Calculations!I$100)</f>
        <v>5.118133525350017E-8</v>
      </c>
      <c r="I19" s="28">
        <f>SUM(Calculations!J$69,Calculations!J$77,Calculations!J$85,Calculations!J$93,Calculations!J$100)</f>
        <v>4.9494884723375736E-8</v>
      </c>
      <c r="J19" s="28">
        <f>SUM(Calculations!K$69,Calculations!K$77,Calculations!K$85,Calculations!K$93,Calculations!K$100)</f>
        <v>5.0536837424163192E-8</v>
      </c>
      <c r="K19" s="28">
        <f>SUM(Calculations!L$69,Calculations!L$77,Calculations!L$85,Calculations!L$93,Calculations!L$100)</f>
        <v>4.9994618151316251E-8</v>
      </c>
      <c r="L19" s="28">
        <f>SUM(Calculations!M$69,Calculations!M$77,Calculations!M$85,Calculations!M$93,Calculations!M$100)</f>
        <v>5.0288393799047257E-8</v>
      </c>
      <c r="M19" s="28">
        <f>SUM(Calculations!N$69,Calculations!N$77,Calculations!N$85,Calculations!N$93,Calculations!N$100)</f>
        <v>5.1229776541702151E-8</v>
      </c>
      <c r="N19" s="28">
        <f>SUM(Calculations!O$69,Calculations!O$77,Calculations!O$85,Calculations!O$93,Calculations!O$100)</f>
        <v>5.1728527167546536E-8</v>
      </c>
      <c r="O19" s="28">
        <f>SUM(Calculations!P$69,Calculations!P$77,Calculations!P$85,Calculations!P$93,Calculations!P$100)</f>
        <v>5.1524713156681585E-8</v>
      </c>
      <c r="P19" s="28">
        <f>SUM(Calculations!Q$69,Calculations!Q$77,Calculations!Q$85,Calculations!Q$93,Calculations!Q$100)</f>
        <v>5.1996193656781237E-8</v>
      </c>
      <c r="Q19" s="28">
        <f>SUM(Calculations!R$69,Calculations!R$77,Calculations!R$85,Calculations!R$93,Calculations!R$100)</f>
        <v>5.0810226745559938E-8</v>
      </c>
      <c r="R19" s="28">
        <f>SUM(Calculations!S$69,Calculations!S$77,Calculations!S$85,Calculations!S$93,Calculations!S$100)</f>
        <v>5.0734934845789797E-8</v>
      </c>
      <c r="S19" s="28">
        <f>SUM(Calculations!T$69,Calculations!T$77,Calculations!T$85,Calculations!T$93,Calculations!T$100)</f>
        <v>5.1239305863881148E-8</v>
      </c>
      <c r="T19" s="28">
        <f>SUM(Calculations!U$69,Calculations!U$77,Calculations!U$85,Calculations!U$93,Calculations!U$100)</f>
        <v>4.9794140351580931E-8</v>
      </c>
      <c r="U19" s="28">
        <f>SUM(Calculations!V$69,Calculations!V$77,Calculations!V$85,Calculations!V$93,Calculations!V$100)</f>
        <v>5.0344838623754625E-8</v>
      </c>
      <c r="V19" s="28">
        <f>SUM(Calculations!W$69,Calculations!W$77,Calculations!W$85,Calculations!W$93,Calculations!W$100)</f>
        <v>5.0505901558422611E-8</v>
      </c>
      <c r="W19" s="28">
        <f>SUM(Calculations!X$69,Calculations!X$77,Calculations!X$85,Calculations!X$93,Calculations!X$100)</f>
        <v>5.0262480878536675E-8</v>
      </c>
      <c r="X19" s="28">
        <f>SUM(Calculations!Y$69,Calculations!Y$77,Calculations!Y$85,Calculations!Y$93,Calculations!Y$100)</f>
        <v>4.9195876933434165E-8</v>
      </c>
      <c r="Y19" s="28">
        <f>SUM(Calculations!Z$69,Calculations!Z$77,Calculations!Z$85,Calculations!Z$93,Calculations!Z$100)</f>
        <v>4.9644953704579284E-8</v>
      </c>
      <c r="Z19" s="28">
        <f>SUM(Calculations!AA$69,Calculations!AA$77,Calculations!AA$85,Calculations!AA$93,Calculations!AA$100)</f>
        <v>4.9378733141639869E-8</v>
      </c>
      <c r="AA19" s="28">
        <f>SUM(Calculations!AB$69,Calculations!AB$77,Calculations!AB$85,Calculations!AB$93,Calculations!AB$100)</f>
        <v>4.9085270242422642E-8</v>
      </c>
      <c r="AB19" s="28">
        <f>SUM(Calculations!AC$69,Calculations!AC$77,Calculations!AC$85,Calculations!AC$93,Calculations!AC$100)</f>
        <v>4.8742196583001254E-8</v>
      </c>
      <c r="AC19" s="28">
        <f>SUM(Calculations!AD$69,Calculations!AD$77,Calculations!AD$85,Calculations!AD$93,Calculations!AD$100)</f>
        <v>5.0597771501367607E-8</v>
      </c>
      <c r="AD19" s="28">
        <f>SUM(Calculations!AE$69,Calculations!AE$77,Calculations!AE$85,Calculations!AE$93,Calculations!AE$100)</f>
        <v>4.8740458724594499E-8</v>
      </c>
      <c r="AE19" s="28">
        <f>SUM(Calculations!AF$69,Calculations!AF$77,Calculations!AF$85,Calculations!AF$93,Calculations!AF$100)</f>
        <v>4.771826166626368E-8</v>
      </c>
      <c r="AF19" s="28">
        <f>SUM(Calculations!AG$69,Calculations!AG$77,Calculations!AG$85,Calculations!AG$93,Calculations!AG$100)</f>
        <v>4.7918417850794716E-8</v>
      </c>
      <c r="AG19" s="28">
        <f>SUM(Calculations!AH$69,Calculations!AH$77,Calculations!AH$85,Calculations!AH$93,Calculations!AH$100)</f>
        <v>5.1202257181190297E-8</v>
      </c>
      <c r="AH19" s="28"/>
      <c r="AI19" s="28"/>
    </row>
    <row r="20" spans="1:35" x14ac:dyDescent="0.45">
      <c r="A20" s="6" t="s">
        <v>603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</row>
    <row r="21" spans="1:35" x14ac:dyDescent="0.45">
      <c r="A21" s="6" t="s">
        <v>604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</row>
    <row r="22" spans="1:35" x14ac:dyDescent="0.45">
      <c r="A22" s="6" t="s">
        <v>600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>
      <selection activeCell="B6" sqref="B6:E6"/>
    </sheetView>
  </sheetViews>
  <sheetFormatPr defaultRowHeight="14.25" x14ac:dyDescent="0.45"/>
  <cols>
    <col min="1" max="1" width="32.3984375" customWidth="1"/>
  </cols>
  <sheetData>
    <row r="1" spans="1:37" x14ac:dyDescent="0.45">
      <c r="A1" t="s">
        <v>213</v>
      </c>
      <c r="B1">
        <v>2019</v>
      </c>
      <c r="C1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  <c r="AH1" s="8"/>
      <c r="AI1" s="8"/>
    </row>
    <row r="2" spans="1:37" x14ac:dyDescent="0.45">
      <c r="A2" t="s">
        <v>379</v>
      </c>
      <c r="B2" s="27">
        <f>Calculations!C24</f>
        <v>0.31269731656692296</v>
      </c>
      <c r="C2" s="27">
        <f>Calculations!D24</f>
        <v>0.34285778860529786</v>
      </c>
      <c r="D2" s="27">
        <f>Calculations!E24</f>
        <v>0.3622498402976298</v>
      </c>
      <c r="E2" s="27">
        <f>Calculations!F24</f>
        <v>0.37598025289549725</v>
      </c>
      <c r="F2" s="27">
        <f>Calculations!G24</f>
        <v>0.40646738989562903</v>
      </c>
      <c r="G2" s="27">
        <f>Calculations!H24</f>
        <v>0.41415229287630889</v>
      </c>
      <c r="H2" s="27">
        <f>Calculations!I24</f>
        <v>0.42323668613563886</v>
      </c>
      <c r="I2" s="27">
        <f>Calculations!J24</f>
        <v>0.39946945449758892</v>
      </c>
      <c r="J2" s="27">
        <f>Calculations!K24</f>
        <v>0.40009106872906414</v>
      </c>
      <c r="K2" s="27">
        <f>Calculations!L24</f>
        <v>0.40096047140548391</v>
      </c>
      <c r="L2" s="27">
        <f>Calculations!M24</f>
        <v>0.40118376652093307</v>
      </c>
      <c r="M2" s="27">
        <f>Calculations!N24</f>
        <v>0.40197253766231777</v>
      </c>
      <c r="N2" s="27">
        <f>Calculations!O24</f>
        <v>0.40455090151073586</v>
      </c>
      <c r="O2" s="27">
        <f>Calculations!P24</f>
        <v>0.40526200782514737</v>
      </c>
      <c r="P2" s="27">
        <f>Calculations!Q24</f>
        <v>0.40191554233607107</v>
      </c>
      <c r="Q2" s="27">
        <f>Calculations!R24</f>
        <v>0.40537862357361099</v>
      </c>
      <c r="R2" s="27">
        <f>Calculations!S24</f>
        <v>0.41050739265180025</v>
      </c>
      <c r="S2" s="27">
        <f>Calculations!T24</f>
        <v>0.41390216809681823</v>
      </c>
      <c r="T2" s="27">
        <f>Calculations!U24</f>
        <v>0.41454867472941087</v>
      </c>
      <c r="U2" s="27">
        <f>Calculations!V24</f>
        <v>0.4196434670496747</v>
      </c>
      <c r="V2" s="27">
        <f>Calculations!W24</f>
        <v>0.42276478981633353</v>
      </c>
      <c r="W2" s="27">
        <f>Calculations!X24</f>
        <v>0.424336572612173</v>
      </c>
      <c r="X2" s="27">
        <f>Calculations!Y24</f>
        <v>0.42632767697024587</v>
      </c>
      <c r="Y2" s="27">
        <f>Calculations!Z24</f>
        <v>0.42810908238255907</v>
      </c>
      <c r="Z2" s="27">
        <f>Calculations!AA24</f>
        <v>0.42964122355639361</v>
      </c>
      <c r="AA2" s="27">
        <f>Calculations!AB24</f>
        <v>0.42964272552180816</v>
      </c>
      <c r="AB2" s="27">
        <f>Calculations!AC24</f>
        <v>0.43184498257581788</v>
      </c>
      <c r="AC2" s="27">
        <f>Calculations!AD24</f>
        <v>0.4277449404086352</v>
      </c>
      <c r="AD2" s="27">
        <f>Calculations!AE24</f>
        <v>0.42808186375576363</v>
      </c>
      <c r="AE2" s="27">
        <f>Calculations!AF24</f>
        <v>0.42853720191730743</v>
      </c>
      <c r="AF2" s="27">
        <f>Calculations!AG24</f>
        <v>0.4303143276189097</v>
      </c>
      <c r="AG2" s="27">
        <f>Calculations!AH24</f>
        <v>0.42845475850445314</v>
      </c>
      <c r="AH2" s="27"/>
      <c r="AI2" s="27"/>
    </row>
    <row r="3" spans="1:37" x14ac:dyDescent="0.45">
      <c r="A3" t="s">
        <v>367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/>
      <c r="AI3" s="8"/>
      <c r="AJ3" s="8"/>
      <c r="AK3" s="8"/>
    </row>
    <row r="4" spans="1:37" x14ac:dyDescent="0.45">
      <c r="A4" t="s">
        <v>224</v>
      </c>
      <c r="B4" s="27">
        <f>Calculations!C30</f>
        <v>0.37162888102353153</v>
      </c>
      <c r="C4" s="27">
        <f>Calculations!D30</f>
        <v>0.37827603358236273</v>
      </c>
      <c r="D4" s="27">
        <f>Calculations!E30</f>
        <v>0.38450965530531978</v>
      </c>
      <c r="E4" s="27">
        <f>Calculations!F30</f>
        <v>0.39183748446290906</v>
      </c>
      <c r="F4" s="27">
        <f>Calculations!G30</f>
        <v>0.39077117894992563</v>
      </c>
      <c r="G4" s="27">
        <f>Calculations!H30</f>
        <v>0.38920346778110254</v>
      </c>
      <c r="H4" s="27">
        <f>Calculations!I30</f>
        <v>0.40120478963145811</v>
      </c>
      <c r="I4" s="27">
        <f>Calculations!J30</f>
        <v>0.44212293094868654</v>
      </c>
      <c r="J4" s="27">
        <f>Calculations!K30</f>
        <v>0.44194070500122506</v>
      </c>
      <c r="K4" s="27">
        <f>Calculations!L30</f>
        <v>0.44170916404520622</v>
      </c>
      <c r="L4" s="27">
        <f>Calculations!M30</f>
        <v>0.44147897587790957</v>
      </c>
      <c r="M4" s="27">
        <f>Calculations!N30</f>
        <v>0.4410383924935054</v>
      </c>
      <c r="N4" s="27">
        <f>Calculations!O30</f>
        <v>0.440349140033651</v>
      </c>
      <c r="O4" s="27">
        <f>Calculations!P30</f>
        <v>0.43988143828673171</v>
      </c>
      <c r="P4" s="27">
        <f>Calculations!Q30</f>
        <v>0.45010927167755732</v>
      </c>
      <c r="Q4" s="27">
        <f>Calculations!R30</f>
        <v>0.46159649913152001</v>
      </c>
      <c r="R4" s="27">
        <f>Calculations!S30</f>
        <v>0.46060079029085221</v>
      </c>
      <c r="S4" s="27">
        <f>Calculations!T30</f>
        <v>0.45986328712074165</v>
      </c>
      <c r="T4" s="27">
        <f>Calculations!U30</f>
        <v>0.45971447082116323</v>
      </c>
      <c r="U4" s="27">
        <f>Calculations!V30</f>
        <v>0.4595660936566317</v>
      </c>
      <c r="V4" s="27">
        <f>Calculations!W30</f>
        <v>0.4595660936566317</v>
      </c>
      <c r="W4" s="27">
        <f>Calculations!X30</f>
        <v>0.46563683144870682</v>
      </c>
      <c r="X4" s="27">
        <f>Calculations!Y30</f>
        <v>0.46473363612722918</v>
      </c>
      <c r="Y4" s="27">
        <f>Calculations!Z30</f>
        <v>0.46408260091121134</v>
      </c>
      <c r="Z4" s="27">
        <f>Calculations!AA30</f>
        <v>0.46980971748030226</v>
      </c>
      <c r="AA4" s="27">
        <f>Calculations!AB30</f>
        <v>0.46925461882003083</v>
      </c>
      <c r="AB4" s="27">
        <f>Calculations!AC30</f>
        <v>0.46865462219392789</v>
      </c>
      <c r="AC4" s="27">
        <f>Calculations!AD30</f>
        <v>0.46834283737290167</v>
      </c>
      <c r="AD4" s="27">
        <f>Calculations!AE30</f>
        <v>0.46803155547376307</v>
      </c>
      <c r="AE4" s="27">
        <f>Calculations!AF30</f>
        <v>0.46783794918706301</v>
      </c>
      <c r="AF4" s="27">
        <f>Calculations!AG30</f>
        <v>0.46760410763960386</v>
      </c>
      <c r="AG4" s="27">
        <f>Calculations!AH30</f>
        <v>0.46726661976950429</v>
      </c>
      <c r="AH4" s="27"/>
      <c r="AI4" s="27"/>
    </row>
    <row r="5" spans="1:37" x14ac:dyDescent="0.45">
      <c r="A5" t="s">
        <v>225</v>
      </c>
      <c r="B5" s="27">
        <f>'Subsidies Paid'!J5*About!$A$70*1000</f>
        <v>0</v>
      </c>
      <c r="C5" s="27">
        <f>'Subsidies Paid'!K5*About!$A$70*1000</f>
        <v>0</v>
      </c>
      <c r="D5" s="27">
        <f>'Subsidies Paid'!L5*About!$A$70*1000</f>
        <v>0</v>
      </c>
      <c r="E5" s="27">
        <f>'Subsidies Paid'!M5*About!$A$70*1000</f>
        <v>0</v>
      </c>
      <c r="F5" s="27">
        <f>'Subsidies Paid'!N5*About!$A$70*1000</f>
        <v>0</v>
      </c>
      <c r="G5" s="27">
        <f>'Subsidies Paid'!O5*About!$A$70*1000</f>
        <v>0</v>
      </c>
      <c r="H5" s="27">
        <f>'Subsidies Paid'!P5*About!$A$70*1000</f>
        <v>0</v>
      </c>
      <c r="I5" s="27">
        <f>'Subsidies Paid'!Q5*About!$A$70*1000</f>
        <v>0</v>
      </c>
      <c r="J5" s="27">
        <f>'Subsidies Paid'!R5*About!$A$70*1000</f>
        <v>0</v>
      </c>
      <c r="K5" s="27">
        <f>'Subsidies Paid'!S5*About!$A$70*1000</f>
        <v>0</v>
      </c>
      <c r="L5" s="27">
        <f>'Subsidies Paid'!T5*About!$A$70*1000</f>
        <v>0</v>
      </c>
      <c r="M5" s="27">
        <f>'Subsidies Paid'!U5*About!$A$70*1000</f>
        <v>0</v>
      </c>
      <c r="N5" s="27">
        <f>'Subsidies Paid'!V5*About!$A$70*1000</f>
        <v>0</v>
      </c>
      <c r="O5" s="27">
        <f>'Subsidies Paid'!W5*About!$A$70*1000</f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/>
      <c r="AI5" s="27"/>
    </row>
    <row r="6" spans="1:37" x14ac:dyDescent="0.45">
      <c r="A6" t="s">
        <v>380</v>
      </c>
      <c r="B6" s="27">
        <f>'Subsidies Paid'!L8*About!$A$70*1000</f>
        <v>8.9331999999999994</v>
      </c>
      <c r="C6" s="27">
        <f>'Subsidies Paid'!M8*About!$A$70*1000</f>
        <v>8.9331999999999994</v>
      </c>
      <c r="D6" s="27">
        <f>'Subsidies Paid'!N8*About!$A$70*1000</f>
        <v>0</v>
      </c>
      <c r="E6" s="27">
        <f>'Subsidies Paid'!O8*About!$A$70*1000</f>
        <v>0</v>
      </c>
      <c r="F6" s="27">
        <f>'Subsidies Paid'!N8*About!$A$70*1000</f>
        <v>0</v>
      </c>
      <c r="G6" s="27">
        <f>'Subsidies Paid'!O8*About!$A$70*1000</f>
        <v>0</v>
      </c>
      <c r="H6" s="27">
        <f>'Subsidies Paid'!P8*About!$A$70*1000</f>
        <v>0</v>
      </c>
      <c r="I6" s="27">
        <f>'Subsidies Paid'!Q8*About!$A$70*1000</f>
        <v>0</v>
      </c>
      <c r="J6" s="27">
        <f>'Subsidies Paid'!R8*About!$A$70*1000</f>
        <v>0</v>
      </c>
      <c r="K6" s="27">
        <f>'Subsidies Paid'!S8*About!$A$70*1000</f>
        <v>0</v>
      </c>
      <c r="L6" s="27">
        <f>'Subsidies Paid'!T8*About!$A$70*1000</f>
        <v>0</v>
      </c>
      <c r="M6" s="27">
        <f>'Subsidies Paid'!U8*About!$A$70*1000</f>
        <v>0</v>
      </c>
      <c r="N6" s="27">
        <f>'Subsidies Paid'!V8*About!$A$70*1000</f>
        <v>0</v>
      </c>
      <c r="O6" s="27">
        <f>'Subsidies Paid'!W8*About!$A$70*1000</f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/>
      <c r="AI6" s="27"/>
    </row>
    <row r="7" spans="1:37" x14ac:dyDescent="0.45">
      <c r="A7" t="s">
        <v>229</v>
      </c>
      <c r="B7" s="32">
        <v>0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/>
      <c r="AI7" s="32"/>
    </row>
    <row r="8" spans="1:37" x14ac:dyDescent="0.45">
      <c r="A8" t="s">
        <v>230</v>
      </c>
      <c r="B8" s="32">
        <v>0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0</v>
      </c>
      <c r="AC8" s="32">
        <v>0</v>
      </c>
      <c r="AD8" s="32">
        <v>0</v>
      </c>
      <c r="AE8" s="32">
        <v>0</v>
      </c>
      <c r="AF8" s="32">
        <v>0</v>
      </c>
      <c r="AG8" s="32">
        <v>0</v>
      </c>
      <c r="AH8" s="32"/>
      <c r="AI8" s="32"/>
    </row>
    <row r="9" spans="1:37" x14ac:dyDescent="0.45">
      <c r="A9" t="s">
        <v>366</v>
      </c>
      <c r="B9" s="27">
        <f>'Subsidies Paid'!J2*About!$A$70*1000</f>
        <v>0</v>
      </c>
      <c r="C9" s="27">
        <f>'Subsidies Paid'!K2*About!$A$70*1000</f>
        <v>0</v>
      </c>
      <c r="D9" s="27">
        <f>'Subsidies Paid'!L2*About!$A$70*1000</f>
        <v>0</v>
      </c>
      <c r="E9" s="27">
        <f>'Subsidies Paid'!M2*About!$A$70*1000</f>
        <v>0</v>
      </c>
      <c r="F9" s="27">
        <f>'Subsidies Paid'!N2*About!$A$70*1000</f>
        <v>0</v>
      </c>
      <c r="G9" s="27">
        <f>'Subsidies Paid'!O2*About!$A$70*1000</f>
        <v>0</v>
      </c>
      <c r="H9" s="27">
        <f>'Subsidies Paid'!P2*About!$A$70*1000</f>
        <v>0</v>
      </c>
      <c r="I9" s="27">
        <f>'Subsidies Paid'!Q2*About!$A$70*1000</f>
        <v>0</v>
      </c>
      <c r="J9" s="27">
        <f>'Subsidies Paid'!R2*About!$A$70*1000</f>
        <v>0</v>
      </c>
      <c r="K9" s="27">
        <f>'Subsidies Paid'!S2*About!$A$70*1000</f>
        <v>0</v>
      </c>
      <c r="L9" s="27">
        <f>'Subsidies Paid'!T2*About!$A$70*1000</f>
        <v>0</v>
      </c>
      <c r="M9" s="27">
        <f>'Subsidies Paid'!U2*About!$A$70*1000</f>
        <v>0</v>
      </c>
      <c r="N9" s="27">
        <f>'Subsidies Paid'!V2*About!$A$70*1000</f>
        <v>0</v>
      </c>
      <c r="O9" s="27">
        <f>'Subsidies Paid'!W2*About!$A$70*1000</f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/>
      <c r="AI9" s="27"/>
    </row>
    <row r="10" spans="1:37" x14ac:dyDescent="0.45">
      <c r="A10" t="s">
        <v>369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/>
      <c r="AI10" s="8"/>
    </row>
    <row r="11" spans="1:37" x14ac:dyDescent="0.45">
      <c r="A11" t="s">
        <v>368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/>
      <c r="AI11" s="8"/>
    </row>
    <row r="12" spans="1:37" x14ac:dyDescent="0.45">
      <c r="A12" t="s">
        <v>370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/>
      <c r="AI12" s="8"/>
    </row>
    <row r="13" spans="1:37" x14ac:dyDescent="0.45">
      <c r="A13" s="8" t="s">
        <v>376</v>
      </c>
      <c r="B13" s="27">
        <f t="shared" ref="B13:AG13" si="0">B2</f>
        <v>0.31269731656692296</v>
      </c>
      <c r="C13" s="27">
        <f t="shared" si="0"/>
        <v>0.34285778860529786</v>
      </c>
      <c r="D13" s="27">
        <f t="shared" si="0"/>
        <v>0.3622498402976298</v>
      </c>
      <c r="E13" s="27">
        <f t="shared" si="0"/>
        <v>0.37598025289549725</v>
      </c>
      <c r="F13" s="27">
        <f t="shared" si="0"/>
        <v>0.40646738989562903</v>
      </c>
      <c r="G13" s="27">
        <f t="shared" si="0"/>
        <v>0.41415229287630889</v>
      </c>
      <c r="H13" s="27">
        <f t="shared" si="0"/>
        <v>0.42323668613563886</v>
      </c>
      <c r="I13" s="27">
        <f t="shared" si="0"/>
        <v>0.39946945449758892</v>
      </c>
      <c r="J13" s="27">
        <f t="shared" si="0"/>
        <v>0.40009106872906414</v>
      </c>
      <c r="K13" s="27">
        <f t="shared" si="0"/>
        <v>0.40096047140548391</v>
      </c>
      <c r="L13" s="27">
        <f t="shared" si="0"/>
        <v>0.40118376652093307</v>
      </c>
      <c r="M13" s="27">
        <f t="shared" si="0"/>
        <v>0.40197253766231777</v>
      </c>
      <c r="N13" s="27">
        <f t="shared" si="0"/>
        <v>0.40455090151073586</v>
      </c>
      <c r="O13" s="27">
        <f t="shared" si="0"/>
        <v>0.40526200782514737</v>
      </c>
      <c r="P13" s="27">
        <f t="shared" si="0"/>
        <v>0.40191554233607107</v>
      </c>
      <c r="Q13" s="27">
        <f t="shared" si="0"/>
        <v>0.40537862357361099</v>
      </c>
      <c r="R13" s="27">
        <f t="shared" si="0"/>
        <v>0.41050739265180025</v>
      </c>
      <c r="S13" s="27">
        <f t="shared" si="0"/>
        <v>0.41390216809681823</v>
      </c>
      <c r="T13" s="27">
        <f t="shared" si="0"/>
        <v>0.41454867472941087</v>
      </c>
      <c r="U13" s="27">
        <f t="shared" si="0"/>
        <v>0.4196434670496747</v>
      </c>
      <c r="V13" s="27">
        <f t="shared" si="0"/>
        <v>0.42276478981633353</v>
      </c>
      <c r="W13" s="27">
        <f t="shared" si="0"/>
        <v>0.424336572612173</v>
      </c>
      <c r="X13" s="27">
        <f t="shared" si="0"/>
        <v>0.42632767697024587</v>
      </c>
      <c r="Y13" s="27">
        <f t="shared" si="0"/>
        <v>0.42810908238255907</v>
      </c>
      <c r="Z13" s="27">
        <f t="shared" si="0"/>
        <v>0.42964122355639361</v>
      </c>
      <c r="AA13" s="27">
        <f t="shared" si="0"/>
        <v>0.42964272552180816</v>
      </c>
      <c r="AB13" s="27">
        <f t="shared" si="0"/>
        <v>0.43184498257581788</v>
      </c>
      <c r="AC13" s="27">
        <f t="shared" si="0"/>
        <v>0.4277449404086352</v>
      </c>
      <c r="AD13" s="27">
        <f t="shared" si="0"/>
        <v>0.42808186375576363</v>
      </c>
      <c r="AE13" s="27">
        <f t="shared" si="0"/>
        <v>0.42853720191730743</v>
      </c>
      <c r="AF13" s="27">
        <f t="shared" si="0"/>
        <v>0.4303143276189097</v>
      </c>
      <c r="AG13" s="27">
        <f t="shared" si="0"/>
        <v>0.42845475850445314</v>
      </c>
      <c r="AH13" s="27"/>
      <c r="AI13" s="27"/>
    </row>
    <row r="14" spans="1:37" x14ac:dyDescent="0.45">
      <c r="A14" t="s">
        <v>377</v>
      </c>
      <c r="B14" s="27">
        <f t="shared" ref="B14:AG14" si="1">B6</f>
        <v>8.9331999999999994</v>
      </c>
      <c r="C14" s="27">
        <f t="shared" si="1"/>
        <v>8.9331999999999994</v>
      </c>
      <c r="D14" s="27">
        <f t="shared" si="1"/>
        <v>0</v>
      </c>
      <c r="E14" s="27">
        <f t="shared" si="1"/>
        <v>0</v>
      </c>
      <c r="F14" s="27">
        <f t="shared" si="1"/>
        <v>0</v>
      </c>
      <c r="G14" s="27">
        <f t="shared" si="1"/>
        <v>0</v>
      </c>
      <c r="H14" s="27">
        <f t="shared" si="1"/>
        <v>0</v>
      </c>
      <c r="I14" s="27">
        <f t="shared" si="1"/>
        <v>0</v>
      </c>
      <c r="J14" s="27">
        <f t="shared" si="1"/>
        <v>0</v>
      </c>
      <c r="K14" s="27">
        <f t="shared" si="1"/>
        <v>0</v>
      </c>
      <c r="L14" s="27">
        <f t="shared" si="1"/>
        <v>0</v>
      </c>
      <c r="M14" s="27">
        <f t="shared" si="1"/>
        <v>0</v>
      </c>
      <c r="N14" s="27">
        <f t="shared" si="1"/>
        <v>0</v>
      </c>
      <c r="O14" s="27">
        <f t="shared" si="1"/>
        <v>0</v>
      </c>
      <c r="P14" s="27">
        <f t="shared" si="1"/>
        <v>0</v>
      </c>
      <c r="Q14" s="27">
        <f t="shared" si="1"/>
        <v>0</v>
      </c>
      <c r="R14" s="27">
        <f t="shared" si="1"/>
        <v>0</v>
      </c>
      <c r="S14" s="27">
        <f t="shared" si="1"/>
        <v>0</v>
      </c>
      <c r="T14" s="27">
        <f t="shared" si="1"/>
        <v>0</v>
      </c>
      <c r="U14" s="27">
        <f t="shared" si="1"/>
        <v>0</v>
      </c>
      <c r="V14" s="27">
        <f t="shared" si="1"/>
        <v>0</v>
      </c>
      <c r="W14" s="27">
        <f t="shared" si="1"/>
        <v>0</v>
      </c>
      <c r="X14" s="27">
        <f t="shared" si="1"/>
        <v>0</v>
      </c>
      <c r="Y14" s="27">
        <f t="shared" si="1"/>
        <v>0</v>
      </c>
      <c r="Z14" s="27">
        <f t="shared" si="1"/>
        <v>0</v>
      </c>
      <c r="AA14" s="27">
        <f t="shared" si="1"/>
        <v>0</v>
      </c>
      <c r="AB14" s="27">
        <f t="shared" si="1"/>
        <v>0</v>
      </c>
      <c r="AC14" s="27">
        <f t="shared" si="1"/>
        <v>0</v>
      </c>
      <c r="AD14" s="27">
        <f t="shared" si="1"/>
        <v>0</v>
      </c>
      <c r="AE14" s="27">
        <f t="shared" si="1"/>
        <v>0</v>
      </c>
      <c r="AF14" s="27">
        <f t="shared" si="1"/>
        <v>0</v>
      </c>
      <c r="AG14" s="27">
        <f t="shared" si="1"/>
        <v>0</v>
      </c>
      <c r="AH14" s="27"/>
      <c r="AI14" s="27"/>
    </row>
    <row r="15" spans="1:37" x14ac:dyDescent="0.45">
      <c r="A15" t="s">
        <v>605</v>
      </c>
      <c r="B15">
        <f>B11</f>
        <v>0</v>
      </c>
      <c r="C15" s="8">
        <f>C11</f>
        <v>0</v>
      </c>
      <c r="D15" s="8">
        <f t="shared" ref="D15:AG15" si="2">D11</f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>
        <f t="shared" si="2"/>
        <v>0</v>
      </c>
      <c r="AH15" s="8"/>
      <c r="AI15" s="8"/>
    </row>
    <row r="16" spans="1:37" x14ac:dyDescent="0.45">
      <c r="A16" t="s">
        <v>606</v>
      </c>
      <c r="B16">
        <f>B11</f>
        <v>0</v>
      </c>
      <c r="C16" s="8">
        <f>C11</f>
        <v>0</v>
      </c>
      <c r="D16" s="8">
        <f t="shared" ref="D16:AG16" si="3">D11</f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>
        <f t="shared" si="3"/>
        <v>0</v>
      </c>
      <c r="AH16" s="8"/>
      <c r="AI16" s="8"/>
    </row>
    <row r="17" spans="1:35" x14ac:dyDescent="0.45">
      <c r="A17" t="s">
        <v>607</v>
      </c>
      <c r="B17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/>
      <c r="AI17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>
      <selection activeCell="AH14" sqref="AH14"/>
    </sheetView>
  </sheetViews>
  <sheetFormatPr defaultRowHeight="14.25" x14ac:dyDescent="0.45"/>
  <cols>
    <col min="1" max="1" width="32.73046875" customWidth="1"/>
  </cols>
  <sheetData>
    <row r="1" spans="1:35" x14ac:dyDescent="0.45">
      <c r="A1" s="8" t="s">
        <v>213</v>
      </c>
      <c r="B1" s="8">
        <v>2019</v>
      </c>
      <c r="C1" s="8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  <c r="AH1" s="8"/>
      <c r="AI1" s="8"/>
    </row>
    <row r="2" spans="1:35" x14ac:dyDescent="0.45">
      <c r="A2" s="8" t="s">
        <v>382</v>
      </c>
      <c r="B2" s="31">
        <v>0</v>
      </c>
      <c r="C2" s="31">
        <v>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31">
        <v>0</v>
      </c>
      <c r="Q2" s="31">
        <v>0</v>
      </c>
      <c r="R2" s="31">
        <v>0</v>
      </c>
      <c r="S2" s="31">
        <v>0</v>
      </c>
      <c r="T2" s="31">
        <v>0</v>
      </c>
      <c r="U2" s="31">
        <v>0</v>
      </c>
      <c r="V2" s="31">
        <v>0</v>
      </c>
      <c r="W2" s="31">
        <v>0</v>
      </c>
      <c r="X2" s="31">
        <v>0</v>
      </c>
      <c r="Y2" s="31">
        <v>0</v>
      </c>
      <c r="Z2" s="31">
        <v>0</v>
      </c>
      <c r="AA2" s="31">
        <v>0</v>
      </c>
      <c r="AB2" s="31">
        <v>0</v>
      </c>
      <c r="AC2" s="31">
        <v>0</v>
      </c>
      <c r="AD2" s="31">
        <v>0</v>
      </c>
      <c r="AE2" s="31">
        <v>0</v>
      </c>
      <c r="AF2" s="31">
        <v>0</v>
      </c>
      <c r="AG2" s="31">
        <v>0</v>
      </c>
      <c r="AH2" s="31"/>
      <c r="AI2" s="31"/>
    </row>
    <row r="3" spans="1:35" x14ac:dyDescent="0.45">
      <c r="A3" s="8" t="s">
        <v>383</v>
      </c>
      <c r="B3" s="31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/>
      <c r="AI3" s="31"/>
    </row>
    <row r="4" spans="1:35" x14ac:dyDescent="0.45">
      <c r="A4" s="8" t="s">
        <v>384</v>
      </c>
      <c r="B4" s="31">
        <v>0</v>
      </c>
      <c r="C4" s="31">
        <v>0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0</v>
      </c>
      <c r="S4" s="31">
        <v>0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/>
      <c r="AI4" s="31"/>
    </row>
    <row r="5" spans="1:35" x14ac:dyDescent="0.45">
      <c r="A5" s="8" t="s">
        <v>385</v>
      </c>
      <c r="B5" s="31">
        <v>0</v>
      </c>
      <c r="C5" s="31">
        <v>0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/>
      <c r="AI5" s="31"/>
    </row>
    <row r="6" spans="1:35" x14ac:dyDescent="0.45">
      <c r="A6" s="8" t="s">
        <v>386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/>
      <c r="AI6" s="31"/>
    </row>
    <row r="7" spans="1:35" x14ac:dyDescent="0.45">
      <c r="A7" s="8" t="s">
        <v>387</v>
      </c>
      <c r="B7" s="31">
        <f>(Calculations!C6)*(About!$A$70)</f>
        <v>326879.38199999998</v>
      </c>
      <c r="C7" s="31">
        <f>(Calculations!D6)*(About!$A$70)</f>
        <v>276022.09179999999</v>
      </c>
      <c r="D7" s="31">
        <f>(Calculations!E6)*(About!$A$70)</f>
        <v>228261.51479999998</v>
      </c>
      <c r="E7" s="31">
        <f>(Calculations!F6)*(About!$A$70)</f>
        <v>101653.98999999999</v>
      </c>
      <c r="F7" s="31">
        <f>(Calculations!G6)*(About!$A$70)</f>
        <v>99798.409</v>
      </c>
      <c r="G7" s="31">
        <f>(Calculations!H6)*(About!$A$70)</f>
        <v>98141.883000000002</v>
      </c>
      <c r="H7" s="31">
        <f>(Calculations!I6)*(About!$A$70)</f>
        <v>96650.52410000001</v>
      </c>
      <c r="I7" s="31">
        <f>(Calculations!J6)*(About!$A$70)</f>
        <v>95130.520700000008</v>
      </c>
      <c r="J7" s="31">
        <f>(Calculations!K6)*(About!$A$70)</f>
        <v>93758.789000000004</v>
      </c>
      <c r="K7" s="31">
        <f>(Calculations!L6)*(About!$A$70)</f>
        <v>92512.122100000008</v>
      </c>
      <c r="L7" s="31">
        <f>(Calculations!M6)*(About!$A$70)</f>
        <v>91372.16810000001</v>
      </c>
      <c r="M7" s="31">
        <f>(Calculations!N6)*(About!$A$70)</f>
        <v>90324.264900000009</v>
      </c>
      <c r="N7" s="31">
        <f>(Calculations!O6)*(About!$A$70)</f>
        <v>89413.466899999999</v>
      </c>
      <c r="O7" s="31">
        <f>(Calculations!P6)*(About!$A$70)</f>
        <v>88565.007100000003</v>
      </c>
      <c r="P7" s="31">
        <f>(Calculations!Q6)*(About!$A$70)</f>
        <v>87771.700100000002</v>
      </c>
      <c r="Q7" s="31">
        <f>(Calculations!R6)*(About!$A$70)</f>
        <v>87027.719900000011</v>
      </c>
      <c r="R7" s="31">
        <f>(Calculations!S6)*(About!$A$70)</f>
        <v>86328.114400000006</v>
      </c>
      <c r="S7" s="31">
        <f>(Calculations!T6)*(About!$A$70)</f>
        <v>85563.063500000004</v>
      </c>
      <c r="T7" s="31">
        <f>(Calculations!U6)*(About!$A$70)</f>
        <v>84846.562600000005</v>
      </c>
      <c r="U7" s="31">
        <f>(Calculations!V6)*(About!$A$70)</f>
        <v>84173.368300000002</v>
      </c>
      <c r="V7" s="31">
        <f>(Calculations!W6)*(About!$A$70)</f>
        <v>83539.208200000008</v>
      </c>
      <c r="W7" s="31">
        <f>(Calculations!X6)*(About!$A$70)</f>
        <v>82940.392500000002</v>
      </c>
      <c r="X7" s="31">
        <f>(Calculations!Y6)*(About!$A$70)</f>
        <v>82344.004300000001</v>
      </c>
      <c r="Y7" s="31">
        <f>(Calculations!Z6)*(About!$A$70)</f>
        <v>81779.853300000002</v>
      </c>
      <c r="Z7" s="31">
        <f>(Calculations!AA6)*(About!$A$70)</f>
        <v>81245.220700000005</v>
      </c>
      <c r="AA7" s="31">
        <f>(Calculations!AB6)*(About!$A$70)</f>
        <v>80737.484800000006</v>
      </c>
      <c r="AB7" s="31">
        <f>(Calculations!AC6)*(About!$A$70)</f>
        <v>80254.315200000012</v>
      </c>
      <c r="AC7" s="31">
        <f>(Calculations!AD6)*(About!$A$70)</f>
        <v>79762.697899999999</v>
      </c>
      <c r="AD7" s="31">
        <f>(Calculations!AE6)*(About!$A$70)</f>
        <v>79294.8701</v>
      </c>
      <c r="AE7" s="31">
        <f>(Calculations!AF6)*(About!$A$70)</f>
        <v>78848.889800000004</v>
      </c>
      <c r="AF7" s="31">
        <f>(Calculations!AG6)*(About!$A$70)</f>
        <v>78423.203400000013</v>
      </c>
      <c r="AG7" s="31">
        <f>(Calculations!AH6)*(About!$A$70)</f>
        <v>78016.063099999999</v>
      </c>
      <c r="AH7" s="31"/>
      <c r="AI7" s="31"/>
    </row>
    <row r="8" spans="1:35" x14ac:dyDescent="0.45">
      <c r="A8" s="8" t="s">
        <v>388</v>
      </c>
      <c r="B8" s="31">
        <f>(Calculations!C12)*(About!$A$70)</f>
        <v>1063912.077</v>
      </c>
      <c r="C8" s="31">
        <f>(Calculations!D12)*(About!$A$70)</f>
        <v>883009.14520000003</v>
      </c>
      <c r="D8" s="31">
        <f>(Calculations!E12)*(About!$A$70)</f>
        <v>714120.97899999993</v>
      </c>
      <c r="E8" s="31">
        <f>(Calculations!F12)*(About!$A$70)</f>
        <v>317611.18699999998</v>
      </c>
      <c r="F8" s="31">
        <f>(Calculations!G12)*(About!$A$70)</f>
        <v>310621.929</v>
      </c>
      <c r="G8" s="31">
        <f>(Calculations!H12)*(About!$A$70)</f>
        <v>303632.67099999997</v>
      </c>
      <c r="H8" s="31">
        <f>(Calculations!I12)*(About!$A$70)</f>
        <v>296643.413</v>
      </c>
      <c r="I8" s="31">
        <f>(Calculations!J12)*(About!$A$70)</f>
        <v>289655.12599999999</v>
      </c>
      <c r="J8" s="31">
        <f>(Calculations!K12)*(About!$A$70)</f>
        <v>282665.86800000002</v>
      </c>
      <c r="K8" s="31">
        <f>(Calculations!L12)*(About!$A$70)</f>
        <v>275676.61</v>
      </c>
      <c r="L8" s="31">
        <f>(Calculations!M12)*(About!$A$70)</f>
        <v>268687.35200000001</v>
      </c>
      <c r="M8" s="31">
        <f>(Calculations!N12)*(About!$A$70)</f>
        <v>261698.09399999998</v>
      </c>
      <c r="N8" s="31">
        <f>(Calculations!O12)*(About!$A$70)</f>
        <v>254708.83599999998</v>
      </c>
      <c r="O8" s="31">
        <f>(Calculations!P12)*(About!$A$70)</f>
        <v>253247.481</v>
      </c>
      <c r="P8" s="31">
        <f>(Calculations!Q12)*(About!$A$70)</f>
        <v>251785.155</v>
      </c>
      <c r="Q8" s="31">
        <f>(Calculations!R12)*(About!$A$70)</f>
        <v>250322.829</v>
      </c>
      <c r="R8" s="31">
        <f>(Calculations!S12)*(About!$A$70)</f>
        <v>248860.503</v>
      </c>
      <c r="S8" s="31">
        <f>(Calculations!T12)*(About!$A$70)</f>
        <v>247398.177</v>
      </c>
      <c r="T8" s="31">
        <f>(Calculations!U12)*(About!$A$70)</f>
        <v>245935.851</v>
      </c>
      <c r="U8" s="31">
        <f>(Calculations!V12)*(About!$A$70)</f>
        <v>244474.49599999998</v>
      </c>
      <c r="V8" s="31">
        <f>(Calculations!W12)*(About!$A$70)</f>
        <v>243012.16999999998</v>
      </c>
      <c r="W8" s="31">
        <f>(Calculations!X12)*(About!$A$70)</f>
        <v>241549.84399999998</v>
      </c>
      <c r="X8" s="31">
        <f>(Calculations!Y12)*(About!$A$70)</f>
        <v>240087.51799999998</v>
      </c>
      <c r="Y8" s="31">
        <f>(Calculations!Z12)*(About!$A$70)</f>
        <v>238625.19199999998</v>
      </c>
      <c r="Z8" s="31">
        <f>(Calculations!AA12)*(About!$A$70)</f>
        <v>237162.86599999998</v>
      </c>
      <c r="AA8" s="31">
        <f>(Calculations!AB12)*(About!$A$70)</f>
        <v>235700.54</v>
      </c>
      <c r="AB8" s="31">
        <f>(Calculations!AC12)*(About!$A$70)</f>
        <v>234239.185</v>
      </c>
      <c r="AC8" s="31">
        <f>(Calculations!AD12)*(About!$A$70)</f>
        <v>232776.859</v>
      </c>
      <c r="AD8" s="31">
        <f>(Calculations!AE12)*(About!$A$70)</f>
        <v>231314.533</v>
      </c>
      <c r="AE8" s="31">
        <f>(Calculations!AF12)*(About!$A$70)</f>
        <v>229852.20699999999</v>
      </c>
      <c r="AF8" s="31">
        <f>(Calculations!AG12)*(About!$A$70)</f>
        <v>228389.88099999999</v>
      </c>
      <c r="AG8" s="31">
        <f>(Calculations!AH12)*(About!$A$70)</f>
        <v>226927.55499999999</v>
      </c>
      <c r="AH8" s="31"/>
      <c r="AI8" s="31"/>
    </row>
    <row r="9" spans="1:35" x14ac:dyDescent="0.45">
      <c r="A9" s="8" t="s">
        <v>389</v>
      </c>
      <c r="B9" s="31">
        <v>0</v>
      </c>
      <c r="C9" s="31">
        <v>1</v>
      </c>
      <c r="D9" s="31">
        <v>2</v>
      </c>
      <c r="E9" s="31">
        <v>3</v>
      </c>
      <c r="F9" s="31">
        <v>4</v>
      </c>
      <c r="G9" s="31">
        <v>5</v>
      </c>
      <c r="H9" s="31">
        <v>6</v>
      </c>
      <c r="I9" s="31">
        <v>7</v>
      </c>
      <c r="J9" s="31">
        <v>8</v>
      </c>
      <c r="K9" s="31">
        <v>9</v>
      </c>
      <c r="L9" s="31">
        <v>10</v>
      </c>
      <c r="M9" s="31">
        <v>11</v>
      </c>
      <c r="N9" s="31">
        <v>12</v>
      </c>
      <c r="O9" s="31">
        <v>13</v>
      </c>
      <c r="P9" s="31">
        <v>14</v>
      </c>
      <c r="Q9" s="31">
        <v>15</v>
      </c>
      <c r="R9" s="31">
        <v>16</v>
      </c>
      <c r="S9" s="31">
        <v>17</v>
      </c>
      <c r="T9" s="31">
        <v>18</v>
      </c>
      <c r="U9" s="31">
        <v>19</v>
      </c>
      <c r="V9" s="31">
        <v>20</v>
      </c>
      <c r="W9" s="31">
        <v>21</v>
      </c>
      <c r="X9" s="31">
        <v>22</v>
      </c>
      <c r="Y9" s="31">
        <v>23</v>
      </c>
      <c r="Z9" s="31">
        <v>24</v>
      </c>
      <c r="AA9" s="31">
        <v>25</v>
      </c>
      <c r="AB9" s="31">
        <v>26</v>
      </c>
      <c r="AC9" s="31">
        <v>27</v>
      </c>
      <c r="AD9" s="31">
        <v>28</v>
      </c>
      <c r="AE9" s="31">
        <v>29</v>
      </c>
      <c r="AF9" s="31">
        <v>30</v>
      </c>
      <c r="AG9" s="31">
        <v>31</v>
      </c>
      <c r="AH9" s="31"/>
      <c r="AI9" s="31"/>
    </row>
    <row r="10" spans="1:35" x14ac:dyDescent="0.45">
      <c r="A10" s="8" t="s">
        <v>390</v>
      </c>
      <c r="B10" s="31">
        <f>(Calculations!C18)*(About!$A$70)</f>
        <v>248622.60800000001</v>
      </c>
      <c r="C10" s="31">
        <f>(Calculations!D18)*(About!$A$70)</f>
        <v>248031.269</v>
      </c>
      <c r="D10" s="31">
        <f>(Calculations!E18)*(About!$A$70)</f>
        <v>247439.93</v>
      </c>
      <c r="E10" s="31">
        <f>(Calculations!F18)*(About!$A$70)</f>
        <v>246848.59099999999</v>
      </c>
      <c r="F10" s="31">
        <f>(Calculations!G18)*(About!$A$70)</f>
        <v>246257.25200000001</v>
      </c>
      <c r="G10" s="31">
        <f>(Calculations!H18)*(About!$A$70)</f>
        <v>245665.913</v>
      </c>
      <c r="H10" s="31">
        <f>(Calculations!I18)*(About!$A$70)</f>
        <v>245075.54499999998</v>
      </c>
      <c r="I10" s="31">
        <f>(Calculations!J18)*(About!$A$70)</f>
        <v>244484.20600000001</v>
      </c>
      <c r="J10" s="31">
        <f>(Calculations!K18)*(About!$A$70)</f>
        <v>243892.867</v>
      </c>
      <c r="K10" s="31">
        <f>(Calculations!L18)*(About!$A$70)</f>
        <v>243301.52799999999</v>
      </c>
      <c r="L10" s="31">
        <f>(Calculations!M18)*(About!$A$70)</f>
        <v>242710.18899999998</v>
      </c>
      <c r="M10" s="31">
        <f>(Calculations!N18)*(About!$A$70)</f>
        <v>242118.85</v>
      </c>
      <c r="N10" s="31">
        <f>(Calculations!O18)*(About!$A$70)</f>
        <v>241527.511</v>
      </c>
      <c r="O10" s="31">
        <f>(Calculations!P18)*(About!$A$70)</f>
        <v>240936.17199999999</v>
      </c>
      <c r="P10" s="31">
        <f>(Calculations!Q18)*(About!$A$70)</f>
        <v>240344.83299999998</v>
      </c>
      <c r="Q10" s="31">
        <f>(Calculations!R18)*(About!$A$70)</f>
        <v>239753.49400000001</v>
      </c>
      <c r="R10" s="31">
        <f>(Calculations!S18)*(About!$A$70)</f>
        <v>239162.155</v>
      </c>
      <c r="S10" s="31">
        <f>(Calculations!T18)*(About!$A$70)</f>
        <v>238570.81599999999</v>
      </c>
      <c r="T10" s="31">
        <f>(Calculations!U18)*(About!$A$70)</f>
        <v>237980.448</v>
      </c>
      <c r="U10" s="31">
        <f>(Calculations!V18)*(About!$A$70)</f>
        <v>237389.109</v>
      </c>
      <c r="V10" s="31">
        <f>(Calculations!W18)*(About!$A$70)</f>
        <v>236797.77</v>
      </c>
      <c r="W10" s="31">
        <f>(Calculations!X18)*(About!$A$70)</f>
        <v>236206.43099999998</v>
      </c>
      <c r="X10" s="31">
        <f>(Calculations!Y18)*(About!$A$70)</f>
        <v>235615.092</v>
      </c>
      <c r="Y10" s="31">
        <f>(Calculations!Z18)*(About!$A$70)</f>
        <v>235023.753</v>
      </c>
      <c r="Z10" s="31">
        <f>(Calculations!AA18)*(About!$A$70)</f>
        <v>234432.41399999999</v>
      </c>
      <c r="AA10" s="31">
        <f>(Calculations!AB18)*(About!$A$70)</f>
        <v>233841.07499999998</v>
      </c>
      <c r="AB10" s="31">
        <f>(Calculations!AC18)*(About!$A$70)</f>
        <v>233249.736</v>
      </c>
      <c r="AC10" s="31">
        <f>(Calculations!AD18)*(About!$A$70)</f>
        <v>232658.397</v>
      </c>
      <c r="AD10" s="31">
        <f>(Calculations!AE18)*(About!$A$70)</f>
        <v>232067.05799999999</v>
      </c>
      <c r="AE10" s="31">
        <f>(Calculations!AF18)*(About!$A$70)</f>
        <v>231475.71899999998</v>
      </c>
      <c r="AF10" s="31">
        <f>(Calculations!AG18)*(About!$A$70)</f>
        <v>230884.38</v>
      </c>
      <c r="AG10" s="31">
        <f>(Calculations!AH18)*(About!$A$70)</f>
        <v>230294.01199999999</v>
      </c>
      <c r="AH10" s="31"/>
      <c r="AI10" s="31"/>
    </row>
    <row r="11" spans="1:35" x14ac:dyDescent="0.45">
      <c r="A11" s="8" t="s">
        <v>391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/>
      <c r="AI11" s="31"/>
    </row>
    <row r="12" spans="1:35" x14ac:dyDescent="0.45">
      <c r="A12" s="8" t="s">
        <v>392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/>
      <c r="AI12" s="31"/>
    </row>
    <row r="13" spans="1:35" x14ac:dyDescent="0.45">
      <c r="A13" s="8" t="s">
        <v>393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/>
      <c r="AI13" s="31"/>
    </row>
    <row r="14" spans="1:35" x14ac:dyDescent="0.45">
      <c r="A14" s="8" t="s">
        <v>394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/>
      <c r="AI14" s="31"/>
    </row>
    <row r="15" spans="1:35" x14ac:dyDescent="0.45">
      <c r="A15" t="s">
        <v>605</v>
      </c>
      <c r="B15" s="31">
        <f t="shared" ref="B15:C15" si="0">B11</f>
        <v>0</v>
      </c>
      <c r="C15" s="31">
        <f t="shared" si="0"/>
        <v>0</v>
      </c>
      <c r="D15" s="31">
        <f t="shared" ref="D15:AG15" si="1">D11</f>
        <v>0</v>
      </c>
      <c r="E15" s="31">
        <f t="shared" si="1"/>
        <v>0</v>
      </c>
      <c r="F15" s="31">
        <f t="shared" si="1"/>
        <v>0</v>
      </c>
      <c r="G15" s="31">
        <f t="shared" si="1"/>
        <v>0</v>
      </c>
      <c r="H15" s="31">
        <f t="shared" si="1"/>
        <v>0</v>
      </c>
      <c r="I15" s="31">
        <f t="shared" si="1"/>
        <v>0</v>
      </c>
      <c r="J15" s="31">
        <f t="shared" si="1"/>
        <v>0</v>
      </c>
      <c r="K15" s="31">
        <f t="shared" si="1"/>
        <v>0</v>
      </c>
      <c r="L15" s="31">
        <f t="shared" si="1"/>
        <v>0</v>
      </c>
      <c r="M15" s="31">
        <f t="shared" si="1"/>
        <v>0</v>
      </c>
      <c r="N15" s="31">
        <f t="shared" si="1"/>
        <v>0</v>
      </c>
      <c r="O15" s="31">
        <f t="shared" si="1"/>
        <v>0</v>
      </c>
      <c r="P15" s="31">
        <f t="shared" si="1"/>
        <v>0</v>
      </c>
      <c r="Q15" s="31">
        <f t="shared" si="1"/>
        <v>0</v>
      </c>
      <c r="R15" s="31">
        <f t="shared" si="1"/>
        <v>0</v>
      </c>
      <c r="S15" s="31">
        <f t="shared" si="1"/>
        <v>0</v>
      </c>
      <c r="T15" s="31">
        <f t="shared" si="1"/>
        <v>0</v>
      </c>
      <c r="U15" s="31">
        <f t="shared" si="1"/>
        <v>0</v>
      </c>
      <c r="V15" s="31">
        <f t="shared" si="1"/>
        <v>0</v>
      </c>
      <c r="W15" s="31">
        <f t="shared" si="1"/>
        <v>0</v>
      </c>
      <c r="X15" s="31">
        <f t="shared" si="1"/>
        <v>0</v>
      </c>
      <c r="Y15" s="31">
        <f t="shared" si="1"/>
        <v>0</v>
      </c>
      <c r="Z15" s="31">
        <f t="shared" si="1"/>
        <v>0</v>
      </c>
      <c r="AA15" s="31">
        <f t="shared" si="1"/>
        <v>0</v>
      </c>
      <c r="AB15" s="31">
        <f t="shared" si="1"/>
        <v>0</v>
      </c>
      <c r="AC15" s="31">
        <f t="shared" si="1"/>
        <v>0</v>
      </c>
      <c r="AD15" s="31">
        <f t="shared" si="1"/>
        <v>0</v>
      </c>
      <c r="AE15" s="31">
        <f t="shared" si="1"/>
        <v>0</v>
      </c>
      <c r="AF15" s="31">
        <f t="shared" si="1"/>
        <v>0</v>
      </c>
      <c r="AG15" s="31">
        <f t="shared" si="1"/>
        <v>0</v>
      </c>
      <c r="AH15" s="31"/>
      <c r="AI15" s="31"/>
    </row>
    <row r="16" spans="1:35" x14ac:dyDescent="0.45">
      <c r="A16" t="s">
        <v>606</v>
      </c>
      <c r="B16" s="31">
        <f t="shared" ref="B16:C16" si="2">B11</f>
        <v>0</v>
      </c>
      <c r="C16" s="31">
        <f t="shared" si="2"/>
        <v>0</v>
      </c>
      <c r="D16" s="31">
        <f t="shared" ref="D16:AG16" si="3">D11</f>
        <v>0</v>
      </c>
      <c r="E16" s="31">
        <f t="shared" si="3"/>
        <v>0</v>
      </c>
      <c r="F16" s="31">
        <f t="shared" si="3"/>
        <v>0</v>
      </c>
      <c r="G16" s="31">
        <f t="shared" si="3"/>
        <v>0</v>
      </c>
      <c r="H16" s="31">
        <f t="shared" si="3"/>
        <v>0</v>
      </c>
      <c r="I16" s="31">
        <f t="shared" si="3"/>
        <v>0</v>
      </c>
      <c r="J16" s="31">
        <f t="shared" si="3"/>
        <v>0</v>
      </c>
      <c r="K16" s="31">
        <f t="shared" si="3"/>
        <v>0</v>
      </c>
      <c r="L16" s="31">
        <f t="shared" si="3"/>
        <v>0</v>
      </c>
      <c r="M16" s="31">
        <f t="shared" si="3"/>
        <v>0</v>
      </c>
      <c r="N16" s="31">
        <f t="shared" si="3"/>
        <v>0</v>
      </c>
      <c r="O16" s="31">
        <f t="shared" si="3"/>
        <v>0</v>
      </c>
      <c r="P16" s="31">
        <f t="shared" si="3"/>
        <v>0</v>
      </c>
      <c r="Q16" s="31">
        <f t="shared" si="3"/>
        <v>0</v>
      </c>
      <c r="R16" s="31">
        <f t="shared" si="3"/>
        <v>0</v>
      </c>
      <c r="S16" s="31">
        <f t="shared" si="3"/>
        <v>0</v>
      </c>
      <c r="T16" s="31">
        <f t="shared" si="3"/>
        <v>0</v>
      </c>
      <c r="U16" s="31">
        <f t="shared" si="3"/>
        <v>0</v>
      </c>
      <c r="V16" s="31">
        <f t="shared" si="3"/>
        <v>0</v>
      </c>
      <c r="W16" s="31">
        <f t="shared" si="3"/>
        <v>0</v>
      </c>
      <c r="X16" s="31">
        <f t="shared" si="3"/>
        <v>0</v>
      </c>
      <c r="Y16" s="31">
        <f t="shared" si="3"/>
        <v>0</v>
      </c>
      <c r="Z16" s="31">
        <f t="shared" si="3"/>
        <v>0</v>
      </c>
      <c r="AA16" s="31">
        <f t="shared" si="3"/>
        <v>0</v>
      </c>
      <c r="AB16" s="31">
        <f t="shared" si="3"/>
        <v>0</v>
      </c>
      <c r="AC16" s="31">
        <f t="shared" si="3"/>
        <v>0</v>
      </c>
      <c r="AD16" s="31">
        <f t="shared" si="3"/>
        <v>0</v>
      </c>
      <c r="AE16" s="31">
        <f t="shared" si="3"/>
        <v>0</v>
      </c>
      <c r="AF16" s="31">
        <f t="shared" si="3"/>
        <v>0</v>
      </c>
      <c r="AG16" s="31">
        <f t="shared" si="3"/>
        <v>0</v>
      </c>
      <c r="AH16" s="31"/>
      <c r="AI16" s="31"/>
    </row>
    <row r="17" spans="1:35" x14ac:dyDescent="0.45">
      <c r="A17" t="s">
        <v>607</v>
      </c>
      <c r="B17" s="31">
        <v>0</v>
      </c>
      <c r="C17" s="31">
        <v>1</v>
      </c>
      <c r="D17" s="31">
        <v>2</v>
      </c>
      <c r="E17" s="31">
        <v>3</v>
      </c>
      <c r="F17" s="31">
        <v>4</v>
      </c>
      <c r="G17" s="31">
        <v>5</v>
      </c>
      <c r="H17" s="31">
        <v>6</v>
      </c>
      <c r="I17" s="31">
        <v>7</v>
      </c>
      <c r="J17" s="31">
        <v>8</v>
      </c>
      <c r="K17" s="31">
        <v>9</v>
      </c>
      <c r="L17" s="31">
        <v>10</v>
      </c>
      <c r="M17" s="31">
        <v>11</v>
      </c>
      <c r="N17" s="31">
        <v>12</v>
      </c>
      <c r="O17" s="31">
        <v>13</v>
      </c>
      <c r="P17" s="31">
        <v>14</v>
      </c>
      <c r="Q17" s="31">
        <v>15</v>
      </c>
      <c r="R17" s="31">
        <v>16</v>
      </c>
      <c r="S17" s="31">
        <v>17</v>
      </c>
      <c r="T17" s="31">
        <v>18</v>
      </c>
      <c r="U17" s="31">
        <v>19</v>
      </c>
      <c r="V17" s="31">
        <v>20</v>
      </c>
      <c r="W17" s="31">
        <v>21</v>
      </c>
      <c r="X17" s="31">
        <v>22</v>
      </c>
      <c r="Y17" s="31">
        <v>23</v>
      </c>
      <c r="Z17" s="31">
        <v>24</v>
      </c>
      <c r="AA17" s="31">
        <v>25</v>
      </c>
      <c r="AB17" s="31">
        <v>26</v>
      </c>
      <c r="AC17" s="31">
        <v>27</v>
      </c>
      <c r="AD17" s="31">
        <v>28</v>
      </c>
      <c r="AE17" s="31">
        <v>29</v>
      </c>
      <c r="AF17" s="31">
        <v>30</v>
      </c>
      <c r="AG17" s="31">
        <v>31</v>
      </c>
      <c r="AH17" s="31"/>
      <c r="AI1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Subsidies Paid</vt:lpstr>
      <vt:lpstr>AEO Table 1</vt:lpstr>
      <vt:lpstr>AEO Table 8</vt:lpstr>
      <vt:lpstr>AEO Table 11</vt:lpstr>
      <vt:lpstr>Calculations</vt:lpstr>
      <vt:lpstr>BS-BSfTFpEUP</vt:lpstr>
      <vt:lpstr>BS-BSpUEO</vt:lpstr>
      <vt:lpstr>BS-BSpUECB</vt:lpstr>
      <vt:lpstr>JCT Table 1_Notes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2014-08-21T02:04:37Z</dcterms:created>
  <dcterms:modified xsi:type="dcterms:W3CDTF">2020-09-24T21:24:11Z</dcterms:modified>
</cp:coreProperties>
</file>