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toddfincannon/Projects/eps-us/"/>
    </mc:Choice>
  </mc:AlternateContent>
  <xr:revisionPtr revIDLastSave="0" documentId="13_ncr:1_{F7ABF26A-D1B3-9B4A-ADCA-90BBDFD690AC}" xr6:coauthVersionLast="45" xr6:coauthVersionMax="45" xr10:uidLastSave="{00000000-0000-0000-0000-000000000000}"/>
  <bookViews>
    <workbookView xWindow="0" yWindow="500" windowWidth="35840" windowHeight="2190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<sst xmlns="http://schemas.openxmlformats.org/spreadsheetml/2006/main" count="12668" uniqueCount="3624">
  <si>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</si>
  <si>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</si>
  <si>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</si>
  <si>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</si>
  <si>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</si>
  <si>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</si>
  <si>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</si>
  <si>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</si>
  <si>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</si>
  <si>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</si>
  <si>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</si>
  <si>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</si>
  <si>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</si>
  <si>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</si>
  <si>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</si>
  <si>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</si>
  <si>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</si>
  <si>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</si>
  <si>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</si>
  <si>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</si>
  <si>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</si>
  <si>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</si>
  <si>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</si>
  <si>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</si>
  <si>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</si>
  <si>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</si>
  <si>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</si>
  <si>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</si>
  <si>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</si>
  <si>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</si>
  <si>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</si>
  <si>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</si>
  <si>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</si>
  <si>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</si>
  <si>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</si>
  <si>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</si>
  <si>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</si>
  <si>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</si>
  <si>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</si>
  <si>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</si>
  <si>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</si>
  <si>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</si>
  <si>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</si>
  <si>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</si>
  <si>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</si>
  <si>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</si>
  <si>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</si>
  <si>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</si>
  <si>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</si>
  <si>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</si>
  <si>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</si>
  <si>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</si>
  <si>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</si>
  <si>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</si>
  <si>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</si>
  <si>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</si>
  <si>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</si>
  <si>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</si>
  <si>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</si>
  <si>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</si>
  <si>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</si>
  <si>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</si>
  <si>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</si>
  <si>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</si>
  <si>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</si>
  <si>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</si>
  <si>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</si>
  <si>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</si>
  <si>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</si>
  <si>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</si>
  <si>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</si>
  <si>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</si>
  <si>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</si>
  <si>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</si>
  <si>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</si>
  <si>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</si>
  <si>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</si>
  <si>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</si>
  <si>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</si>
  <si>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</si>
  <si>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</si>
  <si>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</si>
  <si>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</si>
  <si>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</si>
  <si>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</si>
  <si>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</si>
  <si>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</si>
  <si>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</si>
  <si>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</si>
  <si>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</si>
  <si>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</si>
  <si>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</si>
  <si>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</si>
  <si>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</si>
  <si>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</si>
  <si>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</si>
  <si>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</si>
  <si>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</si>
  <si>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</si>
  <si>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</si>
  <si>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</si>
  <si>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</si>
  <si>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</si>
  <si>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</si>
  <si>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</si>
  <si>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</si>
  <si>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</si>
  <si>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</si>
  <si>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</si>
  <si>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</si>
  <si>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</si>
  <si>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</si>
  <si>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</si>
  <si>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</si>
  <si>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</si>
  <si>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</si>
  <si>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</si>
  <si>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</si>
  <si>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</si>
  <si>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</si>
  <si>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</si>
  <si>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</si>
  <si>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</si>
  <si>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</si>
  <si>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</si>
  <si>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</si>
  <si>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</si>
  <si>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</si>
  <si>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</si>
  <si>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</si>
  <si>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</si>
  <si>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</si>
  <si>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</si>
  <si>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</si>
  <si>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</si>
  <si>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</si>
  <si>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</si>
  <si>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</si>
  <si>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</si>
  <si>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</si>
  <si>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</si>
  <si>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</si>
  <si>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</si>
  <si>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</si>
  <si>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</si>
  <si>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</si>
  <si>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</si>
  <si>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</si>
  <si>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</si>
  <si>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</si>
  <si>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</si>
  <si>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</si>
  <si>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</si>
  <si>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</si>
  <si>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</si>
  <si>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</si>
  <si>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</si>
  <si>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</si>
  <si>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</si>
  <si>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</si>
  <si>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</si>
  <si>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</si>
  <si>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</si>
  <si>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</si>
  <si>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</si>
  <si>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</si>
  <si>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</si>
  <si>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</si>
  <si>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</si>
  <si>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</si>
  <si>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</si>
  <si>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</si>
  <si>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</si>
  <si>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</si>
  <si>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</si>
  <si>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</si>
  <si>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</si>
  <si>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</si>
  <si>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</si>
  <si>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</si>
  <si>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</si>
  <si>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</si>
  <si>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</si>
  <si>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</si>
  <si>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</si>
  <si>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</si>
  <si>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</si>
  <si>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</si>
  <si>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</si>
  <si>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</si>
  <si>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</si>
  <si>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</si>
  <si>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</si>
  <si>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</si>
  <si>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</si>
  <si>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</si>
  <si>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</si>
  <si>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</si>
  <si>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</si>
  <si>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</si>
  <si>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</si>
  <si>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</si>
  <si>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</si>
  <si>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</si>
  <si>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</si>
  <si>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</si>
  <si>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</si>
  <si>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</si>
  <si>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</si>
  <si>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</si>
  <si>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</si>
  <si>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</si>
  <si>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</si>
  <si>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</si>
  <si>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</si>
  <si>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</si>
  <si>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</si>
  <si>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</si>
  <si>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</si>
  <si>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</si>
  <si>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</si>
  <si>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</si>
  <si>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</si>
  <si>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</si>
  <si>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</si>
  <si>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</si>
  <si>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</si>
  <si>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</si>
  <si>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</si>
  <si>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</si>
  <si>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</si>
  <si>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</si>
  <si>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</si>
  <si>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</si>
  <si>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</si>
  <si>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</si>
  <si>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</si>
  <si>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</si>
  <si>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</si>
  <si>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</si>
  <si>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</si>
  <si>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</si>
  <si>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</si>
  <si>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</si>
  <si>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</si>
  <si>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</si>
  <si>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</si>
  <si>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</si>
  <si>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</si>
  <si>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</si>
  <si>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</si>
  <si>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</si>
  <si>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</si>
  <si>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</si>
  <si>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</si>
  <si>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</si>
  <si>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</si>
  <si>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</si>
  <si>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</si>
  <si>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</si>
  <si>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</si>
  <si>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</si>
  <si>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</si>
  <si>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</si>
  <si>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</si>
  <si>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</si>
  <si>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</si>
  <si>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</si>
  <si>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</si>
  <si>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</si>
  <si>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</si>
  <si>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</si>
  <si>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</si>
  <si>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</si>
  <si>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</si>
  <si>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</si>
  <si>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</si>
  <si>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</si>
  <si>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</si>
  <si>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</si>
  <si>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</si>
  <si>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</si>
  <si>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</si>
  <si>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</si>
  <si>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</si>
  <si>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</si>
  <si>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</si>
  <si>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</si>
  <si>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</si>
  <si>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</si>
  <si>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</si>
  <si>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</si>
  <si>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</si>
  <si>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</si>
  <si>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</si>
  <si>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</si>
  <si>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</si>
  <si>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</si>
  <si>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</si>
  <si>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</si>
  <si>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</si>
  <si>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</si>
  <si>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</si>
  <si>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</si>
  <si>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</si>
  <si>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</si>
  <si>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</si>
  <si>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</si>
  <si>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</si>
  <si>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</si>
  <si>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</si>
  <si>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</si>
  <si>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</si>
  <si>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</si>
  <si>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</si>
  <si>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</si>
  <si>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</si>
  <si>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</si>
  <si>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</si>
  <si>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</si>
  <si>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</si>
  <si>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</si>
  <si>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</si>
  <si>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</si>
  <si>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</si>
  <si>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</si>
  <si>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</si>
  <si>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</si>
  <si>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</si>
  <si>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</si>
  <si>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</si>
  <si>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</si>
  <si>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</si>
  <si>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</si>
  <si>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</si>
  <si>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</si>
  <si>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</si>
  <si>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</si>
  <si>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</si>
  <si>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</si>
  <si>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</si>
  <si>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</si>
  <si>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</si>
  <si>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</si>
  <si>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</si>
  <si>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</si>
  <si>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</si>
  <si>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</si>
  <si>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</si>
  <si>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</si>
  <si>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</si>
  <si>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</si>
  <si>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</si>
  <si>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</si>
  <si>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</si>
  <si>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</si>
  <si>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</si>
  <si>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</si>
  <si>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</si>
  <si>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</si>
  <si>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</si>
  <si>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</si>
  <si>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</si>
  <si>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</si>
  <si>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</si>
  <si>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</si>
  <si>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</si>
  <si>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</si>
  <si>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</si>
  <si>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</si>
  <si>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</si>
  <si>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</si>
  <si>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</si>
  <si>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</si>
  <si>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</si>
  <si>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</si>
  <si>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</si>
  <si>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</si>
  <si>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</si>
  <si>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</si>
  <si>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</si>
  <si>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</si>
  <si>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</si>
  <si>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</si>
  <si>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</si>
  <si>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</si>
  <si>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</si>
  <si>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</si>
  <si>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</si>
  <si>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</si>
  <si>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</si>
  <si>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</si>
  <si>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</si>
  <si>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</si>
  <si>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</si>
  <si>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</si>
  <si>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</si>
  <si>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</si>
  <si>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</si>
  <si>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</si>
  <si>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</si>
  <si>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</si>
  <si>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</si>
  <si>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</si>
  <si>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</si>
  <si>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</si>
  <si>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</si>
  <si>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</si>
  <si>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</si>
  <si>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</si>
  <si>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</si>
  <si>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</si>
  <si>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</si>
  <si>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</si>
  <si>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</si>
  <si>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</si>
  <si>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</si>
  <si>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</si>
  <si>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</si>
  <si>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</si>
  <si>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</si>
  <si>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</si>
  <si>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</si>
  <si>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</si>
  <si>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</si>
  <si>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</si>
  <si>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</si>
  <si>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</si>
  <si>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</si>
  <si>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</si>
  <si>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</si>
  <si>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</si>
  <si>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</si>
  <si>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</si>
  <si>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</si>
  <si>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</si>
  <si>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</si>
  <si>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</si>
  <si>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</si>
  <si>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</si>
  <si>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</si>
  <si>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</si>
  <si>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</si>
  <si>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</si>
  <si>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</si>
  <si>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</si>
  <si>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</si>
  <si>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</si>
  <si>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</si>
  <si>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</si>
  <si>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</si>
  <si>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</si>
  <si>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</si>
  <si>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</si>
  <si>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</si>
  <si>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</si>
  <si>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</si>
  <si>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</si>
  <si>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</si>
  <si>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</si>
  <si>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</si>
  <si>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</si>
  <si>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</si>
  <si>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</si>
  <si>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</si>
  <si>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</si>
  <si>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</si>
  <si>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</si>
  <si>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</si>
  <si>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</si>
  <si>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</si>
  <si>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</si>
  <si>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</si>
  <si>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</si>
  <si>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</si>
  <si>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</si>
  <si>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</si>
  <si>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</si>
  <si>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</si>
  <si>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</si>
  <si>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</si>
  <si>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</si>
  <si>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</si>
  <si>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</si>
  <si>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</si>
  <si>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</si>
  <si>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</si>
  <si>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</si>
  <si>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</si>
  <si>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</si>
  <si>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</si>
  <si>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</si>
  <si>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</si>
  <si>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</si>
  <si>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</si>
  <si>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</si>
  <si>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</si>
  <si>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</si>
  <si>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</si>
  <si>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</si>
  <si>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</si>
  <si>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</si>
  <si>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</si>
  <si>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</si>
  <si>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</si>
  <si>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</si>
  <si>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</si>
  <si>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</si>
  <si>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</si>
  <si>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</si>
  <si>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</si>
  <si>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</si>
  <si>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</si>
  <si>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</si>
  <si>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</si>
  <si>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</si>
  <si>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</si>
  <si>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</si>
  <si>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</si>
  <si>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</si>
  <si>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</si>
  <si>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</si>
  <si>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</si>
  <si>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</si>
  <si>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</si>
  <si>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</si>
  <si>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</si>
  <si>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</si>
  <si>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</si>
  <si>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</si>
  <si>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</si>
  <si>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</si>
  <si>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</si>
  <si>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</si>
  <si>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</si>
  <si>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</si>
  <si>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</si>
  <si>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</si>
  <si>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</si>
  <si>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</si>
  <si>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</si>
  <si>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</si>
  <si>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</si>
  <si>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</si>
  <si>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</si>
  <si>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</si>
  <si>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</si>
  <si>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</si>
  <si>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</si>
  <si>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</si>
  <si>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</si>
  <si>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</si>
  <si>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</si>
  <si>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</si>
  <si>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</si>
  <si>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</si>
  <si>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</si>
  <si>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</si>
  <si>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</si>
  <si>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</si>
  <si>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</si>
  <si>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</si>
  <si>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</si>
  <si>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</si>
  <si>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</si>
  <si>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</si>
  <si>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</si>
  <si>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</si>
  <si>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</si>
  <si>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</si>
  <si>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</si>
  <si>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</si>
  <si>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</si>
  <si>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</si>
  <si>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</si>
  <si>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</si>
  <si>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</si>
  <si>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</si>
  <si>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</si>
  <si>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</si>
  <si>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</si>
  <si>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</si>
  <si>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</si>
  <si>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</si>
  <si>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</si>
  <si>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</si>
  <si>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</si>
  <si>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</si>
  <si>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</si>
  <si>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</si>
  <si>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</si>
  <si>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</si>
  <si>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</si>
  <si>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</si>
  <si>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</si>
  <si>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</si>
  <si>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</si>
  <si>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</si>
  <si>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</si>
  <si>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</si>
  <si>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</si>
  <si>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</si>
  <si>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</si>
  <si>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</si>
  <si>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</si>
  <si>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</si>
  <si>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</si>
  <si>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</si>
  <si>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</si>
  <si>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</si>
  <si>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</si>
  <si>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</si>
  <si>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</si>
  <si>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</si>
  <si>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</si>
  <si>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</si>
  <si>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</si>
  <si>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</si>
  <si>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</si>
  <si>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</si>
  <si>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</si>
  <si>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</si>
  <si>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</si>
  <si>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</si>
  <si>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</si>
  <si>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</si>
  <si>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</si>
  <si>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</si>
  <si>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</si>
  <si>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</si>
  <si>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</si>
  <si>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</si>
  <si>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</si>
  <si>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</si>
  <si>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</si>
  <si>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</si>
  <si>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</si>
  <si>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</si>
  <si>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</si>
  <si>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</si>
  <si>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</si>
  <si>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</si>
  <si>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</si>
  <si>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</si>
  <si>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</si>
  <si>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</si>
  <si>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</si>
  <si>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</si>
  <si>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</si>
  <si>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</si>
  <si>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</si>
  <si>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</si>
  <si>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</si>
  <si>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</si>
  <si>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</si>
  <si>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</si>
  <si>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</si>
  <si>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</si>
  <si>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</si>
  <si>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</si>
  <si>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</si>
  <si>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</si>
  <si>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</si>
  <si>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</si>
  <si>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</si>
  <si>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</si>
  <si>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</si>
  <si>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</si>
  <si>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</si>
  <si>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</si>
  <si>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</si>
  <si>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</si>
  <si>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</si>
  <si>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</si>
  <si>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</si>
  <si>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</si>
  <si>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</si>
  <si>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</si>
  <si>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</si>
  <si>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</si>
  <si>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</si>
  <si>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</si>
  <si>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</si>
  <si>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</si>
  <si>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</si>
  <si>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</si>
  <si>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</si>
  <si>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</si>
  <si>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</si>
  <si>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</si>
  <si>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</si>
  <si>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</si>
  <si>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</si>
  <si>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</si>
  <si>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</si>
  <si>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</si>
  <si>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</si>
  <si>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</si>
  <si>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</si>
  <si>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</si>
  <si>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</si>
  <si>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</si>
  <si>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</si>
  <si>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</si>
  <si>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</si>
  <si>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</si>
  <si>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</si>
  <si>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</si>
  <si>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</si>
  <si>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</si>
  <si>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</si>
  <si>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</si>
  <si>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</si>
  <si>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</si>
  <si>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</si>
  <si>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</si>
  <si>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</si>
  <si>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</si>
  <si>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</si>
  <si>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</si>
  <si>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</si>
  <si>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</si>
  <si>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</si>
  <si>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</si>
  <si>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</si>
  <si>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</si>
  <si>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</si>
  <si>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</si>
  <si>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</si>
  <si>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</si>
  <si>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</si>
  <si>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</si>
  <si>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</si>
  <si>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</si>
  <si>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</si>
  <si>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</si>
  <si>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</si>
  <si>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</si>
  <si>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</si>
  <si>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</si>
  <si>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</si>
  <si>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</si>
  <si>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</si>
  <si>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</si>
  <si>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</si>
  <si>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</si>
  <si>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</si>
  <si>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</si>
  <si>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</si>
  <si>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</si>
  <si>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</si>
  <si>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</si>
  <si>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</si>
  <si>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</si>
  <si>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</si>
  <si>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</si>
  <si>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</si>
  <si>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</si>
  <si>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</si>
  <si>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</si>
  <si>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</si>
  <si>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</si>
  <si>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</si>
  <si>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</si>
  <si>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</si>
  <si>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</si>
  <si>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</si>
  <si>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</si>
  <si>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</si>
  <si>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</si>
  <si>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</si>
  <si>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</si>
  <si>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</si>
  <si>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</si>
  <si>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</si>
  <si>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</si>
  <si>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</si>
  <si>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</si>
  <si>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</si>
  <si>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</si>
  <si>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</si>
  <si>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</si>
  <si>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</si>
  <si>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</si>
  <si>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</si>
  <si>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</si>
  <si>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</si>
  <si>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</si>
  <si>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</si>
  <si>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</si>
  <si>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</si>
  <si>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</si>
  <si>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</si>
  <si>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</si>
  <si>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</si>
  <si>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</si>
  <si>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</si>
  <si>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</si>
  <si>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</si>
  <si>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</si>
  <si>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</si>
  <si>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</si>
  <si>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</si>
  <si>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</si>
  <si>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</si>
  <si>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</si>
  <si>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</si>
  <si>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</si>
  <si>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</si>
  <si>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</si>
  <si>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</si>
  <si>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</si>
  <si>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</si>
  <si>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</si>
  <si>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</si>
  <si>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</si>
  <si>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</si>
  <si>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</si>
  <si>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</si>
  <si>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</si>
  <si>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</si>
  <si>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</si>
  <si>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</si>
  <si>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</si>
  <si>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</si>
  <si>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</si>
  <si>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</si>
  <si>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</si>
  <si>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</si>
  <si>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</si>
  <si>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</si>
  <si>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</si>
  <si>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</si>
  <si>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</si>
  <si>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</si>
  <si>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</si>
  <si>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</si>
  <si>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</si>
  <si>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</si>
  <si>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</si>
  <si>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</si>
  <si>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</si>
  <si>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</si>
  <si>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</si>
  <si>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</si>
  <si>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</si>
  <si>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</si>
  <si>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</si>
  <si>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</si>
  <si>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</si>
  <si>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</si>
  <si>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</si>
  <si>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</si>
  <si>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</si>
  <si>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</si>
  <si>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</si>
  <si>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</si>
  <si>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</si>
  <si>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</si>
  <si>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</si>
  <si>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</si>
  <si>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</si>
  <si>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</si>
  <si>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</si>
  <si>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</si>
  <si>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</si>
  <si>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</si>
  <si>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</si>
  <si>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</si>
  <si>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</si>
  <si>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</si>
  <si>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</si>
  <si>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</si>
  <si>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</si>
  <si>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</si>
  <si>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</si>
  <si>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</si>
  <si>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</si>
  <si>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</si>
  <si>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</si>
  <si>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</si>
  <si>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</si>
  <si>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</si>
  <si>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</si>
  <si>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</si>
  <si>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</si>
  <si>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</si>
  <si>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</si>
  <si>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</si>
  <si>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</si>
  <si>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</si>
  <si>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</si>
  <si>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</si>
  <si>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</si>
  <si>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</si>
  <si>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</si>
  <si>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</si>
  <si>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</si>
  <si>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</si>
  <si>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</si>
  <si>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</si>
  <si>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</si>
  <si>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</si>
  <si>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</si>
  <si>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</si>
  <si>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</si>
  <si>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</si>
  <si>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</si>
  <si>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</si>
  <si>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</si>
  <si>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</si>
  <si>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</si>
  <si>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</si>
  <si>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</si>
  <si>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</si>
  <si>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</si>
  <si>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</si>
  <si>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</si>
  <si>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</si>
  <si>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</si>
  <si>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</si>
  <si>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</si>
  <si>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</si>
  <si>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</si>
  <si>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</si>
  <si>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</si>
  <si>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</si>
  <si>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</si>
  <si>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</si>
  <si>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</si>
  <si>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</si>
  <si>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</si>
  <si>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</si>
  <si>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</si>
  <si>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</si>
  <si>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</si>
  <si>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</si>
  <si>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</si>
  <si>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</si>
  <si>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</si>
  <si>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</si>
  <si>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</si>
  <si>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</si>
  <si>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</si>
  <si>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</si>
  <si>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</si>
  <si>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</si>
  <si>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</si>
  <si>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</si>
  <si>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</si>
  <si>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</si>
  <si>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</si>
  <si>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</si>
  <si>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</si>
  <si>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</si>
  <si>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</si>
  <si>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</si>
  <si>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</si>
  <si>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</si>
  <si>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</si>
  <si>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</si>
  <si>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</si>
  <si>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</si>
  <si>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</si>
  <si>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</si>
  <si>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</si>
  <si>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</si>
  <si>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</si>
  <si>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</si>
  <si>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</si>
  <si>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</si>
  <si>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</si>
  <si>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</si>
  <si>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</si>
  <si>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</si>
  <si>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</si>
  <si>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</si>
  <si>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</si>
  <si>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</si>
  <si>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</si>
  <si>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</si>
  <si>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</si>
  <si>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</si>
  <si>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</si>
  <si>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</si>
  <si>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</si>
  <si>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</si>
  <si>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</si>
  <si>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</si>
  <si>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</si>
  <si>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</si>
  <si>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</si>
  <si>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</si>
  <si>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</si>
  <si>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</si>
  <si>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</si>
  <si>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</si>
  <si>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</si>
  <si>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</si>
  <si>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</si>
  <si>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</si>
  <si>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</si>
  <si>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</si>
  <si>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</si>
  <si>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</si>
  <si>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</si>
  <si>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</si>
  <si>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</si>
  <si>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</si>
  <si>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</si>
  <si>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</si>
  <si>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</si>
  <si>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</si>
  <si>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</si>
  <si>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</si>
  <si>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</si>
  <si>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</si>
  <si>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</si>
  <si>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</si>
  <si>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</si>
  <si>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</si>
  <si>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</si>
  <si>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</si>
  <si>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</si>
  <si>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</si>
  <si>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</si>
  <si>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</si>
  <si>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</si>
  <si>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</si>
  <si>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</si>
  <si>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</si>
  <si>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</si>
  <si>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</si>
  <si>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</si>
  <si>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</si>
  <si>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</si>
  <si>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</si>
  <si>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</si>
  <si>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</si>
  <si>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</si>
  <si>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</si>
  <si>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</si>
  <si>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</si>
  <si>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</si>
  <si>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</si>
  <si>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</si>
  <si>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</si>
  <si>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</si>
  <si>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</si>
  <si>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</si>
  <si>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</si>
  <si>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</si>
  <si>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</si>
  <si>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</si>
  <si>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</si>
  <si>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</si>
  <si>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</si>
  <si>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</si>
  <si>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</si>
  <si>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</si>
  <si>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</si>
  <si>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</si>
  <si>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</si>
  <si>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</si>
  <si>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</si>
  <si>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</si>
  <si>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</si>
  <si>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</si>
  <si>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</si>
  <si>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</si>
  <si>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</si>
  <si>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</si>
  <si>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</si>
  <si>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</si>
  <si>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</si>
  <si>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</si>
  <si>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</si>
  <si>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</si>
  <si>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</si>
  <si>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</si>
  <si>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</si>
  <si>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</si>
  <si>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</si>
  <si>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</si>
  <si>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</si>
  <si>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</si>
  <si>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</si>
  <si>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</si>
  <si>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</si>
  <si>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</si>
  <si>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</si>
  <si>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</si>
  <si>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</si>
  <si>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</si>
  <si>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</si>
  <si>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</si>
  <si>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</si>
  <si>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</si>
  <si>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</si>
  <si>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</si>
  <si>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</si>
  <si>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</si>
  <si>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</si>
  <si>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</si>
  <si>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</si>
  <si>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</si>
  <si>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</si>
  <si>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</si>
  <si>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</si>
  <si>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</si>
  <si>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</si>
  <si>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</si>
  <si>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</si>
  <si>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</si>
  <si>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</si>
  <si>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</si>
  <si>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</si>
  <si>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</si>
  <si>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</si>
  <si>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</si>
  <si>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</si>
  <si>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</si>
  <si>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</si>
  <si>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</si>
  <si>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</si>
  <si>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</si>
  <si>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</si>
  <si>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</si>
  <si>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</si>
  <si>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</si>
  <si>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</si>
  <si>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</si>
  <si>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</si>
  <si>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</si>
  <si>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</si>
  <si>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</si>
  <si>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</si>
  <si>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</si>
  <si>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</si>
  <si>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</si>
  <si>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</si>
  <si>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</si>
  <si>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</si>
  <si>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</si>
  <si>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</si>
  <si>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</si>
  <si>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</si>
  <si>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</si>
  <si>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</si>
  <si>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</si>
  <si>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</si>
  <si>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</si>
  <si>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</si>
  <si>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</si>
  <si>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</si>
  <si>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</si>
  <si>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</si>
  <si>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</si>
  <si>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</si>
  <si>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</si>
  <si>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</si>
  <si>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</si>
  <si>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</si>
  <si>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</si>
  <si>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</si>
  <si>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</si>
  <si>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</si>
  <si>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</si>
  <si>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</si>
  <si>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</si>
  <si>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</si>
  <si>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</si>
  <si>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</si>
  <si>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</si>
  <si>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</si>
  <si>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</si>
  <si>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</si>
  <si>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</si>
  <si>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</si>
  <si>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</si>
  <si>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</si>
  <si>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</si>
  <si>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</si>
  <si>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</si>
  <si>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</si>
  <si>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</si>
  <si>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</si>
  <si>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</si>
  <si>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</si>
  <si>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</si>
  <si>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</si>
  <si>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</si>
  <si>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</si>
  <si>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</si>
  <si>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</si>
  <si>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</si>
  <si>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</si>
  <si>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</si>
  <si>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</si>
  <si>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</si>
  <si>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</si>
  <si>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</si>
  <si>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</si>
  <si>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</si>
  <si>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</si>
  <si>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</si>
  <si>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</si>
  <si>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</si>
  <si>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</si>
  <si>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</si>
  <si>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</si>
  <si>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</si>
  <si>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</si>
  <si>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</si>
  <si>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</si>
  <si>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</si>
  <si>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</si>
  <si>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</si>
  <si>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</si>
  <si>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</si>
  <si>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</si>
  <si>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</si>
  <si>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</si>
  <si>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</si>
  <si>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</si>
  <si>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</si>
  <si>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</si>
  <si>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</si>
  <si>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</si>
  <si>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</si>
  <si>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</si>
  <si>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</si>
  <si>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</si>
  <si>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</si>
  <si>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</si>
  <si>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</si>
  <si>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</si>
  <si>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</si>
  <si>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</si>
  <si>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</si>
  <si>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</si>
  <si>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</si>
  <si>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</si>
  <si>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</si>
  <si>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</si>
  <si>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</si>
  <si>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</si>
  <si>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</si>
  <si>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</si>
  <si>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</si>
  <si>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</si>
  <si>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</si>
  <si>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</si>
  <si>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</si>
  <si>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</si>
  <si>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</si>
  <si>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</si>
  <si>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</si>
  <si>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</si>
  <si>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</si>
  <si>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</si>
  <si>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</si>
  <si>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</si>
  <si>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</si>
  <si>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</si>
  <si>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</si>
  <si>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</si>
  <si>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</si>
  <si>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</si>
  <si>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</si>
  <si>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</si>
  <si>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</si>
  <si>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</si>
  <si>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</si>
  <si>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</si>
  <si>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</si>
  <si>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</si>
  <si>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</si>
  <si>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</si>
  <si>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</si>
  <si>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</si>
  <si>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</si>
  <si>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</si>
  <si>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</si>
  <si>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</si>
  <si>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</si>
  <si>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</si>
  <si>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</si>
  <si>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</si>
  <si>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</si>
  <si>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</si>
  <si>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</si>
  <si>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</si>
  <si>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</si>
  <si>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</si>
  <si>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</si>
  <si>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</si>
  <si>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</si>
  <si>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</si>
  <si>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</si>
  <si>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</si>
  <si>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</si>
  <si>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</si>
  <si>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</si>
  <si>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</si>
  <si>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</si>
  <si>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</si>
  <si>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</si>
  <si>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</si>
  <si>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</si>
  <si>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</si>
  <si>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</si>
  <si>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</si>
  <si>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</si>
  <si>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</si>
  <si>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</si>
  <si>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</si>
  <si>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</si>
  <si>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</si>
  <si>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</si>
  <si>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</si>
  <si>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</si>
  <si>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</si>
  <si>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</si>
  <si>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</si>
  <si>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</si>
  <si>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</si>
  <si>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</si>
  <si>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</si>
  <si>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</si>
  <si>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</si>
  <si>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</si>
  <si>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</si>
  <si>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</si>
  <si>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</si>
  <si>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</si>
  <si>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</si>
  <si>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</si>
  <si>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</si>
  <si>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</si>
  <si>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</si>
  <si>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</si>
  <si>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</si>
  <si>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</si>
  <si>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</si>
  <si>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</si>
  <si>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</si>
  <si>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</si>
  <si>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</si>
  <si>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</si>
  <si>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</si>
  <si>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</si>
  <si>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</si>
  <si>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</si>
  <si>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</si>
  <si>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</si>
  <si>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</si>
  <si>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</si>
  <si>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</si>
  <si>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</si>
  <si>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</si>
  <si>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</si>
  <si>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</si>
  <si>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</si>
  <si>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</si>
  <si>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</si>
  <si>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</si>
  <si>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</si>
  <si>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</si>
  <si>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</si>
  <si>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</si>
  <si>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</si>
  <si>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</si>
  <si>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</si>
  <si>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</si>
  <si>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</si>
  <si>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</si>
  <si>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</si>
  <si>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</si>
  <si>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</si>
  <si>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</si>
  <si>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</si>
  <si>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</si>
  <si>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</si>
  <si>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</si>
  <si>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</si>
  <si>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</si>
  <si>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</si>
  <si>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</si>
  <si>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</si>
  <si>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</si>
  <si>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</si>
  <si>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</si>
  <si>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</si>
  <si>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</si>
  <si>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</si>
  <si>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</si>
  <si>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</si>
  <si>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</si>
  <si>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</si>
  <si>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</si>
  <si>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</si>
  <si>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</si>
  <si>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</si>
  <si>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</si>
  <si>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</si>
  <si>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</si>
  <si>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</si>
  <si>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</si>
  <si>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</si>
  <si>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</si>
  <si>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</si>
  <si>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</si>
  <si>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</si>
  <si>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</si>
  <si>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</si>
  <si>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</si>
  <si>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</si>
  <si>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</si>
  <si>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</si>
  <si>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</si>
  <si>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</si>
  <si>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</si>
  <si>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</si>
  <si>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</si>
  <si>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</si>
  <si>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</si>
  <si>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</si>
  <si>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</si>
  <si>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</si>
  <si>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</si>
  <si>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</si>
  <si>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</si>
  <si>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</si>
  <si>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</si>
  <si>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</si>
  <si>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</si>
  <si>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</si>
  <si>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</si>
  <si>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</si>
  <si>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</si>
  <si>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</si>
  <si>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</si>
  <si>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</si>
  <si>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</si>
  <si>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</si>
  <si>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</si>
  <si>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</si>
  <si>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</si>
  <si>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</si>
  <si>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</si>
  <si>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</si>
  <si>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</si>
  <si>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</si>
  <si>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</si>
  <si>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</si>
  <si>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</si>
  <si>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</si>
  <si>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</si>
  <si>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</si>
  <si>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</si>
  <si>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</si>
  <si>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</si>
  <si>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</si>
  <si>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</si>
  <si>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</si>
  <si>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</si>
  <si>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</si>
  <si>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</si>
  <si>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</si>
  <si>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</si>
  <si>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</si>
  <si>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</si>
  <si>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</si>
  <si>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</si>
  <si>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</si>
  <si>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</si>
  <si>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</si>
  <si>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</si>
  <si>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</si>
  <si>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</si>
  <si>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</si>
  <si>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</si>
  <si>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</si>
  <si>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</si>
  <si>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</si>
  <si>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</si>
  <si>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</si>
  <si>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</si>
  <si>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</si>
  <si>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</si>
  <si>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</si>
  <si>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</si>
  <si>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</si>
  <si>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</si>
  <si>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</si>
  <si>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</si>
  <si>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</si>
  <si>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</si>
  <si>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</si>
  <si>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</si>
  <si>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</si>
  <si>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</si>
  <si>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</si>
  <si>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</si>
  <si>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</si>
  <si>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</si>
  <si>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</si>
  <si>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</si>
  <si>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</si>
  <si>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</si>
  <si>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</si>
  <si>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</si>
  <si>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</si>
  <si>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</si>
  <si>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</si>
  <si>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</si>
  <si>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</si>
  <si>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</si>
  <si>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</si>
  <si>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</si>
  <si>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</si>
  <si>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</si>
  <si>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</si>
  <si>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</si>
  <si>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</si>
  <si>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</si>
  <si>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</si>
  <si>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</si>
  <si>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</si>
  <si>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</si>
  <si>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</si>
  <si>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</si>
  <si>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</si>
  <si>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</si>
  <si>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</si>
  <si>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</si>
  <si>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</si>
  <si>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</si>
  <si>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</si>
  <si>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</si>
  <si>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</si>
  <si>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</si>
  <si>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</si>
  <si>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</si>
  <si>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</si>
  <si>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</si>
  <si>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</si>
  <si>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</si>
  <si>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</si>
  <si>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</si>
  <si>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</si>
  <si>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</si>
  <si>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</si>
  <si>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</si>
  <si>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</si>
  <si>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</si>
  <si>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</si>
  <si>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</si>
  <si>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</si>
  <si>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</si>
  <si>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</si>
  <si>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</si>
  <si>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</si>
  <si>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</si>
  <si>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</si>
  <si>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</si>
  <si>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</si>
  <si>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</si>
  <si>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</si>
  <si>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</si>
  <si>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</si>
  <si>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</si>
  <si>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</si>
  <si>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</si>
  <si>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</si>
  <si>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</si>
  <si>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</si>
  <si>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</si>
  <si>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</si>
  <si>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</si>
  <si>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</si>
  <si>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</si>
  <si>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</si>
  <si>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</si>
  <si>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</si>
  <si>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</si>
  <si>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</si>
  <si>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</si>
  <si>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</si>
  <si>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</si>
  <si>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</si>
  <si>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</si>
  <si>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</si>
  <si>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</si>
  <si>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</si>
  <si>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</si>
  <si>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</si>
  <si>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</si>
  <si>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</si>
  <si>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</si>
  <si>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</si>
  <si>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</si>
  <si>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</si>
  <si>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</si>
  <si>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</si>
  <si>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</si>
  <si>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</si>
  <si>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</si>
  <si>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</si>
  <si>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</si>
  <si>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</si>
  <si>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</si>
  <si>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</si>
  <si>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</si>
  <si>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</si>
  <si>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</si>
  <si>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</si>
  <si>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</si>
  <si>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</si>
  <si>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</si>
  <si>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</si>
  <si>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</si>
  <si>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</si>
  <si>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</si>
  <si>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</si>
  <si>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</si>
  <si>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</si>
  <si>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</si>
  <si>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</si>
  <si>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</si>
  <si>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</si>
  <si>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</si>
  <si>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</si>
  <si>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</si>
  <si>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</si>
  <si>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</si>
  <si>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</si>
  <si>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</si>
  <si>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</si>
  <si>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</si>
  <si>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</si>
  <si>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</si>
  <si>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</si>
  <si>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</si>
  <si>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</si>
  <si>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</si>
  <si>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</si>
  <si>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</si>
  <si>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</si>
  <si>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</si>
  <si>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</si>
  <si>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</si>
  <si>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</si>
  <si>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</si>
  <si>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</si>
  <si>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</si>
  <si>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</si>
  <si>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</si>
  <si>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</si>
  <si>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</si>
  <si>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</si>
  <si>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</si>
  <si>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</si>
  <si>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</si>
  <si>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</si>
  <si>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</si>
  <si>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</si>
  <si>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</si>
  <si>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</si>
  <si>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</si>
  <si>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</si>
  <si>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</si>
  <si>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</si>
  <si>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</si>
  <si>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</si>
  <si>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</si>
  <si>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</si>
  <si>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</si>
  <si>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</si>
  <si>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</si>
  <si>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</si>
  <si>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</si>
  <si>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</si>
  <si>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</si>
  <si>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</si>
  <si>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</si>
  <si>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</si>
  <si>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</si>
  <si>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</si>
  <si>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</si>
  <si>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</si>
  <si>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</si>
  <si>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</si>
  <si>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</si>
  <si>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</si>
  <si>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</si>
  <si>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</si>
  <si>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</si>
  <si>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</si>
  <si>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</si>
  <si>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</si>
  <si>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</si>
  <si>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</si>
  <si>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</si>
  <si>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</si>
  <si>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</si>
  <si>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</si>
  <si>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</si>
  <si>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</si>
  <si>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</si>
  <si>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</si>
  <si>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</si>
  <si>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</si>
  <si>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</si>
  <si>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</si>
  <si>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</si>
  <si>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</si>
  <si>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</si>
  <si>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</si>
  <si>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</si>
  <si>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</si>
  <si>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</si>
  <si>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</si>
  <si>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</si>
  <si>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</si>
  <si>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</si>
  <si>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</si>
  <si>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</si>
  <si>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</si>
  <si>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</si>
  <si>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</si>
  <si>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</si>
  <si>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</si>
  <si>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</si>
  <si>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</si>
  <si>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</si>
  <si>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</si>
  <si>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</si>
  <si>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</si>
  <si>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</si>
  <si>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</si>
  <si>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</si>
  <si>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</si>
  <si>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</si>
  <si>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</si>
  <si>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</si>
  <si>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</si>
  <si>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</si>
  <si>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</si>
  <si>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</si>
  <si>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</si>
  <si>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</si>
  <si>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</si>
  <si>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</si>
  <si>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</si>
  <si>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</si>
  <si>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</si>
  <si>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</si>
  <si>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</si>
  <si>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</si>
  <si>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</si>
  <si>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</si>
  <si>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</si>
  <si>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</si>
  <si>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</si>
  <si>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</si>
  <si>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</si>
  <si>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</si>
  <si>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</si>
  <si>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</si>
  <si>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</si>
  <si>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</si>
  <si>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</si>
  <si>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</si>
  <si>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</si>
  <si>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</si>
  <si>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</si>
  <si>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</si>
  <si>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</si>
  <si>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</si>
  <si>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</si>
  <si>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</si>
  <si>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</si>
  <si>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</si>
  <si>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</si>
  <si>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</si>
  <si>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</si>
  <si>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</si>
  <si>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</si>
  <si>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</si>
  <si>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</si>
  <si>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</si>
  <si>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</si>
  <si>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</si>
  <si>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</si>
  <si>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</si>
  <si>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</si>
  <si>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</si>
  <si>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</si>
  <si>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</si>
  <si>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</si>
  <si>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</si>
  <si>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</si>
  <si>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</si>
  <si>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</si>
  <si>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</si>
  <si>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</si>
  <si>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</si>
  <si>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</si>
  <si>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</si>
  <si>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</si>
  <si>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</si>
  <si>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</si>
  <si>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</si>
  <si>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</si>
  <si>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</si>
  <si>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</si>
  <si>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</si>
  <si>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</si>
  <si>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</si>
  <si>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</si>
  <si>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</si>
  <si>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</si>
  <si>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</si>
  <si>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</si>
  <si>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</si>
  <si>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</si>
  <si>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</si>
  <si>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</si>
  <si>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</si>
  <si>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</si>
  <si>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</si>
  <si>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</si>
  <si>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</si>
  <si>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</si>
  <si>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</si>
  <si>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</si>
  <si>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</si>
  <si>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</si>
  <si>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</si>
  <si>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</si>
  <si>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</si>
  <si>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</si>
  <si>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</si>
  <si>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</si>
  <si>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</si>
  <si>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</si>
  <si>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</si>
  <si>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</si>
  <si>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</si>
  <si>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</si>
  <si>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</si>
  <si>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</si>
  <si>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</si>
  <si>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</si>
  <si>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</si>
  <si>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</si>
  <si>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</si>
  <si>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</si>
  <si>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</si>
  <si>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</si>
  <si>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</si>
  <si>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</si>
  <si>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</si>
  <si>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</si>
  <si>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</si>
  <si>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</si>
  <si>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</si>
  <si>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</si>
  <si>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</si>
  <si>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</si>
  <si>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</si>
  <si>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</si>
  <si>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</si>
  <si>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</si>
  <si>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</si>
  <si>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</si>
  <si>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</si>
  <si>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</si>
  <si>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</si>
  <si>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</si>
  <si>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</si>
  <si>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</si>
  <si>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</si>
  <si>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</si>
  <si>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</si>
  <si>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</si>
  <si>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</si>
  <si>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</si>
  <si>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</si>
  <si>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</si>
  <si>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</si>
  <si>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</si>
  <si>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</si>
  <si>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</si>
  <si>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</si>
  <si>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</si>
  <si>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</si>
  <si>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</si>
  <si>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</si>
  <si>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</si>
  <si>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</si>
  <si>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</si>
  <si>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</si>
  <si>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</si>
  <si>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</si>
  <si>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</si>
  <si>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</si>
  <si>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</si>
  <si>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</si>
  <si>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</si>
  <si>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</si>
  <si>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</si>
  <si>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</si>
  <si>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</si>
  <si>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</si>
  <si>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</si>
  <si>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</si>
  <si>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</si>
  <si>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</si>
  <si>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</si>
  <si>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</si>
  <si>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</si>
  <si>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</si>
  <si>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</si>
  <si>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</si>
  <si>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</si>
  <si>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</si>
  <si>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</si>
  <si>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</si>
  <si>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</si>
  <si>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</si>
  <si>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</si>
  <si>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</si>
  <si>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</si>
  <si>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</si>
  <si>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</si>
  <si>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</si>
  <si>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</si>
  <si>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</si>
  <si>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</si>
  <si>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</si>
  <si>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</si>
  <si>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</si>
  <si>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</si>
  <si>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</si>
  <si>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</si>
  <si>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</si>
  <si>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</si>
  <si>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</si>
  <si>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</si>
  <si>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</si>
  <si>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</si>
  <si>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</si>
  <si>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</si>
  <si>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</si>
  <si>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</si>
  <si>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</si>
  <si>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</si>
  <si>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</si>
  <si>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</si>
  <si>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</si>
  <si>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</si>
  <si>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</si>
  <si>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</si>
  <si>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</si>
  <si>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</si>
  <si>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</si>
  <si>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</si>
  <si>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</si>
  <si>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</si>
  <si>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</si>
  <si>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</si>
  <si>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</si>
  <si>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</si>
  <si>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</si>
  <si>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</si>
  <si>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</si>
  <si>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</si>
  <si>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</si>
  <si>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</si>
  <si>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</si>
  <si>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</si>
  <si>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</si>
  <si>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</si>
  <si>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</si>
  <si>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</si>
  <si>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</si>
  <si>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</si>
  <si>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</si>
  <si>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</si>
  <si>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</si>
  <si>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</si>
  <si>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</si>
  <si>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</si>
  <si>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</si>
  <si>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</si>
  <si>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</si>
  <si>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</si>
  <si>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</si>
  <si>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</si>
  <si>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</si>
  <si>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</si>
  <si>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</si>
  <si>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</si>
  <si>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</si>
  <si>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</si>
  <si>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</si>
  <si>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</si>
  <si>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</si>
  <si>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</si>
  <si>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</si>
  <si>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</si>
  <si>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</si>
  <si>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</si>
  <si>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</si>
  <si>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</si>
  <si>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</si>
  <si>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</si>
  <si>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</si>
  <si>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</si>
  <si>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</si>
  <si>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</si>
  <si>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</si>
  <si>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</si>
  <si>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</si>
  <si>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</si>
  <si>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</si>
  <si>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</si>
  <si>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</si>
  <si>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</si>
  <si>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</si>
  <si>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</si>
  <si>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</si>
  <si>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</si>
  <si>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</si>
  <si>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</si>
  <si>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</si>
  <si>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</si>
  <si>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</si>
  <si>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</si>
  <si>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</si>
  <si>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</si>
  <si>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</si>
  <si>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</si>
  <si>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</si>
  <si>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</si>
  <si>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</si>
  <si>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</si>
  <si>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</si>
  <si>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</si>
  <si>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</si>
  <si>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</si>
  <si>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</si>
  <si>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</si>
  <si>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</si>
  <si>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</si>
  <si>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</si>
  <si>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</si>
  <si>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</si>
  <si>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</si>
  <si>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</si>
  <si>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</si>
  <si>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</si>
  <si>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</si>
  <si>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</si>
  <si>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</si>
  <si>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</si>
  <si>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</si>
  <si>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</si>
  <si>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</si>
  <si>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</si>
  <si>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</si>
  <si>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</si>
  <si>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</si>
  <si>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</si>
  <si>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</si>
  <si>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</si>
  <si>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</si>
  <si>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</si>
  <si>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</si>
  <si>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</si>
  <si>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</si>
  <si>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</si>
  <si>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</si>
  <si>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</si>
  <si>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</si>
  <si>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</si>
  <si>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</si>
  <si>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</si>
  <si>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</si>
  <si>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</si>
  <si>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</si>
  <si>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</si>
  <si>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</si>
  <si>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</si>
  <si>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</si>
  <si>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</si>
  <si>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</si>
  <si>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</si>
  <si>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</si>
  <si>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</si>
  <si>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</si>
  <si>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</si>
  <si>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</si>
  <si>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</si>
  <si>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</si>
  <si>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</si>
  <si>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</si>
  <si>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</si>
  <si>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</si>
  <si>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</si>
  <si>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</si>
  <si>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</si>
  <si>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</si>
  <si>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</si>
  <si>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</si>
  <si>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</si>
  <si>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</si>
  <si>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</si>
  <si>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</si>
  <si>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</si>
  <si>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</si>
  <si>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</si>
  <si>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</si>
  <si>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</si>
  <si>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</si>
  <si>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</si>
  <si>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</si>
  <si>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</si>
  <si>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</si>
  <si>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</si>
  <si>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</si>
  <si>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</si>
  <si>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</si>
  <si>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</si>
  <si>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</si>
  <si>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</si>
  <si>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</si>
  <si>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</si>
  <si>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</si>
  <si>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</si>
  <si>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</si>
  <si>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</si>
  <si>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</si>
  <si>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</si>
  <si>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</si>
  <si>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</si>
  <si>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</si>
  <si>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</si>
  <si>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</si>
  <si>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</si>
  <si>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</si>
  <si>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</si>
  <si>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</si>
  <si>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</si>
  <si>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</si>
  <si>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</si>
  <si>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</si>
  <si>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</si>
  <si>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</si>
  <si>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</si>
  <si>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</si>
  <si>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</si>
  <si>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</si>
  <si>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</si>
  <si>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</si>
  <si>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</si>
  <si>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</si>
  <si>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</si>
  <si>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</si>
  <si>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</si>
  <si>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</si>
  <si>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</si>
  <si>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</si>
  <si>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</si>
  <si>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</si>
  <si>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</si>
  <si>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</si>
  <si>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</si>
  <si>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</si>
  <si>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</si>
  <si>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</si>
  <si>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</si>
  <si>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</si>
  <si>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</si>
  <si>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</si>
  <si>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</si>
  <si>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</si>
  <si>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</si>
  <si>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</si>
  <si>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</si>
  <si>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</si>
  <si>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</si>
  <si>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</si>
  <si>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</si>
  <si>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</si>
  <si>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</si>
  <si>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</si>
  <si>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</si>
  <si>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</si>
  <si>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</si>
  <si>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</si>
  <si>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</si>
  <si>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</si>
  <si>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</si>
  <si>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</si>
  <si>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</si>
  <si>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</si>
  <si>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</si>
  <si>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</si>
  <si>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</si>
  <si>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</si>
  <si>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</si>
  <si>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</si>
  <si>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</si>
  <si>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</si>
  <si>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</si>
  <si>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</si>
  <si>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</si>
  <si>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</si>
  <si>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</si>
  <si>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</si>
  <si>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</si>
  <si>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</si>
  <si>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</si>
  <si>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</si>
  <si>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</si>
  <si>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</si>
  <si>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</si>
  <si>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</si>
  <si>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</si>
  <si>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</si>
  <si>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</si>
  <si>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</si>
  <si>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</si>
  <si>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</si>
  <si>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</si>
  <si>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</si>
  <si>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</si>
  <si>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</si>
  <si>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</si>
  <si>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</si>
  <si>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</si>
  <si>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</si>
  <si>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</si>
  <si>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</si>
  <si>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</si>
  <si>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</si>
  <si>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</si>
  <si>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</si>
  <si>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</si>
  <si>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</si>
  <si>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</si>
  <si>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</si>
  <si>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</si>
  <si>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</si>
  <si>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</si>
  <si>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</si>
  <si>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</si>
  <si>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</si>
  <si>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</si>
  <si>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</si>
  <si>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</si>
  <si>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</si>
  <si>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</si>
  <si>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</si>
  <si>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</si>
  <si>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</si>
  <si>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</si>
  <si>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</si>
  <si>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</si>
  <si>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</si>
  <si>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</si>
  <si>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</si>
  <si>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</si>
  <si>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</si>
  <si>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</si>
  <si>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</si>
  <si>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</si>
  <si>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</si>
  <si>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</si>
  <si>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</si>
  <si>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</si>
  <si>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</si>
  <si>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</si>
  <si>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</si>
  <si>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</si>
  <si>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</si>
  <si>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</si>
  <si>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</si>
  <si>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</si>
  <si>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</si>
  <si>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</si>
  <si>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</si>
  <si>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</si>
  <si>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</si>
  <si>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</si>
  <si>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</si>
  <si>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</si>
  <si>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</si>
  <si>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</si>
  <si>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</si>
  <si>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</si>
  <si>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</si>
  <si>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</si>
  <si>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</si>
  <si>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</si>
  <si>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</si>
  <si>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</si>
  <si>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</si>
  <si>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</si>
  <si>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</si>
  <si>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</si>
  <si>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</si>
  <si>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</si>
  <si>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</si>
  <si>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</si>
  <si>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</si>
  <si>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</si>
  <si>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</si>
  <si>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</si>
  <si>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</si>
  <si>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</si>
  <si>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</si>
  <si>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</si>
  <si>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</si>
  <si>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</si>
  <si>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</si>
  <si>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</si>
  <si>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</si>
  <si>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</si>
  <si>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</si>
  <si>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</si>
  <si>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</si>
  <si>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</si>
  <si>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</si>
  <si>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</si>
  <si>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</si>
  <si>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</si>
  <si>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</si>
  <si>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</si>
  <si>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</si>
  <si>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</si>
  <si>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</si>
  <si>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</si>
  <si>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</si>
  <si>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</si>
  <si>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</si>
  <si>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</si>
  <si>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</si>
  <si>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</si>
  <si>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</si>
  <si>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</si>
  <si>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</si>
  <si>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</si>
  <si>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</si>
  <si>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</si>
  <si>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</si>
  <si>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</si>
  <si>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</si>
  <si>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</si>
  <si>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</si>
  <si>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</si>
  <si>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</si>
  <si>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</si>
  <si>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</si>
  <si>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</si>
  <si>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</si>
  <si>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</si>
  <si>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</si>
  <si>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</si>
  <si>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</si>
  <si>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</si>
  <si>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</si>
  <si>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</si>
  <si>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</si>
  <si>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</si>
  <si>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</si>
  <si>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</si>
  <si>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</si>
  <si>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</si>
  <si>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</si>
  <si>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</si>
  <si>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</si>
  <si>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</si>
  <si>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</si>
  <si>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</si>
  <si>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</si>
  <si>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</si>
  <si>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</si>
  <si>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</si>
  <si>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</si>
  <si>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</si>
  <si>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</si>
  <si>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</si>
  <si>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</si>
  <si>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</si>
  <si>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</si>
  <si>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</si>
  <si>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</si>
  <si>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</si>
  <si>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</si>
  <si>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</si>
  <si>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</si>
  <si>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</si>
  <si>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</si>
  <si>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</si>
  <si>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</si>
  <si>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</si>
  <si>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</si>
  <si>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</si>
  <si>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</si>
  <si>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</si>
  <si>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</si>
  <si>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</si>
  <si>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</si>
  <si>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</si>
  <si>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</si>
  <si>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</si>
  <si>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</si>
  <si>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</si>
  <si>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</si>
  <si>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</si>
  <si>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</si>
  <si>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</si>
  <si>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</si>
  <si>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</si>
  <si>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</si>
  <si>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</si>
  <si>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</si>
  <si>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</si>
  <si>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</si>
  <si>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</si>
  <si>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</si>
  <si>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</si>
  <si>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</si>
  <si>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</si>
  <si>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</si>
  <si>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</si>
  <si>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</si>
  <si>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</si>
  <si>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</si>
  <si>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</si>
  <si>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</si>
  <si>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</si>
  <si>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</si>
  <si>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</si>
  <si>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</si>
  <si>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</si>
  <si>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</si>
  <si>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</si>
  <si>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</si>
  <si>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</si>
  <si>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</si>
  <si>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</si>
  <si>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</si>
  <si>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</si>
  <si>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</si>
  <si>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</si>
  <si>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</si>
  <si>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</si>
  <si>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</si>
  <si>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</si>
  <si>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</si>
  <si>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</si>
  <si>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</si>
  <si>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</si>
  <si>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</si>
  <si>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</si>
  <si>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</si>
  <si>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</si>
  <si>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</si>
  <si>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</si>
  <si>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</si>
  <si>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</si>
  <si>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</si>
  <si>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</si>
  <si>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</si>
  <si>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</si>
  <si>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</si>
  <si>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</si>
  <si>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</si>
  <si>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</si>
  <si>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</si>
  <si>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</si>
  <si>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</si>
  <si>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</si>
  <si>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</si>
  <si>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</si>
  <si>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</si>
  <si>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</si>
  <si>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</si>
  <si>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</si>
  <si>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</si>
  <si>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</si>
  <si>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</si>
  <si>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</si>
  <si>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</si>
  <si>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</si>
  <si>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</si>
  <si>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</si>
  <si>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</si>
  <si>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</si>
  <si>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</si>
  <si>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</si>
  <si>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</si>
  <si>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</si>
  <si>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</si>
  <si>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</si>
  <si>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</si>
  <si>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</si>
  <si>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</si>
  <si>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</si>
  <si>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</si>
  <si>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</si>
  <si>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</si>
  <si>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</si>
  <si>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</si>
  <si>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</si>
  <si>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</si>
  <si>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</si>
  <si>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</si>
  <si>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</si>
  <si>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</si>
  <si>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</si>
  <si>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</si>
  <si>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</si>
  <si>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</si>
  <si>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</si>
  <si>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</si>
  <si>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</si>
  <si>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</si>
  <si>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</si>
  <si>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</si>
  <si>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</si>
  <si>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</si>
  <si>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</si>
  <si>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</si>
  <si>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</si>
  <si>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</si>
  <si>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</si>
  <si>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</si>
  <si>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</si>
  <si>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</si>
  <si>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</si>
  <si>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</si>
  <si>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</si>
  <si>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</si>
  <si>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</si>
  <si>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</si>
  <si>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</si>
  <si>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</si>
  <si>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</si>
  <si>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</si>
  <si>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</si>
  <si>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</si>
  <si>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</si>
  <si>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</si>
  <si>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</si>
  <si>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</si>
  <si>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</si>
  <si>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</si>
  <si>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</si>
  <si>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</si>
  <si>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</si>
  <si>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</si>
  <si>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</si>
  <si>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</si>
  <si>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</si>
  <si>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</si>
  <si>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</si>
  <si>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</si>
  <si>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</si>
  <si>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</si>
  <si>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</si>
  <si>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</si>
  <si>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</si>
  <si>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</si>
  <si>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</si>
  <si>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</si>
  <si>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</si>
  <si>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</si>
  <si>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</si>
  <si>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</si>
  <si>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</si>
  <si>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</si>
  <si>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</si>
  <si>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</si>
  <si>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</si>
  <si>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</si>
  <si>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</si>
  <si>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</si>
  <si>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</si>
  <si>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</si>
  <si>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</si>
  <si>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</si>
  <si>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</si>
  <si>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</si>
  <si>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</si>
  <si>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</si>
  <si>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</si>
  <si>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</si>
  <si>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</si>
  <si>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</si>
  <si>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</si>
  <si>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</si>
  <si>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</si>
  <si>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</si>
  <si>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</si>
  <si>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</si>
  <si>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</si>
  <si>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</si>
  <si>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</si>
  <si>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</si>
  <si>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</si>
  <si>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</si>
  <si>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</si>
  <si>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</si>
  <si>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</si>
  <si>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</si>
  <si>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</si>
  <si>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</si>
  <si>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</si>
  <si>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</si>
  <si>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</si>
  <si>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</si>
  <si>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</si>
  <si>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</si>
  <si>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</si>
  <si>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</si>
  <si>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</si>
  <si>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</si>
  <si>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</si>
  <si>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</si>
  <si>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</si>
  <si>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</si>
  <si>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</si>
  <si>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</si>
  <si>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</si>
  <si>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</si>
  <si>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</si>
  <si>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</si>
  <si>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</si>
  <si>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</si>
  <si>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</si>
  <si>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</si>
  <si>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</si>
  <si>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</si>
  <si>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</si>
  <si>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</si>
  <si>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</si>
  <si>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</si>
  <si>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</si>
  <si>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</si>
  <si>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</si>
  <si>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</si>
  <si>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</si>
  <si>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</si>
  <si>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</si>
  <si>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</si>
  <si>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</si>
  <si>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</si>
  <si>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</si>
  <si>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</si>
  <si>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</si>
  <si>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</si>
  <si>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</si>
  <si>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</si>
  <si>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</si>
  <si>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</si>
  <si>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</si>
  <si>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</si>
  <si>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</si>
  <si>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</si>
  <si>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</si>
  <si>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</si>
  <si>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</si>
  <si>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</si>
  <si>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</si>
  <si>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</si>
  <si>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</si>
  <si>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</si>
  <si>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</si>
  <si>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</si>
  <si>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</si>
  <si>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</si>
  <si>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</si>
  <si>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</si>
  <si>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</si>
  <si>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</si>
  <si>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</si>
  <si>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</si>
  <si>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</si>
  <si>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</si>
  <si>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</si>
  <si>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</si>
  <si>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</si>
  <si>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</si>
  <si>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</si>
  <si>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</si>
  <si>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</si>
  <si>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</si>
  <si>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</si>
  <si>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</si>
  <si>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</si>
  <si>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</si>
  <si>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</si>
  <si>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</si>
  <si>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</si>
  <si>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</si>
  <si>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</si>
  <si>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</si>
  <si>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</si>
  <si>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</si>
  <si>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</si>
  <si>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</si>
  <si>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</si>
  <si>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</si>
  <si>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</si>
  <si>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</si>
  <si>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</si>
  <si>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</si>
  <si>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</si>
  <si>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</si>
  <si>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</si>
  <si>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</si>
  <si>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</si>
  <si>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</si>
  <si>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</si>
  <si>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</si>
  <si>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</si>
  <si>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</si>
  <si>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</si>
  <si>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</si>
  <si>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</si>
  <si>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</si>
  <si>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</si>
  <si>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</si>
  <si>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</si>
  <si>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</si>
  <si>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</si>
  <si>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</si>
  <si>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</si>
  <si>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</si>
  <si>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</si>
  <si>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</si>
  <si>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</si>
  <si>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</si>
  <si>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</si>
  <si>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</si>
  <si>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</si>
  <si>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</si>
  <si>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</si>
  <si>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</si>
  <si>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</si>
  <si>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</si>
  <si>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</si>
  <si>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</si>
  <si>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</si>
  <si>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</si>
  <si>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</si>
  <si>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</si>
  <si>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</si>
  <si>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</si>
  <si>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</si>
  <si>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</si>
  <si>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</si>
  <si>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</si>
  <si>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</si>
  <si>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</si>
  <si>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</si>
  <si>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</si>
  <si>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</si>
  <si>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</si>
  <si>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</si>
  <si>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</si>
  <si>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</si>
  <si>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</si>
  <si>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</si>
  <si>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</si>
  <si>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</si>
  <si>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</si>
  <si>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</si>
  <si>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</si>
  <si>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</si>
  <si>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</si>
  <si>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</si>
  <si>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</si>
  <si>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</si>
  <si>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</si>
  <si>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</si>
  <si>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</si>
  <si>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</si>
  <si>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</si>
  <si>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</si>
  <si>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</si>
  <si>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</si>
  <si>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</si>
  <si>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</si>
  <si>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</si>
  <si>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</si>
  <si>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</si>
  <si>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</si>
  <si>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</si>
  <si>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</si>
  <si>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</si>
  <si>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</si>
  <si>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</si>
  <si>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</si>
  <si>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</si>
  <si>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</si>
  <si>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</si>
  <si>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</si>
  <si>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</si>
  <si>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</si>
  <si>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</si>
  <si>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</si>
  <si>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</si>
  <si>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</si>
  <si>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</si>
  <si>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</si>
  <si>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</si>
  <si>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</si>
  <si>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</si>
  <si>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</si>
  <si>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</si>
  <si>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</si>
  <si>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</si>
  <si>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</si>
  <si>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</si>
  <si>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</si>
  <si>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</si>
  <si>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</si>
  <si>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</si>
  <si>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</si>
  <si>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</si>
  <si>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</si>
  <si>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</si>
  <si>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</si>
  <si>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</si>
  <si>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</si>
  <si>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</si>
  <si>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</si>
  <si>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</si>
  <si>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</si>
  <si>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</si>
  <si>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</si>
  <si>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</si>
  <si>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</si>
  <si>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</si>
  <si>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</si>
  <si>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</si>
  <si>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</si>
  <si>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</si>
  <si>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</si>
  <si>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</si>
  <si>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</si>
  <si>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</si>
  <si>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</si>
  <si>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</si>
  <si>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</si>
  <si>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</si>
  <si>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</si>
  <si>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</si>
  <si>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</si>
  <si>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</si>
  <si>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</si>
  <si>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</si>
  <si>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</si>
  <si>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</si>
  <si>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</si>
  <si>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</si>
  <si>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</si>
  <si>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</si>
  <si>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</si>
  <si>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</si>
  <si>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</si>
  <si>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</si>
  <si>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</si>
  <si>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</si>
  <si>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</si>
  <si>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</si>
  <si>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</si>
  <si>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</si>
  <si>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</si>
  <si>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</si>
  <si>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</si>
  <si>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</si>
  <si>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</si>
  <si>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</si>
  <si>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</si>
  <si>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</si>
  <si>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</si>
  <si>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</si>
  <si>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</si>
  <si>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</si>
  <si>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</si>
  <si>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</si>
  <si>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</si>
  <si>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</si>
  <si>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</si>
  <si>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</si>
  <si>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</si>
  <si>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</si>
  <si>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</si>
  <si>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</si>
  <si>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</si>
  <si>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</si>
  <si>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</si>
  <si>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</si>
  <si>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</si>
  <si>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</si>
  <si>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</si>
  <si>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</si>
  <si>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</si>
  <si>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</si>
  <si>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</si>
  <si>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</si>
  <si>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</si>
  <si>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</si>
  <si>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</si>
  <si>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</si>
  <si>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</si>
  <si>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</si>
  <si>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</si>
  <si>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</si>
  <si>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</si>
  <si>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</si>
  <si>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</si>
  <si>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</si>
  <si>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</si>
  <si>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</si>
  <si>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</si>
  <si>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</si>
  <si>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</si>
  <si>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</si>
  <si>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</si>
  <si>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</si>
  <si>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</si>
  <si>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</si>
  <si>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</si>
  <si>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</si>
  <si>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</si>
  <si>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</si>
  <si>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</si>
  <si>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</si>
  <si>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</si>
  <si>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</si>
  <si>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</si>
  <si>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</si>
  <si>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</si>
  <si>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</si>
  <si>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</si>
  <si>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</si>
  <si>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</si>
  <si>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</si>
  <si>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</si>
  <si>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</si>
  <si>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</si>
  <si>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</si>
  <si>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</si>
  <si>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</si>
  <si>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</si>
  <si>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</si>
  <si>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</si>
  <si>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</si>
  <si>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</si>
  <si>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</si>
  <si>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</si>
  <si>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</si>
  <si>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</si>
  <si>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</si>
  <si>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</si>
  <si>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</si>
  <si>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</si>
  <si>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</si>
  <si>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</si>
  <si>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</si>
  <si>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</si>
  <si>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</si>
  <si>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</si>
  <si>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</si>
  <si>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</si>
  <si>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</si>
  <si>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</si>
  <si>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</si>
  <si>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</si>
  <si>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</si>
  <si>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</si>
  <si>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</si>
  <si>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</si>
  <si>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</si>
  <si>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</si>
  <si>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</si>
  <si>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</si>
  <si>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</si>
  <si>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</si>
  <si>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</si>
  <si>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</si>
  <si>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</si>
  <si>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</si>
  <si>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</si>
  <si>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</si>
  <si>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</si>
  <si>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</si>
  <si>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</si>
  <si>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</si>
  <si>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</si>
  <si>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</si>
  <si>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</si>
  <si>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</si>
  <si>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</si>
  <si>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</si>
  <si>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</si>
  <si>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</si>
  <si>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</si>
  <si>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</si>
  <si>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</si>
  <si>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</si>
  <si>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</si>
  <si>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</si>
  <si>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</si>
  <si>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</si>
  <si>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</si>
  <si>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</si>
  <si>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</si>
  <si>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</si>
  <si>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</si>
  <si>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</si>
  <si>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</si>
  <si>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</si>
  <si>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</si>
  <si>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</si>
  <si>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</si>
  <si>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</si>
  <si>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</si>
  <si>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</si>
  <si>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</si>
  <si>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</si>
  <si>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</si>
  <si>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</si>
  <si>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</si>
  <si>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</si>
  <si>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</si>
  <si>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</si>
  <si>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</si>
  <si>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</si>
  <si>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</si>
  <si>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</si>
  <si>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</si>
  <si>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</si>
  <si>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</si>
  <si>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</si>
  <si>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</si>
  <si>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</si>
  <si>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</si>
  <si>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</si>
  <si>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</si>
  <si>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</si>
  <si>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</si>
  <si>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</si>
  <si>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</si>
  <si>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</si>
  <si>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</si>
  <si>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</si>
  <si>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</si>
  <si>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</si>
  <si>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</si>
  <si>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</si>
  <si>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</si>
  <si>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</si>
  <si>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</si>
  <si>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</si>
  <si>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</si>
  <si>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</si>
  <si>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</si>
  <si>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</si>
  <si>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</si>
  <si>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</si>
  <si>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</si>
  <si>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</si>
  <si>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</si>
  <si>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</si>
  <si>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</si>
  <si>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</si>
  <si>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</si>
  <si>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</si>
  <si>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</si>
  <si>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</si>
  <si>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</si>
  <si>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</si>
  <si>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</si>
  <si>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</si>
  <si>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</si>
  <si>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</si>
  <si>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</si>
  <si>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</si>
  <si>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</si>
  <si>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</si>
  <si>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</si>
  <si>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</si>
  <si>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</si>
  <si>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</si>
  <si>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</si>
  <si>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</si>
  <si>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</si>
  <si>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</si>
  <si>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</si>
  <si>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</si>
  <si>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</si>
  <si>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</si>
  <si>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</si>
  <si>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</si>
  <si>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</si>
  <si>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</si>
  <si>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</si>
  <si>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</si>
  <si>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</si>
  <si>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</si>
  <si>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</si>
  <si>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</si>
  <si>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</si>
  <si>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</si>
  <si>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</si>
  <si>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</si>
  <si>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</si>
  <si>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</si>
  <si>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</si>
  <si>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</si>
  <si>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</si>
  <si>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</si>
  <si>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</si>
  <si>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</si>
  <si>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</si>
  <si>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</si>
  <si>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</si>
  <si>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</si>
  <si>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</si>
  <si>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</si>
  <si>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</si>
  <si>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</si>
  <si>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</si>
  <si>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</si>
  <si>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</si>
  <si>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</si>
  <si>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</si>
  <si>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</si>
  <si>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</si>
  <si>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</si>
  <si>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</si>
  <si>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</si>
  <si>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</si>
  <si>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</si>
  <si>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</si>
  <si>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</si>
  <si>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</si>
  <si>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</si>
  <si>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</si>
  <si>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</si>
  <si>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</si>
  <si>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</si>
  <si>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</si>
  <si>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</si>
  <si>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</si>
  <si>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</si>
  <si>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</si>
  <si>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</si>
  <si>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</si>
  <si>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</si>
  <si>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</si>
  <si>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</si>
  <si>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</si>
  <si>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</si>
  <si>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</si>
  <si>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</si>
  <si>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</si>
  <si>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</si>
  <si>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</si>
  <si>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</si>
  <si>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</si>
  <si>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</si>
  <si>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</si>
  <si>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</si>
  <si>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</si>
  <si>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</si>
  <si>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</si>
  <si>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</si>
  <si>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</si>
  <si>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</si>
  <si>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</si>
  <si>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</si>
  <si>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</si>
  <si>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</si>
  <si>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</si>
  <si>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</si>
  <si>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</si>
  <si>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</si>
  <si>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</si>
  <si>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</si>
  <si>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</si>
  <si>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</si>
  <si>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</si>
  <si>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</si>
  <si>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</si>
  <si>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</si>
  <si>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</si>
  <si>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</si>
  <si>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</si>
  <si>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</si>
  <si>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</si>
  <si>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</si>
  <si>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</si>
  <si>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</si>
  <si>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</si>
  <si>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</si>
  <si>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</si>
  <si>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</si>
  <si>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</si>
  <si>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</si>
  <si>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</si>
  <si>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</si>
  <si>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</si>
  <si>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</si>
  <si>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</si>
  <si>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</si>
  <si>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</si>
  <si>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</si>
  <si>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</si>
  <si>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</si>
  <si>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</si>
  <si>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</si>
  <si>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</si>
  <si>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</si>
  <si>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</si>
  <si>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</si>
  <si>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</si>
  <si>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</si>
  <si>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</si>
  <si>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</si>
  <si>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</si>
  <si>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</si>
  <si>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</si>
  <si>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</si>
  <si>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</si>
  <si>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</si>
  <si>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</si>
  <si>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</si>
  <si>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</si>
  <si>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</si>
  <si>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</si>
  <si>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</si>
  <si>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</si>
  <si>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</si>
  <si>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</si>
  <si>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</si>
  <si>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</si>
  <si>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</si>
  <si>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</si>
  <si>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</si>
  <si>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</si>
  <si>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</si>
  <si>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</si>
  <si>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</si>
  <si>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</si>
  <si>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</si>
  <si>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</si>
  <si>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</si>
  <si>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</si>
  <si>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</si>
  <si>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</si>
  <si>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</si>
  <si>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</si>
  <si>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</si>
  <si>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</si>
  <si>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</si>
  <si>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</si>
  <si>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</si>
  <si>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</si>
  <si>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</si>
  <si>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</si>
  <si>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</si>
  <si>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</si>
  <si>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</si>
  <si>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</si>
  <si>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</si>
  <si>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</si>
  <si>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</si>
  <si>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</si>
  <si>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</si>
  <si>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</si>
  <si>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</si>
  <si>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</si>
  <si>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</si>
  <si>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</si>
  <si>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</si>
  <si>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</si>
  <si>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</si>
  <si>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</si>
  <si>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</si>
  <si>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</si>
  <si>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</si>
  <si>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</si>
  <si>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</si>
  <si>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</si>
  <si>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</si>
  <si>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</si>
  <si>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</si>
  <si>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</si>
  <si>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</si>
  <si>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</si>
  <si>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</si>
  <si>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</si>
  <si>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</si>
  <si>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</si>
  <si>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</si>
  <si>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</si>
  <si>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</si>
  <si>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</si>
  <si>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</si>
  <si>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</si>
  <si>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</si>
  <si>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</si>
  <si>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</si>
  <si>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</si>
  <si>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</si>
  <si>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</si>
  <si>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</si>
  <si>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</si>
  <si>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</si>
  <si>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</si>
  <si>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</si>
  <si>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</si>
  <si>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</si>
  <si>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</si>
  <si>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</si>
  <si>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</si>
  <si>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</si>
  <si>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</si>
  <si>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</si>
  <si>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</si>
  <si>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</si>
  <si>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</si>
  <si>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</si>
  <si>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</si>
  <si>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</si>
  <si>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</si>
  <si>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</si>
  <si>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</si>
  <si>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</si>
  <si>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</si>
  <si>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</si>
  <si>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</si>
  <si>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</si>
  <si>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</si>
  <si>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</si>
  <si>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</si>
  <si>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</si>
  <si>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</si>
  <si>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</si>
  <si>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</si>
  <si>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</si>
  <si>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</si>
  <si>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</si>
  <si>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</si>
  <si>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</si>
  <si>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</si>
  <si>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</si>
  <si>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</si>
  <si>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</si>
  <si>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</si>
  <si>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</si>
  <si>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</si>
  <si>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</si>
  <si>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</si>
  <si>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</si>
  <si>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</si>
  <si>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</si>
  <si>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</si>
  <si>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</si>
  <si>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</si>
  <si>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</si>
  <si>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</si>
  <si>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</si>
  <si>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</si>
  <si>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</si>
  <si>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</si>
  <si>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</si>
  <si>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</si>
  <si>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</si>
  <si>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</si>
  <si>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</si>
  <si>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</si>
  <si>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</si>
  <si>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</si>
  <si>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</si>
  <si>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</si>
  <si>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</si>
  <si>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</si>
  <si>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</si>
  <si>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</si>
  <si>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</si>
  <si>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</si>
  <si>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</si>
  <si>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</si>
  <si>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</si>
  <si>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</si>
  <si>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</si>
  <si>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</si>
  <si>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</si>
  <si>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</si>
  <si>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</si>
  <si>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</si>
  <si>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</si>
  <si>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</si>
  <si>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</si>
  <si>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</si>
  <si>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</si>
  <si>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</si>
  <si>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</si>
  <si>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</si>
  <si>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</si>
  <si>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</si>
  <si>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</si>
  <si>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</si>
  <si>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</si>
  <si>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</si>
  <si>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</si>
  <si>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</si>
  <si>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</si>
  <si>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</si>
  <si>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</si>
  <si>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</si>
  <si>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</si>
  <si>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</si>
  <si>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</si>
  <si>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</si>
  <si>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</si>
  <si>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</si>
  <si>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</si>
  <si>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</si>
  <si>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</si>
  <si>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</si>
  <si>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</si>
  <si>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</si>
  <si>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</si>
  <si>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</si>
  <si>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</si>
  <si>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</si>
  <si>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</si>
  <si>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</si>
  <si>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</si>
  <si>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</si>
  <si>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</si>
  <si>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</si>
  <si>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</si>
  <si>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</si>
  <si>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</si>
  <si>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</si>
  <si>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</si>
  <si>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</si>
  <si>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</si>
  <si>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</si>
  <si>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</si>
  <si>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</si>
  <si>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</si>
  <si>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</si>
  <si>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</si>
  <si>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</si>
  <si>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</si>
  <si>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</si>
  <si>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</si>
  <si>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</si>
  <si>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</si>
  <si>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</si>
  <si>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</si>
  <si>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</si>
  <si>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</si>
  <si>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</si>
  <si>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</si>
  <si>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</si>
  <si>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</si>
  <si>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</si>
  <si>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</si>
  <si>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</si>
  <si>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</si>
  <si>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</si>
  <si>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</si>
  <si>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</si>
  <si>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</si>
  <si>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</si>
  <si>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</si>
  <si>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</si>
  <si>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</si>
  <si>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</si>
  <si>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</si>
  <si>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</si>
  <si>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</si>
  <si>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</si>
  <si>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</si>
  <si>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</si>
  <si>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</si>
  <si>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</si>
  <si>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</si>
  <si>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</si>
  <si>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</si>
  <si>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</si>
  <si>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</si>
  <si>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</si>
  <si>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</si>
  <si>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</si>
  <si>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</si>
  <si>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</si>
  <si>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</si>
  <si>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</si>
  <si>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</si>
  <si>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</si>
  <si>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</si>
  <si>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</si>
  <si>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</si>
  <si>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</si>
  <si>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</si>
  <si>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</si>
  <si>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</si>
  <si>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</si>
  <si>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</si>
  <si>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</si>
  <si>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</si>
  <si>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</si>
  <si>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</si>
  <si>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</si>
  <si>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</si>
  <si>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</si>
  <si>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</si>
  <si>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</si>
  <si>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</si>
  <si>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</si>
  <si>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</si>
  <si>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</si>
  <si>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</si>
  <si>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</si>
  <si>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</si>
  <si>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</si>
  <si>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</si>
  <si>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</si>
  <si>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</si>
  <si>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</si>
  <si>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</si>
  <si>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</si>
  <si>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</si>
  <si>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</si>
  <si>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</si>
  <si>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</si>
  <si>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</si>
  <si>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</si>
  <si>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</si>
  <si>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</si>
  <si>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</si>
  <si>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</si>
  <si>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</si>
  <si>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</si>
  <si>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</si>
  <si>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</si>
  <si>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</si>
  <si>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</si>
  <si>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</si>
  <si>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</si>
  <si>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</si>
  <si>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</si>
  <si>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</si>
  <si>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</si>
  <si>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</si>
  <si>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</si>
  <si>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</si>
  <si>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</si>
  <si>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</si>
  <si>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</si>
  <si>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</si>
  <si>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</si>
  <si>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</si>
  <si>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</si>
  <si>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</si>
  <si>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</si>
  <si>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</si>
  <si>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</si>
  <si>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</si>
  <si>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</si>
  <si>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</si>
  <si>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</si>
  <si>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</si>
  <si>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</si>
  <si>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</si>
  <si>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</si>
  <si>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</si>
  <si>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</si>
  <si>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</si>
  <si>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</si>
  <si>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</si>
  <si>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</si>
  <si>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</si>
  <si>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</si>
  <si>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</si>
  <si>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</si>
  <si>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</si>
  <si>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</si>
  <si>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</si>
  <si>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</si>
  <si>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</si>
  <si>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</si>
  <si>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</si>
  <si>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</si>
  <si>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</si>
  <si>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</si>
  <si>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</si>
  <si>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</si>
  <si>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</si>
  <si>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</si>
  <si>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</si>
  <si>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</si>
  <si>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</si>
  <si>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</si>
  <si>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Scenario_WedgeCalcExample.cin</t>
  </si>
  <si>
    <t>Wedge Calc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</si>
</sst>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8" customWidth="1"/>
    <col min="2" max="2" width="24.5" style="8" customWidth="1"/>
    <col min="3" max="16384" width="8.83203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2">
      <c r="A19" s="254" t="s">
        <v>3570</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Normal="100" workbookViewId="0">
      <pane ySplit="1" topLeftCell="A2" activePane="bottomLeft" state="frozen"/>
      <selection pane="bottomLeft"/>
    </sheetView>
  </sheetViews>
  <sheetFormatPr baseColWidth="10" defaultColWidth="9.1640625" defaultRowHeight="15"/>
  <cols>
    <col min="1" max="1" width="18" style="78" customWidth="1"/>
    <col min="2" max="2" width="28.5" style="78" customWidth="1"/>
    <col min="3" max="3" width="28.5" style="352" customWidth="1"/>
    <col min="4" max="5" width="18.83203125" style="4" customWidth="1"/>
    <col min="6" max="7" width="23.1640625" style="4" customWidth="1"/>
    <col min="8" max="8" width="19.5" style="50" customWidth="1"/>
    <col min="9" max="9" width="21.33203125" style="4" customWidth="1"/>
    <col min="10" max="10" width="21.33203125" style="50" customWidth="1"/>
    <col min="11" max="11" width="16.83203125" style="4" customWidth="1"/>
    <col min="12" max="12" width="19" style="4" customWidth="1"/>
    <col min="13" max="14" width="19.1640625" style="1" customWidth="1"/>
    <col min="15" max="15" width="28.5" style="4" customWidth="1"/>
    <col min="16" max="16" width="117.33203125" style="4" customWidth="1"/>
    <col min="17" max="17" width="52.5" style="4" customWidth="1"/>
    <col min="18" max="18" width="43.5" style="355" customWidth="1"/>
    <col min="19" max="19" width="47.83203125" style="432" customWidth="1"/>
    <col min="20" max="20" width="37.33203125" style="7" customWidth="1"/>
    <col min="21" max="16384" width="9.1640625" style="4"/>
  </cols>
  <sheetData>
    <row r="1" spans="1:20" ht="32">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4">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64">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64">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64">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64">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64">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64">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64">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32">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32">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4">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64">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64">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64">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64">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64">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64">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64">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32">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32">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4">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32">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4">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32">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32">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32">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32">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32">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32">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32">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4">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64">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64">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64">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64">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32">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4">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64">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32">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32">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4">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64">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64">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64">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64">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32">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4">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64">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32">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32">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4">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64">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64">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64">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64">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64">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64">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64">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32">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32">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12">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80">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112">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3568</v>
      </c>
      <c r="Q64" s="73" t="s">
        <v>526</v>
      </c>
      <c r="R64" s="73" t="s">
        <v>527</v>
      </c>
      <c r="S64" s="431" t="s">
        <v>3567</v>
      </c>
      <c r="T64" s="9"/>
    </row>
    <row r="65" spans="1:20" s="2" customFormat="1" ht="96">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8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96">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96">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96">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112">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112">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112">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28">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96">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32">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48">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16">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16">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16">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16">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16">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16">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16">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16">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16">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16">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16">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96">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12">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112">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80">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12">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112">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32">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12">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112">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112">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112">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64">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64">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64">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64">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64">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8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32">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2">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4">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96">
      <c r="A114" s="343" t="s">
        <v>4</v>
      </c>
      <c r="B114" s="343" t="s">
        <v>3585</v>
      </c>
      <c r="C114" s="343" t="s">
        <v>3586</v>
      </c>
      <c r="D114" s="53" t="s">
        <v>48</v>
      </c>
      <c r="E114" s="53" t="s">
        <v>40</v>
      </c>
      <c r="F114" s="53" t="s">
        <v>89</v>
      </c>
      <c r="G114" s="53" t="s">
        <v>40</v>
      </c>
      <c r="H114" s="54">
        <v>848</v>
      </c>
      <c r="I114" s="53" t="s">
        <v>46</v>
      </c>
      <c r="J114" s="343" t="s">
        <v>3585</v>
      </c>
      <c r="K114" s="76" t="s">
        <v>3587</v>
      </c>
      <c r="L114" s="60">
        <v>0</v>
      </c>
      <c r="M114" s="60">
        <f>-ROUND(MaxBoundCalculations!$B$206,2)</f>
        <v>0.26</v>
      </c>
      <c r="N114" s="60">
        <v>0.01</v>
      </c>
      <c r="O114" s="53" t="s">
        <v>3588</v>
      </c>
      <c r="P114" s="53" t="s">
        <v>3589</v>
      </c>
      <c r="Q114" s="53" t="s">
        <v>218</v>
      </c>
      <c r="R114" s="9" t="s">
        <v>219</v>
      </c>
      <c r="S114" s="440" t="s">
        <v>495</v>
      </c>
      <c r="T114" s="53"/>
    </row>
    <row r="115" spans="1:20" ht="64">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4">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32">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32">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32">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32">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4">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32">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32">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32">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32">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8">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32">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32">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8">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8">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8">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32">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32">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8">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8">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8">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32">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32">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8">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8">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112">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12">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12">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12">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12">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12">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12">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12">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12">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12">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12">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12">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12">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12">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12">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12">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12">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12">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48">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12">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48">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8">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64">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64">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64">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32">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32">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2">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2">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2">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2">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2">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2">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2">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2">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2">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2">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2">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2">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2">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2">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2">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2">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2">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2">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2">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2">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76">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3564</v>
      </c>
      <c r="Q188" s="53" t="s">
        <v>2780</v>
      </c>
      <c r="R188" s="9" t="s">
        <v>2781</v>
      </c>
      <c r="S188" s="439" t="s">
        <v>171</v>
      </c>
      <c r="T188" s="53"/>
    </row>
    <row r="189" spans="1:20" s="2" customFormat="1" ht="48">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8">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8">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8">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8">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8">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8">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2">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8">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2">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8">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2">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2">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2">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2">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2">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2">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32">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48">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28">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8">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3613</v>
      </c>
      <c r="Q209" s="53"/>
      <c r="R209" s="9"/>
      <c r="S209" s="434"/>
      <c r="T209" s="53"/>
    </row>
    <row r="210" spans="1:20" ht="48">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32">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32">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32">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32">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32">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32">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32">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32">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3612</v>
      </c>
      <c r="Q218" s="53"/>
      <c r="R218" s="9"/>
      <c r="S218" s="434"/>
      <c r="T218" s="53"/>
    </row>
    <row r="219" spans="1:20" ht="32">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3569</v>
      </c>
      <c r="Q219" s="55" t="str">
        <f>Q$208</f>
        <v>electricity-sector-main.html#early-ret</v>
      </c>
      <c r="R219" s="55" t="str">
        <f>R$208</f>
        <v>early-retirement-of-power-plants.html</v>
      </c>
      <c r="S219" s="434" t="s">
        <v>173</v>
      </c>
      <c r="T219" s="53"/>
    </row>
    <row r="220" spans="1:20" ht="32">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32">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32">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32">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64">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64">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32">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32">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32">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32">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32">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32">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32">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32">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32">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32">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32">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32">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32">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32">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32">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32">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32">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6">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32">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2">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2">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8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32">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2">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2">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2">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2">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2">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2">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2">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2">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2">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8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32">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2">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8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32">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2">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2">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2">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2">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2">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2">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2">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2">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2">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2">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2">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2">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2">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2">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2">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2">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96">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2">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2">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2">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2">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2">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2">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2">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2">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2">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4">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4">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4">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48">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8">
      <c r="A293" s="344" t="s">
        <v>8</v>
      </c>
      <c r="B293" s="343" t="s">
        <v>3241</v>
      </c>
      <c r="C293" s="344" t="s">
        <v>3243</v>
      </c>
      <c r="D293" s="53" t="s">
        <v>504</v>
      </c>
      <c r="E293" s="53"/>
      <c r="F293" s="9" t="s">
        <v>503</v>
      </c>
      <c r="G293" s="9"/>
      <c r="H293" s="56">
        <v>691</v>
      </c>
      <c r="I293" s="9" t="s">
        <v>47</v>
      </c>
      <c r="J293" s="343" t="s">
        <v>3241</v>
      </c>
      <c r="K293" s="343" t="s">
        <v>3244</v>
      </c>
      <c r="L293" s="63">
        <v>0</v>
      </c>
      <c r="M293" s="63">
        <v>0.95</v>
      </c>
      <c r="N293" s="63">
        <v>0.01</v>
      </c>
      <c r="O293" s="9" t="s">
        <v>3245</v>
      </c>
      <c r="P293" s="53"/>
      <c r="Q293" s="53" t="s">
        <v>241</v>
      </c>
      <c r="R293" s="9"/>
      <c r="S293" s="439"/>
      <c r="T293" s="9"/>
    </row>
    <row r="294" spans="1:20" s="2" customFormat="1" ht="48">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96">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8">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64">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8">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8">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64">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8">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64">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8">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8">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8">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32">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32">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28">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32">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28">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2">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28">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2">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2">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2">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96">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8">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64">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80">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3574</v>
      </c>
      <c r="Q322" s="53" t="s">
        <v>249</v>
      </c>
      <c r="R322" s="9" t="s">
        <v>250</v>
      </c>
      <c r="S322" s="439" t="s">
        <v>2382</v>
      </c>
      <c r="T322" s="9" t="s">
        <v>2382</v>
      </c>
    </row>
    <row r="323" spans="1:20" s="5" customFormat="1" ht="80">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80">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80">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80">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80">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80">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80">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80">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80">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80">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80">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80">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80">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80">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80">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80">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80">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80">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80">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80">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80">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80">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80">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80">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80">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80">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80">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80">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80">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80">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80">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80">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80">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80">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80">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80">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80">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80">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80">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80">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80">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80">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80">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80">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80">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80">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80">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80">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80">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80">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80">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80">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80">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80">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80">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80">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80">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80">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80">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80">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80">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80">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80">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80">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80">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80">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80">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80">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80">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80">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80">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80">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80">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80">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80">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80">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80">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80">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80">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8">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2">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28">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28">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28">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28">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32">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2">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28">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28">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32">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2">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28">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28">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28">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32">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2">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28">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32">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2">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2">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2">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12">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28">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32">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28">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32">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2">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28">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28">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32">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2">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12">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28">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32">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28">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32">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2">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28">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28">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32">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2">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12">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28">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32">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28">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32">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2">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28">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32">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2">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2">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2">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2">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2">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2">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2">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2">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2">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2">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2">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2">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2">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28">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32">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28">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32">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2">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28">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28">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32">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2">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12">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28">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32">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28">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32">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2">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28">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28">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32">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32">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8">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8">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8">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96">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80">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96">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48">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3562</v>
      </c>
      <c r="Q490" s="53" t="s">
        <v>254</v>
      </c>
      <c r="R490" s="9" t="s">
        <v>255</v>
      </c>
      <c r="S490" s="434" t="s">
        <v>173</v>
      </c>
      <c r="T490" s="53"/>
    </row>
    <row r="491" spans="1:20" ht="48">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48">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48">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3563</v>
      </c>
      <c r="Q493" s="53" t="s">
        <v>256</v>
      </c>
      <c r="R493" s="9" t="s">
        <v>257</v>
      </c>
      <c r="S493" s="434" t="s">
        <v>173</v>
      </c>
      <c r="T493" s="53"/>
    </row>
    <row r="494" spans="1:20" ht="48">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48">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48">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48">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48">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48">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48">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32">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48">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48">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48">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80">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2">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2">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32">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4">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8">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8">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32">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112">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64">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64">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64">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96">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96">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64">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48">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4">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4">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8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8">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32">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32">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32">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32">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32">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2">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32">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2">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32">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32">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32">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2">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2">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2">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2">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2">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2">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2">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2">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2">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2">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48">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48">
      <c r="A547" s="344" t="s">
        <v>10</v>
      </c>
      <c r="B547" s="344" t="s">
        <v>3565</v>
      </c>
      <c r="C547" s="344" t="s">
        <v>2775</v>
      </c>
      <c r="D547" s="9"/>
      <c r="E547" s="9"/>
      <c r="F547" s="9"/>
      <c r="G547" s="9"/>
      <c r="H547" s="56">
        <v>509</v>
      </c>
      <c r="I547" s="9" t="s">
        <v>46</v>
      </c>
      <c r="J547" s="344" t="s">
        <v>2960</v>
      </c>
      <c r="K547" s="344" t="s">
        <v>2778</v>
      </c>
      <c r="L547" s="65">
        <v>0</v>
      </c>
      <c r="M547" s="65">
        <v>1</v>
      </c>
      <c r="N547" s="65">
        <v>1</v>
      </c>
      <c r="O547" s="53" t="s">
        <v>32</v>
      </c>
      <c r="P547" s="53" t="s">
        <v>3566</v>
      </c>
      <c r="Q547" s="53" t="s">
        <v>270</v>
      </c>
      <c r="R547" s="9" t="s">
        <v>271</v>
      </c>
      <c r="S547" s="439"/>
      <c r="T547" s="9"/>
    </row>
    <row r="548" spans="1:20" s="2" customFormat="1" ht="48">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48">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48">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48">
      <c r="A551" s="344" t="s">
        <v>10</v>
      </c>
      <c r="B551" s="344" t="s">
        <v>3584</v>
      </c>
      <c r="C551" s="344" t="s">
        <v>3149</v>
      </c>
      <c r="D551" s="9" t="s">
        <v>506</v>
      </c>
      <c r="E551" s="53"/>
      <c r="F551" s="9" t="s">
        <v>503</v>
      </c>
      <c r="G551" s="9"/>
      <c r="H551" s="56">
        <v>836</v>
      </c>
      <c r="I551" s="9" t="s">
        <v>47</v>
      </c>
      <c r="J551" s="344" t="s">
        <v>3584</v>
      </c>
      <c r="K551" s="74" t="str">
        <f t="shared" si="136"/>
        <v>cross toggle whether policies affect energy prices</v>
      </c>
      <c r="L551" s="65"/>
      <c r="M551" s="65"/>
      <c r="N551" s="65"/>
      <c r="O551" s="9"/>
      <c r="P551" s="9"/>
      <c r="Q551" s="9"/>
      <c r="R551" s="9"/>
      <c r="S551" s="434"/>
      <c r="T551" s="9"/>
    </row>
    <row r="552" spans="1:20" s="2" customFormat="1" ht="48">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48">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48">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48">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48">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48">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48">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48">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48">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48">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48">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32">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32">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2">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2">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2">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2">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2">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2">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2">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2">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2">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2">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2">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2">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2">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12">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12">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12">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16">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16">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12">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12">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16">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16">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16">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16">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16">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16">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2">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16">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16">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16">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96">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96">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96">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96">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96">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96">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96">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96">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96">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96">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96">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96">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96">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96">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96">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96">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96">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96">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96">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96">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96">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96">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96">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96">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96">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96">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96">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96">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96">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96">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96">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96">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96">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28">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96">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96">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2">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96">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96">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96">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96">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96">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96">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96">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32">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32">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32">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32">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96">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96">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96">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32">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96">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96">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96">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96">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96">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96">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96">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96">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96">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96">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96">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96">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96">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96">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96">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64">
      <c r="A662" s="4" t="s">
        <v>3302</v>
      </c>
      <c r="B662" s="4" t="s">
        <v>3303</v>
      </c>
      <c r="C662" s="4" t="s">
        <v>3307</v>
      </c>
      <c r="H662" s="410">
        <v>543</v>
      </c>
      <c r="I662" s="4" t="s">
        <v>46</v>
      </c>
      <c r="J662" s="335"/>
      <c r="K662" s="4" t="s">
        <v>3304</v>
      </c>
      <c r="L662" s="409">
        <v>-0.08</v>
      </c>
      <c r="M662" s="409">
        <v>0.02</v>
      </c>
      <c r="N662" s="412">
        <v>1E-3</v>
      </c>
      <c r="O662" s="4" t="s">
        <v>3311</v>
      </c>
      <c r="P662" s="4" t="s">
        <v>3619</v>
      </c>
      <c r="R662" s="7"/>
      <c r="S662" s="445" t="s">
        <v>3305</v>
      </c>
      <c r="T662" s="4"/>
    </row>
    <row r="663" spans="1:20" ht="96">
      <c r="A663" s="4" t="s">
        <v>3518</v>
      </c>
      <c r="B663" s="4" t="s">
        <v>3519</v>
      </c>
      <c r="C663" s="4" t="s">
        <v>3526</v>
      </c>
      <c r="D663" s="4" t="s">
        <v>3535</v>
      </c>
      <c r="F663" s="4" t="s">
        <v>3540</v>
      </c>
      <c r="H663" s="419">
        <v>545</v>
      </c>
      <c r="I663" s="4" t="s">
        <v>46</v>
      </c>
      <c r="J663" s="335"/>
      <c r="K663" s="343" t="s">
        <v>3575</v>
      </c>
      <c r="L663" s="78">
        <v>0</v>
      </c>
      <c r="M663" s="4">
        <v>10</v>
      </c>
      <c r="N663" s="4">
        <v>1</v>
      </c>
      <c r="O663" s="4" t="s">
        <v>3430</v>
      </c>
      <c r="P663" s="4" t="s">
        <v>3544</v>
      </c>
      <c r="Q663" s="4" t="s">
        <v>3431</v>
      </c>
      <c r="R663" s="7"/>
      <c r="T663" s="4"/>
    </row>
    <row r="664" spans="1:20" ht="96">
      <c r="A664" s="5" t="str">
        <f>A$663</f>
        <v>Government Revenue Accounting</v>
      </c>
      <c r="B664" s="5" t="str">
        <f t="shared" ref="B664:C664" si="176">B$663</f>
        <v>Carbon Tax Revenue</v>
      </c>
      <c r="C664" s="5" t="str">
        <f t="shared" si="176"/>
        <v>GRA for Carbon Tax Revenue</v>
      </c>
      <c r="D664" s="4" t="s">
        <v>3536</v>
      </c>
      <c r="F664" s="4" t="s">
        <v>3572</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3573</v>
      </c>
      <c r="Q664" s="5" t="str">
        <f t="shared" si="178"/>
        <v>io-model.html</v>
      </c>
      <c r="R664" s="7"/>
      <c r="T664" s="4"/>
    </row>
    <row r="665" spans="1:20" ht="96">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80">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96">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96">
      <c r="A668" s="4" t="s">
        <v>3518</v>
      </c>
      <c r="B668" s="4" t="s">
        <v>3520</v>
      </c>
      <c r="C668" s="4" t="s">
        <v>3527</v>
      </c>
      <c r="D668" s="4" t="s">
        <v>3535</v>
      </c>
      <c r="F668" s="4" t="s">
        <v>3540</v>
      </c>
      <c r="H668" s="422">
        <v>550</v>
      </c>
      <c r="I668" s="4" t="s">
        <v>46</v>
      </c>
      <c r="J668" s="335"/>
      <c r="K668" s="343" t="s">
        <v>3576</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96">
      <c r="A669" s="5" t="str">
        <f>A$668</f>
        <v>Government Revenue Accounting</v>
      </c>
      <c r="B669" s="5" t="str">
        <f t="shared" ref="B669:C672" si="180">B$668</f>
        <v>Fuel Tax Revenue</v>
      </c>
      <c r="C669" s="5" t="str">
        <f t="shared" si="180"/>
        <v>GRA for Fuel Tax Revenue</v>
      </c>
      <c r="D669" s="4" t="s">
        <v>3536</v>
      </c>
      <c r="F669" s="4" t="s">
        <v>3572</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96">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80">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96">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96">
      <c r="A673" s="4" t="s">
        <v>3518</v>
      </c>
      <c r="B673" s="4" t="s">
        <v>515</v>
      </c>
      <c r="C673" s="4" t="s">
        <v>3528</v>
      </c>
      <c r="D673" s="4" t="s">
        <v>3535</v>
      </c>
      <c r="F673" s="4" t="s">
        <v>3540</v>
      </c>
      <c r="H673" s="422">
        <v>555</v>
      </c>
      <c r="I673" s="4" t="s">
        <v>46</v>
      </c>
      <c r="J673" s="335"/>
      <c r="K673" s="343" t="s">
        <v>3577</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96">
      <c r="A674" s="5" t="str">
        <f>A$673</f>
        <v>Government Revenue Accounting</v>
      </c>
      <c r="B674" s="5" t="str">
        <f t="shared" ref="B674:C677" si="185">B$673</f>
        <v>EV Subsidy</v>
      </c>
      <c r="C674" s="5" t="str">
        <f t="shared" si="185"/>
        <v>GRA for EV Subsidy</v>
      </c>
      <c r="D674" s="4" t="s">
        <v>3536</v>
      </c>
      <c r="F674" s="4" t="s">
        <v>3572</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96">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80">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96">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96">
      <c r="A678" s="4" t="s">
        <v>3518</v>
      </c>
      <c r="B678" s="4" t="s">
        <v>3521</v>
      </c>
      <c r="C678" s="4" t="s">
        <v>3529</v>
      </c>
      <c r="D678" s="4" t="s">
        <v>3535</v>
      </c>
      <c r="F678" s="4" t="s">
        <v>3540</v>
      </c>
      <c r="H678" s="422">
        <v>560</v>
      </c>
      <c r="I678" s="4" t="s">
        <v>46</v>
      </c>
      <c r="J678" s="335"/>
      <c r="K678" s="343" t="s">
        <v>3578</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96">
      <c r="A679" s="5" t="str">
        <f>A$678</f>
        <v>Government Revenue Accounting</v>
      </c>
      <c r="B679" s="5" t="str">
        <f t="shared" ref="B679:C682" si="190">B$678</f>
        <v>Electricity Generation Subsidy</v>
      </c>
      <c r="C679" s="5" t="str">
        <f t="shared" si="190"/>
        <v>GRA for Electricity Generation Subsidies</v>
      </c>
      <c r="D679" s="4" t="s">
        <v>3536</v>
      </c>
      <c r="F679" s="4" t="s">
        <v>3572</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96">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80">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96">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96">
      <c r="A683" s="4" t="s">
        <v>3518</v>
      </c>
      <c r="B683" s="4" t="s">
        <v>3522</v>
      </c>
      <c r="C683" s="4" t="s">
        <v>3530</v>
      </c>
      <c r="D683" s="4" t="s">
        <v>3535</v>
      </c>
      <c r="F683" s="4" t="s">
        <v>3540</v>
      </c>
      <c r="H683" s="422">
        <v>565</v>
      </c>
      <c r="I683" s="4" t="s">
        <v>46</v>
      </c>
      <c r="J683" s="335"/>
      <c r="K683" s="343" t="s">
        <v>3579</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96">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3572</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96">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80">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96">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96">
      <c r="A688" s="4" t="s">
        <v>3518</v>
      </c>
      <c r="B688" s="4" t="s">
        <v>295</v>
      </c>
      <c r="C688" s="4" t="s">
        <v>3531</v>
      </c>
      <c r="D688" s="4" t="s">
        <v>3535</v>
      </c>
      <c r="F688" s="4" t="s">
        <v>3540</v>
      </c>
      <c r="H688" s="422">
        <v>570</v>
      </c>
      <c r="I688" s="4" t="s">
        <v>46</v>
      </c>
      <c r="J688" s="335"/>
      <c r="K688" s="343" t="s">
        <v>3580</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96">
      <c r="A689" s="5" t="str">
        <f>A$688</f>
        <v>Government Revenue Accounting</v>
      </c>
      <c r="B689" s="5" t="str">
        <f t="shared" ref="B689:C692" si="200">B$688</f>
        <v>Distributed Solar Subsidy</v>
      </c>
      <c r="C689" s="5" t="str">
        <f t="shared" si="200"/>
        <v>GRA for Distributed Solar Subsidy</v>
      </c>
      <c r="D689" s="4" t="s">
        <v>3536</v>
      </c>
      <c r="F689" s="4" t="s">
        <v>3572</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96">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80">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96">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96">
      <c r="A693" s="4" t="s">
        <v>3518</v>
      </c>
      <c r="B693" s="4" t="s">
        <v>3523</v>
      </c>
      <c r="C693" s="4" t="s">
        <v>3532</v>
      </c>
      <c r="D693" s="4" t="s">
        <v>3535</v>
      </c>
      <c r="F693" s="4" t="s">
        <v>3540</v>
      </c>
      <c r="H693" s="422">
        <v>575</v>
      </c>
      <c r="I693" s="4" t="s">
        <v>46</v>
      </c>
      <c r="J693" s="335"/>
      <c r="K693" s="343" t="s">
        <v>3581</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96">
      <c r="A694" s="5" t="str">
        <f>A$693</f>
        <v>Government Revenue Accounting</v>
      </c>
      <c r="B694" s="5" t="str">
        <f t="shared" ref="B694:C697" si="205">B$693</f>
        <v>Fuel Subsidy</v>
      </c>
      <c r="C694" s="5" t="str">
        <f t="shared" si="205"/>
        <v>GRA for Fuel Subsidies</v>
      </c>
      <c r="D694" s="4" t="s">
        <v>3536</v>
      </c>
      <c r="F694" s="4" t="s">
        <v>3572</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96">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80">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96">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96">
      <c r="A698" s="4" t="s">
        <v>3518</v>
      </c>
      <c r="B698" s="4" t="s">
        <v>3524</v>
      </c>
      <c r="C698" s="4" t="s">
        <v>3533</v>
      </c>
      <c r="D698" s="4" t="s">
        <v>3535</v>
      </c>
      <c r="F698" s="4" t="s">
        <v>3540</v>
      </c>
      <c r="H698" s="422">
        <v>580</v>
      </c>
      <c r="I698" s="4" t="s">
        <v>46</v>
      </c>
      <c r="J698" s="335"/>
      <c r="K698" s="343" t="s">
        <v>3582</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96">
      <c r="A699" s="5" t="str">
        <f>A$698</f>
        <v>Government Revenue Accounting</v>
      </c>
      <c r="B699" s="5" t="str">
        <f t="shared" ref="B699:C702" si="210">B$698</f>
        <v>National Debt Interest</v>
      </c>
      <c r="C699" s="5" t="str">
        <f t="shared" si="210"/>
        <v>GRA for National Debt Interest</v>
      </c>
      <c r="D699" s="4" t="s">
        <v>3536</v>
      </c>
      <c r="F699" s="4" t="s">
        <v>3572</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96">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80">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96">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96">
      <c r="A703" s="4" t="s">
        <v>3518</v>
      </c>
      <c r="B703" s="4" t="s">
        <v>3525</v>
      </c>
      <c r="C703" s="4" t="s">
        <v>3534</v>
      </c>
      <c r="D703" s="4" t="s">
        <v>3535</v>
      </c>
      <c r="F703" s="4" t="s">
        <v>3540</v>
      </c>
      <c r="H703" s="422">
        <v>585</v>
      </c>
      <c r="I703" s="4" t="s">
        <v>46</v>
      </c>
      <c r="J703" s="335"/>
      <c r="K703" s="343" t="s">
        <v>3583</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96">
      <c r="A704" s="5" t="str">
        <f>A$703</f>
        <v>Government Revenue Accounting</v>
      </c>
      <c r="B704" s="5" t="str">
        <f t="shared" ref="B704:C704" si="215">B$703</f>
        <v>Remaining Government Cash Flows</v>
      </c>
      <c r="C704" s="5" t="str">
        <f t="shared" si="215"/>
        <v>GRA for Remaining Government Cash Flow Changes</v>
      </c>
      <c r="D704" s="4" t="s">
        <v>3536</v>
      </c>
      <c r="F704" s="4" t="s">
        <v>3572</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96">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80">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96">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342" bestFit="1" customWidth="1"/>
    <col min="3" max="16384" width="9.1640625" style="342"/>
  </cols>
  <sheetData>
    <row r="1" spans="1:2">
      <c r="A1" s="450" t="s">
        <v>3294</v>
      </c>
      <c r="B1" s="450"/>
    </row>
    <row r="2" spans="1:2">
      <c r="A2" s="400" t="s">
        <v>3295</v>
      </c>
      <c r="B2" s="400" t="s">
        <v>3296</v>
      </c>
    </row>
    <row r="3" spans="1:2" ht="16">
      <c r="A3" s="401" t="s">
        <v>402</v>
      </c>
      <c r="B3" s="342" t="str">
        <f>A3</f>
        <v>million metric tons / year</v>
      </c>
    </row>
    <row r="4" spans="1:2" ht="16">
      <c r="A4" s="401" t="s">
        <v>3402</v>
      </c>
      <c r="B4" s="342" t="str">
        <f>A4</f>
        <v>g CO2e / 2019 dollar</v>
      </c>
    </row>
    <row r="5" spans="1:2" ht="16">
      <c r="A5" s="402" t="s">
        <v>2563</v>
      </c>
      <c r="B5" s="342" t="str">
        <f t="shared" ref="B5:B40" si="0">A5</f>
        <v>thousand metric tons / year</v>
      </c>
    </row>
    <row r="6" spans="1:2" ht="16">
      <c r="A6" s="402" t="s">
        <v>3403</v>
      </c>
      <c r="B6" s="342" t="str">
        <f>A6</f>
        <v>g CO2 / 2019 dollar</v>
      </c>
    </row>
    <row r="7" spans="1:2" ht="16">
      <c r="A7" s="402" t="s">
        <v>3571</v>
      </c>
      <c r="B7" s="342" t="str">
        <f t="shared" si="0"/>
        <v>2019 dollars / ton CO2e abated, Annual average abatement (MtCO2e)</v>
      </c>
    </row>
    <row r="8" spans="1:2" ht="16">
      <c r="A8" s="402" t="s">
        <v>3404</v>
      </c>
      <c r="B8" s="342" t="str">
        <f t="shared" si="0"/>
        <v>billion 2019 dollars / year</v>
      </c>
    </row>
    <row r="9" spans="1:2" ht="16">
      <c r="A9" s="402" t="s">
        <v>3448</v>
      </c>
      <c r="B9" s="342" t="str">
        <f t="shared" si="0"/>
        <v>billion 2019 dollars</v>
      </c>
    </row>
    <row r="10" spans="1:2" ht="16">
      <c r="A10" s="402" t="s">
        <v>3344</v>
      </c>
      <c r="B10" s="342" t="str">
        <f t="shared" si="0"/>
        <v>jobs</v>
      </c>
    </row>
    <row r="11" spans="1:2" ht="16">
      <c r="A11" s="402" t="s">
        <v>3392</v>
      </c>
      <c r="B11" s="342" t="str">
        <f t="shared" si="0"/>
        <v>incidents / year</v>
      </c>
    </row>
    <row r="12" spans="1:2" ht="16">
      <c r="A12" s="402" t="s">
        <v>3366</v>
      </c>
      <c r="B12" s="342" t="str">
        <f t="shared" si="0"/>
        <v>% change</v>
      </c>
    </row>
    <row r="13" spans="1:2" ht="16">
      <c r="A13" s="402" t="s">
        <v>3405</v>
      </c>
      <c r="B13" s="342" t="str">
        <f t="shared" si="0"/>
        <v>2019 dollars / employee-year</v>
      </c>
    </row>
    <row r="14" spans="1:2" ht="16">
      <c r="A14" s="402" t="s">
        <v>403</v>
      </c>
      <c r="B14" s="342" t="str">
        <f t="shared" si="0"/>
        <v>lives / year</v>
      </c>
    </row>
    <row r="15" spans="1:2" ht="16">
      <c r="A15" s="402" t="s">
        <v>404</v>
      </c>
      <c r="B15" s="342" t="str">
        <f t="shared" si="0"/>
        <v>terawatt-hours (TWh) / year</v>
      </c>
    </row>
    <row r="16" spans="1:2" ht="16">
      <c r="A16" s="402" t="s">
        <v>405</v>
      </c>
      <c r="B16" s="342" t="str">
        <f t="shared" si="0"/>
        <v>gigawatts (GW) / year</v>
      </c>
    </row>
    <row r="17" spans="1:2" ht="16">
      <c r="A17" s="402" t="s">
        <v>3406</v>
      </c>
      <c r="B17" s="342" t="str">
        <f t="shared" si="0"/>
        <v>2019 dollars / megawatt-hour (MWh)</v>
      </c>
    </row>
    <row r="18" spans="1:2" ht="16">
      <c r="A18" s="402" t="s">
        <v>2818</v>
      </c>
      <c r="B18" s="342" t="str">
        <f t="shared" si="0"/>
        <v>cubic km / yr</v>
      </c>
    </row>
    <row r="19" spans="1:2" ht="16">
      <c r="A19" s="402" t="s">
        <v>2643</v>
      </c>
      <c r="B19" s="342" t="str">
        <f t="shared" si="0"/>
        <v>trillion passenger-miles / year</v>
      </c>
    </row>
    <row r="20" spans="1:2" ht="16">
      <c r="A20" s="402" t="s">
        <v>2644</v>
      </c>
      <c r="B20" s="342" t="str">
        <f t="shared" si="0"/>
        <v>trillion freight ton-miles / year</v>
      </c>
    </row>
    <row r="21" spans="1:2" ht="16">
      <c r="A21" s="402" t="s">
        <v>540</v>
      </c>
      <c r="B21" s="342" t="str">
        <f t="shared" si="0"/>
        <v>million vehicles / year</v>
      </c>
    </row>
    <row r="22" spans="1:2" ht="16">
      <c r="A22" s="402" t="s">
        <v>2621</v>
      </c>
      <c r="B22" s="342" t="str">
        <f t="shared" si="0"/>
        <v>thousand vehicles / year</v>
      </c>
    </row>
    <row r="23" spans="1:2" ht="16">
      <c r="A23" s="402" t="s">
        <v>2620</v>
      </c>
      <c r="B23" s="342" t="str">
        <f t="shared" si="0"/>
        <v>million vehicles</v>
      </c>
    </row>
    <row r="24" spans="1:2" ht="16">
      <c r="A24" s="402" t="s">
        <v>2653</v>
      </c>
      <c r="B24" s="342" t="str">
        <f t="shared" si="0"/>
        <v>thousand vehicles</v>
      </c>
    </row>
    <row r="25" spans="1:2" ht="16">
      <c r="A25" s="402" t="s">
        <v>514</v>
      </c>
      <c r="B25" s="342" t="str">
        <f t="shared" si="0"/>
        <v>quads / year</v>
      </c>
    </row>
    <row r="26" spans="1:2" ht="16">
      <c r="A26" s="402" t="s">
        <v>3407</v>
      </c>
      <c r="B26" s="342" t="str">
        <f>A26</f>
        <v>thousand BTU / 2019 dollar</v>
      </c>
    </row>
    <row r="27" spans="1:2" ht="16">
      <c r="A27" s="402" t="s">
        <v>2626</v>
      </c>
      <c r="B27" s="342" t="str">
        <f t="shared" si="0"/>
        <v>millions of short tons / year</v>
      </c>
    </row>
    <row r="28" spans="1:2" ht="16">
      <c r="A28" s="402" t="s">
        <v>2627</v>
      </c>
      <c r="B28" s="342" t="str">
        <f t="shared" si="0"/>
        <v>trillion cubic feet / year</v>
      </c>
    </row>
    <row r="29" spans="1:2" ht="16">
      <c r="A29" s="402" t="s">
        <v>2555</v>
      </c>
      <c r="B29" s="342" t="str">
        <f t="shared" si="0"/>
        <v>million barrels / year</v>
      </c>
    </row>
    <row r="30" spans="1:2" ht="16">
      <c r="A30" s="402" t="s">
        <v>3039</v>
      </c>
      <c r="B30" s="342" t="str">
        <f t="shared" si="0"/>
        <v>million gallons / year</v>
      </c>
    </row>
    <row r="31" spans="1:2" ht="16">
      <c r="A31" s="402" t="s">
        <v>2705</v>
      </c>
      <c r="B31" s="342" t="str">
        <f t="shared" si="0"/>
        <v>trillion BTU / year</v>
      </c>
    </row>
    <row r="32" spans="1:2" ht="16">
      <c r="A32" s="402" t="s">
        <v>3408</v>
      </c>
      <c r="B32" s="342" t="str">
        <f t="shared" si="0"/>
        <v>2019 dollars / short ton</v>
      </c>
    </row>
    <row r="33" spans="1:2" ht="16">
      <c r="A33" s="402" t="s">
        <v>3409</v>
      </c>
      <c r="B33" s="342" t="str">
        <f t="shared" si="0"/>
        <v>2019 dollars / thousand cubic feet</v>
      </c>
    </row>
    <row r="34" spans="1:2" ht="16">
      <c r="A34" s="402" t="s">
        <v>3410</v>
      </c>
      <c r="B34" s="342" t="str">
        <f t="shared" si="0"/>
        <v>2019 dollars / gallon</v>
      </c>
    </row>
    <row r="35" spans="1:2" ht="16">
      <c r="A35" s="402" t="s">
        <v>3411</v>
      </c>
      <c r="B35" s="342" t="str">
        <f t="shared" si="0"/>
        <v>2019 dollars / barrel</v>
      </c>
    </row>
    <row r="36" spans="1:2" ht="16">
      <c r="A36" s="402" t="s">
        <v>3412</v>
      </c>
      <c r="B36" s="342" t="str">
        <f t="shared" si="0"/>
        <v>2019 dollars / kg</v>
      </c>
    </row>
    <row r="37" spans="1:2" ht="16">
      <c r="A37" s="402" t="s">
        <v>3413</v>
      </c>
      <c r="B37" s="342" t="str">
        <f t="shared" si="0"/>
        <v>2019 dollars / kilowatt-hour (kWh)</v>
      </c>
    </row>
    <row r="38" spans="1:2" ht="16">
      <c r="A38" s="402" t="s">
        <v>3414</v>
      </c>
      <c r="B38" s="342" t="str">
        <f t="shared" si="0"/>
        <v>cost of eqpt. to capture 1 metric ton CO2e/yr (2019 dollars)</v>
      </c>
    </row>
    <row r="39" spans="1:2" ht="16">
      <c r="A39" s="402" t="s">
        <v>3415</v>
      </c>
      <c r="B39" s="342" t="str">
        <f t="shared" si="0"/>
        <v>million 2019 dollars / megawatt (MW)</v>
      </c>
    </row>
    <row r="40" spans="1:2" ht="16">
      <c r="A40" s="402" t="s">
        <v>3416</v>
      </c>
      <c r="B40" s="342" t="str">
        <f t="shared" si="0"/>
        <v>cost of eqpt. to produce 1 kg H2/yr (2019 dollars)</v>
      </c>
    </row>
    <row r="42" spans="1:2">
      <c r="A42" s="450" t="s">
        <v>3298</v>
      </c>
      <c r="B42" s="450"/>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tabSelected="1" zoomScale="70" zoomScaleNormal="70" workbookViewId="0">
      <pane ySplit="1" topLeftCell="A2" activePane="bottomLeft" state="frozen"/>
      <selection pane="bottomLeft" activeCell="A32" sqref="A32"/>
    </sheetView>
  </sheetViews>
  <sheetFormatPr baseColWidth="10" defaultColWidth="9.1640625" defaultRowHeight="15"/>
  <cols>
    <col min="1" max="1" width="37.33203125" style="78" customWidth="1"/>
    <col min="2" max="2" width="27.5" style="78" customWidth="1"/>
    <col min="3" max="3" width="9" style="4" customWidth="1"/>
    <col min="4" max="4" width="18.6640625" style="78" customWidth="1"/>
    <col min="5" max="5" width="18.1640625" style="78" customWidth="1"/>
    <col min="6" max="6" width="34.1640625" style="4" customWidth="1"/>
    <col min="7" max="7" width="95" style="78" customWidth="1"/>
    <col min="8" max="8" width="37.5" style="78" customWidth="1"/>
    <col min="9" max="9" width="34.33203125" style="78" customWidth="1"/>
    <col min="10" max="10" width="25.5" style="78" customWidth="1"/>
    <col min="11" max="11" width="11.1640625" style="78" customWidth="1"/>
    <col min="12" max="13" width="16" style="78" customWidth="1"/>
    <col min="14" max="14" width="37.5" style="78" customWidth="1"/>
    <col min="15" max="15" width="25.5" style="78" customWidth="1"/>
    <col min="16" max="16" width="11.1640625" style="78" customWidth="1"/>
    <col min="17" max="18" width="16" style="78" customWidth="1"/>
    <col min="19" max="19" width="37.5" style="78" customWidth="1"/>
    <col min="20" max="16384" width="9.1640625" style="78"/>
  </cols>
  <sheetData>
    <row r="1" spans="1:19" s="340" customFormat="1" ht="32">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8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ht="16">
      <c r="A3" s="345" t="s">
        <v>2584</v>
      </c>
      <c r="B3" s="343" t="s">
        <v>2586</v>
      </c>
      <c r="C3" s="347">
        <v>1</v>
      </c>
      <c r="D3" s="344" t="s">
        <v>67</v>
      </c>
      <c r="E3" s="344" t="s">
        <v>68</v>
      </c>
      <c r="F3" s="4" t="str">
        <f>UnitControlCenter!$B$3</f>
        <v>million metric tons / year</v>
      </c>
      <c r="G3" s="343" t="s">
        <v>2552</v>
      </c>
      <c r="I3" s="343"/>
    </row>
    <row r="4" spans="1:19" ht="80">
      <c r="A4" s="345" t="s">
        <v>2584</v>
      </c>
      <c r="B4" s="344" t="s">
        <v>2587</v>
      </c>
      <c r="C4" s="398">
        <v>1</v>
      </c>
      <c r="D4" s="343" t="s">
        <v>69</v>
      </c>
      <c r="E4" s="343" t="s">
        <v>70</v>
      </c>
      <c r="F4" s="4" t="str">
        <f>UnitControlCenter!$B$3</f>
        <v>million metric tons / year</v>
      </c>
      <c r="G4" s="343" t="s">
        <v>3267</v>
      </c>
      <c r="H4" s="343" t="s">
        <v>3268</v>
      </c>
      <c r="I4" s="343" t="s">
        <v>3269</v>
      </c>
    </row>
    <row r="5" spans="1:19" ht="32">
      <c r="A5" s="345" t="s">
        <v>2584</v>
      </c>
      <c r="B5" s="344" t="s">
        <v>2588</v>
      </c>
      <c r="C5" s="398">
        <v>1</v>
      </c>
      <c r="D5" s="343" t="s">
        <v>69</v>
      </c>
      <c r="E5" s="343" t="s">
        <v>70</v>
      </c>
      <c r="F5" s="4" t="str">
        <f>UnitControlCenter!$B$3</f>
        <v>million metric tons / year</v>
      </c>
      <c r="G5" s="343" t="s">
        <v>3270</v>
      </c>
      <c r="H5" s="343" t="s">
        <v>3271</v>
      </c>
      <c r="I5" s="343" t="s">
        <v>3272</v>
      </c>
    </row>
    <row r="6" spans="1:19" ht="32">
      <c r="A6" s="345" t="s">
        <v>2584</v>
      </c>
      <c r="B6" s="344" t="s">
        <v>2589</v>
      </c>
      <c r="C6" s="398">
        <v>1</v>
      </c>
      <c r="D6" s="343" t="s">
        <v>69</v>
      </c>
      <c r="E6" s="343" t="s">
        <v>70</v>
      </c>
      <c r="F6" s="4" t="str">
        <f>UnitControlCenter!$B$3</f>
        <v>million metric tons / year</v>
      </c>
      <c r="G6" s="343" t="s">
        <v>3007</v>
      </c>
      <c r="H6" s="78" t="s">
        <v>3008</v>
      </c>
      <c r="I6" s="343" t="s">
        <v>3009</v>
      </c>
    </row>
    <row r="7" spans="1:19" ht="16">
      <c r="A7" s="345" t="s">
        <v>2584</v>
      </c>
      <c r="B7" s="344" t="s">
        <v>3354</v>
      </c>
      <c r="C7" s="399">
        <v>0</v>
      </c>
      <c r="D7" s="343" t="s">
        <v>67</v>
      </c>
      <c r="E7" s="343" t="s">
        <v>68</v>
      </c>
      <c r="F7" s="1" t="str">
        <f>UnitControlCenter!$B$4</f>
        <v>g CO2e / 2019 dollar</v>
      </c>
      <c r="G7" s="343" t="s">
        <v>3300</v>
      </c>
      <c r="I7" s="343"/>
    </row>
    <row r="8" spans="1:19" ht="16">
      <c r="A8" s="345" t="s">
        <v>2584</v>
      </c>
      <c r="B8" s="344" t="s">
        <v>149</v>
      </c>
      <c r="C8" s="398">
        <v>1</v>
      </c>
      <c r="D8" s="343" t="s">
        <v>67</v>
      </c>
      <c r="E8" s="343" t="s">
        <v>68</v>
      </c>
      <c r="F8" s="4" t="str">
        <f>UnitControlCenter!$B$3</f>
        <v>million metric tons / year</v>
      </c>
      <c r="G8" s="343" t="s">
        <v>2750</v>
      </c>
      <c r="I8" s="343"/>
    </row>
    <row r="9" spans="1:19" ht="16">
      <c r="A9" s="345" t="s">
        <v>2584</v>
      </c>
      <c r="B9" s="344" t="s">
        <v>2748</v>
      </c>
      <c r="C9" s="398">
        <v>1</v>
      </c>
      <c r="D9" s="343" t="s">
        <v>67</v>
      </c>
      <c r="E9" s="343" t="s">
        <v>68</v>
      </c>
      <c r="F9" s="4" t="str">
        <f>UnitControlCenter!$B$3</f>
        <v>million metric tons / year</v>
      </c>
      <c r="G9" s="343" t="s">
        <v>2751</v>
      </c>
      <c r="I9" s="343"/>
    </row>
    <row r="10" spans="1:19" ht="16">
      <c r="A10" s="345" t="s">
        <v>2584</v>
      </c>
      <c r="B10" s="344" t="s">
        <v>2855</v>
      </c>
      <c r="C10" s="398">
        <v>1</v>
      </c>
      <c r="D10" s="343" t="s">
        <v>67</v>
      </c>
      <c r="E10" s="343" t="s">
        <v>68</v>
      </c>
      <c r="F10" s="4" t="str">
        <f>UnitControlCenter!$B$3</f>
        <v>million metric tons / year</v>
      </c>
      <c r="G10" s="343" t="s">
        <v>2868</v>
      </c>
      <c r="I10" s="343"/>
    </row>
    <row r="11" spans="1:19" ht="16">
      <c r="A11" s="345" t="s">
        <v>2584</v>
      </c>
      <c r="B11" s="344" t="s">
        <v>100</v>
      </c>
      <c r="C11" s="398">
        <v>1</v>
      </c>
      <c r="D11" s="343" t="s">
        <v>67</v>
      </c>
      <c r="E11" s="343" t="s">
        <v>68</v>
      </c>
      <c r="F11" s="4" t="str">
        <f>UnitControlCenter!$B$3</f>
        <v>million metric tons / year</v>
      </c>
      <c r="G11" s="343" t="s">
        <v>2752</v>
      </c>
      <c r="I11" s="343"/>
    </row>
    <row r="12" spans="1:19" ht="16">
      <c r="A12" s="345" t="s">
        <v>2584</v>
      </c>
      <c r="B12" s="344" t="s">
        <v>9</v>
      </c>
      <c r="C12" s="398">
        <v>1</v>
      </c>
      <c r="D12" s="343" t="s">
        <v>67</v>
      </c>
      <c r="E12" s="343" t="s">
        <v>68</v>
      </c>
      <c r="F12" s="4" t="str">
        <f>UnitControlCenter!$B$3</f>
        <v>million metric tons / year</v>
      </c>
      <c r="G12" s="343" t="s">
        <v>2801</v>
      </c>
      <c r="I12" s="343"/>
    </row>
    <row r="13" spans="1:19" ht="16">
      <c r="A13" s="345" t="s">
        <v>2584</v>
      </c>
      <c r="B13" s="344" t="s">
        <v>2749</v>
      </c>
      <c r="C13" s="398">
        <v>1</v>
      </c>
      <c r="D13" s="343" t="s">
        <v>67</v>
      </c>
      <c r="E13" s="343" t="s">
        <v>68</v>
      </c>
      <c r="F13" s="4" t="str">
        <f>UnitControlCenter!$B$3</f>
        <v>million metric tons / year</v>
      </c>
      <c r="G13" s="343" t="s">
        <v>2753</v>
      </c>
      <c r="I13" s="343"/>
    </row>
    <row r="14" spans="1:19" ht="16">
      <c r="A14" s="345" t="s">
        <v>2584</v>
      </c>
      <c r="B14" s="344" t="s">
        <v>4</v>
      </c>
      <c r="C14" s="398">
        <v>1</v>
      </c>
      <c r="D14" s="343" t="s">
        <v>67</v>
      </c>
      <c r="E14" s="343" t="s">
        <v>68</v>
      </c>
      <c r="F14" s="4" t="str">
        <f>UnitControlCenter!$B$3</f>
        <v>million metric tons / year</v>
      </c>
      <c r="G14" s="343" t="s">
        <v>2754</v>
      </c>
      <c r="I14" s="343"/>
    </row>
    <row r="15" spans="1:19" ht="17"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ht="16">
      <c r="A16" s="344" t="s">
        <v>2590</v>
      </c>
      <c r="B16" s="344" t="s">
        <v>2343</v>
      </c>
      <c r="C16" s="398">
        <v>1</v>
      </c>
      <c r="D16" s="343" t="s">
        <v>67</v>
      </c>
      <c r="E16" s="343" t="s">
        <v>68</v>
      </c>
      <c r="F16" s="4" t="str">
        <f>UnitControlCenter!$B$3</f>
        <v>million metric tons / year</v>
      </c>
      <c r="G16" s="343" t="s">
        <v>2575</v>
      </c>
      <c r="I16" s="343"/>
    </row>
    <row r="17" spans="1:19" ht="16">
      <c r="A17" s="344" t="s">
        <v>2590</v>
      </c>
      <c r="B17" s="345" t="s">
        <v>2359</v>
      </c>
      <c r="C17" s="398">
        <v>1</v>
      </c>
      <c r="D17" s="343" t="s">
        <v>67</v>
      </c>
      <c r="E17" s="343" t="s">
        <v>68</v>
      </c>
      <c r="F17" s="4" t="str">
        <f>UnitControlCenter!$B$3</f>
        <v>million metric tons / year</v>
      </c>
      <c r="G17" s="343" t="s">
        <v>2566</v>
      </c>
      <c r="I17" s="343"/>
    </row>
    <row r="18" spans="1:19" ht="16">
      <c r="A18" s="344" t="s">
        <v>2590</v>
      </c>
      <c r="B18" s="345" t="s">
        <v>2361</v>
      </c>
      <c r="C18" s="398">
        <v>1</v>
      </c>
      <c r="D18" s="343" t="s">
        <v>67</v>
      </c>
      <c r="E18" s="343" t="s">
        <v>68</v>
      </c>
      <c r="F18" s="4" t="str">
        <f>UnitControlCenter!$B$3</f>
        <v>million metric tons / year</v>
      </c>
      <c r="G18" s="343" t="s">
        <v>2565</v>
      </c>
      <c r="I18" s="343"/>
    </row>
    <row r="19" spans="1:19" ht="16">
      <c r="A19" s="344" t="s">
        <v>2590</v>
      </c>
      <c r="B19" s="345" t="s">
        <v>2562</v>
      </c>
      <c r="C19" s="398">
        <v>1</v>
      </c>
      <c r="D19" s="343" t="s">
        <v>67</v>
      </c>
      <c r="E19" s="343" t="s">
        <v>68</v>
      </c>
      <c r="F19" s="4" t="str">
        <f>UnitControlCenter!$B$3</f>
        <v>million metric tons / year</v>
      </c>
      <c r="G19" s="343" t="s">
        <v>2564</v>
      </c>
      <c r="I19" s="343"/>
    </row>
    <row r="20" spans="1:19" ht="16">
      <c r="A20" s="344" t="s">
        <v>2590</v>
      </c>
      <c r="B20" s="345" t="s">
        <v>2561</v>
      </c>
      <c r="C20" s="398">
        <v>1</v>
      </c>
      <c r="D20" s="343" t="s">
        <v>67</v>
      </c>
      <c r="E20" s="343" t="s">
        <v>68</v>
      </c>
      <c r="F20" s="4" t="str">
        <f>UnitControlCenter!$B$5</f>
        <v>thousand metric tons / year</v>
      </c>
      <c r="G20" s="343" t="s">
        <v>2570</v>
      </c>
      <c r="I20" s="343"/>
    </row>
    <row r="21" spans="1:19" ht="16">
      <c r="A21" s="344" t="s">
        <v>2590</v>
      </c>
      <c r="B21" s="345" t="s">
        <v>2350</v>
      </c>
      <c r="C21" s="398">
        <v>1</v>
      </c>
      <c r="D21" s="343" t="s">
        <v>67</v>
      </c>
      <c r="E21" s="343" t="s">
        <v>68</v>
      </c>
      <c r="F21" s="4" t="str">
        <f>UnitControlCenter!$B$5</f>
        <v>thousand metric tons / year</v>
      </c>
      <c r="G21" s="343" t="s">
        <v>2571</v>
      </c>
      <c r="I21" s="343"/>
    </row>
    <row r="22" spans="1:19" ht="16">
      <c r="A22" s="344" t="s">
        <v>2590</v>
      </c>
      <c r="B22" s="345" t="s">
        <v>2355</v>
      </c>
      <c r="C22" s="398">
        <v>1</v>
      </c>
      <c r="D22" s="343" t="s">
        <v>67</v>
      </c>
      <c r="E22" s="343" t="s">
        <v>68</v>
      </c>
      <c r="F22" s="4" t="str">
        <f>UnitControlCenter!$B$5</f>
        <v>thousand metric tons / year</v>
      </c>
      <c r="G22" s="343" t="s">
        <v>2568</v>
      </c>
      <c r="I22" s="343"/>
    </row>
    <row r="23" spans="1:19" ht="16">
      <c r="A23" s="344" t="s">
        <v>2590</v>
      </c>
      <c r="B23" s="345" t="s">
        <v>2357</v>
      </c>
      <c r="C23" s="398">
        <v>1</v>
      </c>
      <c r="D23" s="343" t="s">
        <v>67</v>
      </c>
      <c r="E23" s="343" t="s">
        <v>68</v>
      </c>
      <c r="F23" s="4" t="str">
        <f>UnitControlCenter!$B$5</f>
        <v>thousand metric tons / year</v>
      </c>
      <c r="G23" s="343" t="s">
        <v>2567</v>
      </c>
      <c r="I23" s="343"/>
    </row>
    <row r="24" spans="1:19" ht="16">
      <c r="A24" s="344" t="s">
        <v>2590</v>
      </c>
      <c r="B24" s="345" t="s">
        <v>2348</v>
      </c>
      <c r="C24" s="398">
        <v>1</v>
      </c>
      <c r="D24" s="343" t="s">
        <v>67</v>
      </c>
      <c r="E24" s="343" t="s">
        <v>68</v>
      </c>
      <c r="F24" s="4" t="str">
        <f>UnitControlCenter!$B$3</f>
        <v>million metric tons / year</v>
      </c>
      <c r="G24" s="343" t="s">
        <v>2572</v>
      </c>
      <c r="I24" s="343"/>
    </row>
    <row r="25" spans="1:19" ht="16">
      <c r="A25" s="344" t="s">
        <v>2590</v>
      </c>
      <c r="B25" s="345" t="s">
        <v>2345</v>
      </c>
      <c r="C25" s="398">
        <v>1</v>
      </c>
      <c r="D25" s="343" t="s">
        <v>67</v>
      </c>
      <c r="E25" s="343" t="s">
        <v>68</v>
      </c>
      <c r="F25" s="4" t="str">
        <f>UnitControlCenter!$B$5</f>
        <v>thousand metric tons / year</v>
      </c>
      <c r="G25" s="343" t="s">
        <v>2574</v>
      </c>
      <c r="I25" s="343"/>
    </row>
    <row r="26" spans="1:19" ht="16">
      <c r="A26" s="344" t="s">
        <v>2590</v>
      </c>
      <c r="B26" s="345" t="s">
        <v>2353</v>
      </c>
      <c r="C26" s="398">
        <v>1</v>
      </c>
      <c r="D26" s="343" t="s">
        <v>67</v>
      </c>
      <c r="E26" s="343" t="s">
        <v>68</v>
      </c>
      <c r="F26" s="4" t="str">
        <f>UnitControlCenter!$B$3</f>
        <v>million metric tons / year</v>
      </c>
      <c r="G26" s="343" t="s">
        <v>2569</v>
      </c>
      <c r="I26" s="343"/>
    </row>
    <row r="27" spans="1:19" ht="17"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80">
      <c r="A28" s="344" t="s">
        <v>2591</v>
      </c>
      <c r="B28" s="344" t="s">
        <v>2587</v>
      </c>
      <c r="C28" s="398">
        <v>1</v>
      </c>
      <c r="D28" s="343" t="s">
        <v>69</v>
      </c>
      <c r="E28" s="343" t="s">
        <v>70</v>
      </c>
      <c r="F28" s="4" t="str">
        <f>UnitControlCenter!$B$3</f>
        <v>million metric tons / year</v>
      </c>
      <c r="G28" s="343" t="s">
        <v>3370</v>
      </c>
      <c r="H28" s="78" t="s">
        <v>3371</v>
      </c>
      <c r="I28" s="343" t="s">
        <v>3372</v>
      </c>
    </row>
    <row r="29" spans="1:19" ht="96">
      <c r="A29" s="344" t="s">
        <v>2591</v>
      </c>
      <c r="B29" s="344" t="s">
        <v>2869</v>
      </c>
      <c r="C29" s="398">
        <v>1</v>
      </c>
      <c r="D29" s="343" t="s">
        <v>69</v>
      </c>
      <c r="E29" s="343" t="s">
        <v>70</v>
      </c>
      <c r="F29" s="4" t="str">
        <f>UnitControlCenter!$B$3</f>
        <v>million metric tons / year</v>
      </c>
      <c r="G29" s="343" t="s">
        <v>3373</v>
      </c>
      <c r="H29" s="78" t="s">
        <v>3374</v>
      </c>
      <c r="I29" s="343" t="s">
        <v>3375</v>
      </c>
    </row>
    <row r="30" spans="1:19" ht="48">
      <c r="A30" s="344" t="s">
        <v>2591</v>
      </c>
      <c r="B30" s="344" t="s">
        <v>2592</v>
      </c>
      <c r="C30" s="406">
        <v>1</v>
      </c>
      <c r="D30" s="343" t="s">
        <v>69</v>
      </c>
      <c r="E30" s="343" t="s">
        <v>70</v>
      </c>
      <c r="F30" s="7" t="str">
        <f>UnitControlCenter!$B$3</f>
        <v>million metric tons / year</v>
      </c>
      <c r="G30" s="397" t="s">
        <v>3376</v>
      </c>
      <c r="H30" s="397" t="s">
        <v>3377</v>
      </c>
      <c r="I30" s="343" t="s">
        <v>3378</v>
      </c>
    </row>
    <row r="31" spans="1:19" ht="17"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ht="80">
      <c r="A32" s="344" t="s">
        <v>3164</v>
      </c>
      <c r="B32" s="344" t="s">
        <v>2962</v>
      </c>
      <c r="C32" s="398">
        <v>1</v>
      </c>
      <c r="D32" s="343" t="s">
        <v>67</v>
      </c>
      <c r="E32" s="343" t="s">
        <v>3560</v>
      </c>
      <c r="F32" s="4" t="str">
        <f>UnitControlCenter!$B$3</f>
        <v>million metric tons / year</v>
      </c>
      <c r="G32" s="78" t="s">
        <v>3620</v>
      </c>
      <c r="I32" s="343"/>
    </row>
    <row r="33" spans="1:19" ht="16">
      <c r="A33" s="344" t="s">
        <v>3164</v>
      </c>
      <c r="B33" s="344" t="s">
        <v>149</v>
      </c>
      <c r="C33" s="398">
        <v>1</v>
      </c>
      <c r="D33" s="343" t="s">
        <v>67</v>
      </c>
      <c r="E33" s="343" t="s">
        <v>3560</v>
      </c>
      <c r="F33" s="4" t="str">
        <f>UnitControlCenter!$B$3</f>
        <v>million metric tons / year</v>
      </c>
      <c r="G33" s="343" t="s">
        <v>2750</v>
      </c>
      <c r="I33" s="343"/>
    </row>
    <row r="34" spans="1:19" ht="16">
      <c r="A34" s="344" t="s">
        <v>3164</v>
      </c>
      <c r="B34" s="344" t="s">
        <v>2748</v>
      </c>
      <c r="C34" s="398">
        <v>1</v>
      </c>
      <c r="D34" s="343" t="s">
        <v>67</v>
      </c>
      <c r="E34" s="343" t="s">
        <v>3560</v>
      </c>
      <c r="F34" s="4" t="str">
        <f>UnitControlCenter!$B$3</f>
        <v>million metric tons / year</v>
      </c>
      <c r="G34" s="343" t="s">
        <v>2751</v>
      </c>
      <c r="I34" s="343"/>
    </row>
    <row r="35" spans="1:19" ht="16">
      <c r="A35" s="344" t="s">
        <v>3164</v>
      </c>
      <c r="B35" s="344" t="s">
        <v>2855</v>
      </c>
      <c r="C35" s="398">
        <v>1</v>
      </c>
      <c r="D35" s="343" t="s">
        <v>67</v>
      </c>
      <c r="E35" s="343" t="s">
        <v>3560</v>
      </c>
      <c r="F35" s="4" t="str">
        <f>UnitControlCenter!$B$3</f>
        <v>million metric tons / year</v>
      </c>
      <c r="G35" s="343" t="s">
        <v>2868</v>
      </c>
      <c r="I35" s="343"/>
    </row>
    <row r="36" spans="1:19" ht="16">
      <c r="A36" s="344" t="s">
        <v>3164</v>
      </c>
      <c r="B36" s="344" t="s">
        <v>100</v>
      </c>
      <c r="C36" s="398">
        <v>1</v>
      </c>
      <c r="D36" s="343" t="s">
        <v>67</v>
      </c>
      <c r="E36" s="343" t="s">
        <v>3560</v>
      </c>
      <c r="F36" s="4" t="str">
        <f>UnitControlCenter!$B$3</f>
        <v>million metric tons / year</v>
      </c>
      <c r="G36" s="343" t="s">
        <v>2752</v>
      </c>
      <c r="I36" s="343"/>
    </row>
    <row r="37" spans="1:19" ht="16">
      <c r="A37" s="344" t="s">
        <v>3164</v>
      </c>
      <c r="B37" s="344" t="s">
        <v>9</v>
      </c>
      <c r="C37" s="398">
        <v>1</v>
      </c>
      <c r="D37" s="343" t="s">
        <v>67</v>
      </c>
      <c r="E37" s="343" t="s">
        <v>3560</v>
      </c>
      <c r="F37" s="4" t="str">
        <f>UnitControlCenter!$B$3</f>
        <v>million metric tons / year</v>
      </c>
      <c r="G37" s="343" t="s">
        <v>3621</v>
      </c>
      <c r="I37" s="343"/>
    </row>
    <row r="38" spans="1:19" ht="17"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32">
      <c r="A39" s="344" t="s">
        <v>406</v>
      </c>
      <c r="B39" s="344" t="s">
        <v>3453</v>
      </c>
      <c r="C39" s="398">
        <v>1</v>
      </c>
      <c r="D39" s="343" t="s">
        <v>69</v>
      </c>
      <c r="E39" s="343" t="s">
        <v>494</v>
      </c>
      <c r="F39" s="4" t="str">
        <f>UnitControlCenter!$B$7</f>
        <v>2019 dollars / ton CO2e abated, Annual average abatement (MtCO2e)</v>
      </c>
      <c r="G39" s="78" t="s">
        <v>2690</v>
      </c>
      <c r="I39" s="343"/>
    </row>
    <row r="40" spans="1:19" ht="33"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32">
      <c r="A41" s="344" t="s">
        <v>2593</v>
      </c>
      <c r="B41" s="344" t="s">
        <v>3517</v>
      </c>
      <c r="C41" s="398">
        <v>1</v>
      </c>
      <c r="D41" s="343" t="s">
        <v>69</v>
      </c>
      <c r="E41" s="343" t="s">
        <v>68</v>
      </c>
      <c r="F41" s="4" t="str">
        <f>UnitControlCenter!$B$8</f>
        <v>billion 2019 dollars / year</v>
      </c>
      <c r="G41" s="78" t="s">
        <v>3455</v>
      </c>
      <c r="H41" s="78" t="s">
        <v>2692</v>
      </c>
      <c r="I41" s="343" t="s">
        <v>2665</v>
      </c>
    </row>
    <row r="42" spans="1:19" ht="16">
      <c r="A42" s="344" t="s">
        <v>2593</v>
      </c>
      <c r="B42" s="389" t="s">
        <v>3192</v>
      </c>
      <c r="C42" s="398">
        <v>1</v>
      </c>
      <c r="D42" s="343" t="s">
        <v>67</v>
      </c>
      <c r="E42" s="343" t="s">
        <v>68</v>
      </c>
      <c r="F42" s="4" t="str">
        <f>UnitControlCenter!$B$8</f>
        <v>billion 2019 dollars / year</v>
      </c>
      <c r="G42" s="78" t="s">
        <v>3180</v>
      </c>
      <c r="I42" s="343"/>
    </row>
    <row r="43" spans="1:19" ht="64">
      <c r="A43" s="344" t="s">
        <v>2593</v>
      </c>
      <c r="B43" s="344" t="s">
        <v>3442</v>
      </c>
      <c r="C43" s="420">
        <v>1</v>
      </c>
      <c r="D43" s="343" t="s">
        <v>69</v>
      </c>
      <c r="E43" s="343" t="s">
        <v>70</v>
      </c>
      <c r="F43" s="4" t="str">
        <f>UnitControlCenter!$B$8</f>
        <v>billion 2019 dollars / year</v>
      </c>
      <c r="G43" s="4" t="s">
        <v>3443</v>
      </c>
      <c r="H43" s="4" t="s">
        <v>3444</v>
      </c>
      <c r="I43" s="4" t="s">
        <v>3445</v>
      </c>
    </row>
    <row r="44" spans="1:19" ht="32">
      <c r="A44" s="344" t="s">
        <v>2593</v>
      </c>
      <c r="B44" s="389" t="s">
        <v>3447</v>
      </c>
      <c r="C44" s="406">
        <v>1</v>
      </c>
      <c r="D44" s="343" t="s">
        <v>67</v>
      </c>
      <c r="E44" s="343" t="s">
        <v>68</v>
      </c>
      <c r="F44" s="7" t="str">
        <f>UnitControlCenter!$B$9</f>
        <v>billion 2019 dollars</v>
      </c>
      <c r="G44" s="397" t="s">
        <v>3449</v>
      </c>
      <c r="H44" s="397"/>
      <c r="I44" s="343"/>
    </row>
    <row r="45" spans="1:19" s="397" customFormat="1" ht="32">
      <c r="A45" s="344" t="s">
        <v>2593</v>
      </c>
      <c r="B45" s="389" t="s">
        <v>3450</v>
      </c>
      <c r="C45" s="406">
        <v>1</v>
      </c>
      <c r="D45" s="343" t="s">
        <v>67</v>
      </c>
      <c r="E45" s="343" t="s">
        <v>68</v>
      </c>
      <c r="F45" s="7" t="str">
        <f>UnitControlCenter!$B$8</f>
        <v>billion 2019 dollars / year</v>
      </c>
      <c r="G45" s="397" t="s">
        <v>3451</v>
      </c>
      <c r="I45" s="343"/>
    </row>
    <row r="46" spans="1:19" ht="113" thickBot="1">
      <c r="A46" s="390" t="s">
        <v>2593</v>
      </c>
      <c r="B46" s="395" t="s">
        <v>3614</v>
      </c>
      <c r="C46" s="405">
        <v>1</v>
      </c>
      <c r="D46" s="391" t="s">
        <v>69</v>
      </c>
      <c r="E46" s="391" t="s">
        <v>68</v>
      </c>
      <c r="F46" s="394" t="str">
        <f>UnitControlCenter!$B$8</f>
        <v>billion 2019 dollars / year</v>
      </c>
      <c r="G46" s="392" t="s">
        <v>3618</v>
      </c>
      <c r="H46" s="392" t="s">
        <v>3615</v>
      </c>
      <c r="I46" s="391" t="s">
        <v>3617</v>
      </c>
      <c r="J46" s="392"/>
      <c r="K46" s="392"/>
      <c r="L46" s="392"/>
      <c r="M46" s="392"/>
      <c r="N46" s="392"/>
      <c r="O46" s="392"/>
      <c r="P46" s="392"/>
      <c r="Q46" s="392"/>
      <c r="R46" s="392"/>
      <c r="S46" s="392"/>
    </row>
    <row r="47" spans="1:19" ht="32">
      <c r="A47" s="344" t="s">
        <v>3341</v>
      </c>
      <c r="B47" s="389" t="s">
        <v>3358</v>
      </c>
      <c r="C47" s="413">
        <v>1</v>
      </c>
      <c r="D47" s="343" t="s">
        <v>69</v>
      </c>
      <c r="E47" s="343" t="s">
        <v>68</v>
      </c>
      <c r="F47" s="7" t="str">
        <f>UnitControlCenter!$B$10</f>
        <v>jobs</v>
      </c>
      <c r="G47" s="397" t="s">
        <v>3349</v>
      </c>
      <c r="H47" s="397" t="s">
        <v>3348</v>
      </c>
      <c r="I47" s="343" t="s">
        <v>2666</v>
      </c>
    </row>
    <row r="48" spans="1:19" ht="32">
      <c r="A48" s="344" t="s">
        <v>3341</v>
      </c>
      <c r="B48" s="389" t="s">
        <v>3359</v>
      </c>
      <c r="C48" s="416">
        <v>1</v>
      </c>
      <c r="D48" s="343" t="s">
        <v>69</v>
      </c>
      <c r="E48" s="343" t="s">
        <v>68</v>
      </c>
      <c r="F48" s="7" t="str">
        <f>UnitControlCenter!$B$10</f>
        <v>jobs</v>
      </c>
      <c r="G48" s="397" t="s">
        <v>3362</v>
      </c>
      <c r="H48" s="397" t="s">
        <v>3363</v>
      </c>
      <c r="I48" s="343" t="s">
        <v>3364</v>
      </c>
    </row>
    <row r="49" spans="1:19" ht="32">
      <c r="A49" s="344" t="s">
        <v>3341</v>
      </c>
      <c r="B49" s="389" t="s">
        <v>3423</v>
      </c>
      <c r="C49" s="418">
        <v>1</v>
      </c>
      <c r="D49" s="343" t="s">
        <v>69</v>
      </c>
      <c r="E49" s="343" t="s">
        <v>68</v>
      </c>
      <c r="F49" s="7" t="str">
        <f>UnitControlCenter!$B$10</f>
        <v>jobs</v>
      </c>
      <c r="G49" s="397" t="s">
        <v>3427</v>
      </c>
      <c r="H49" s="397" t="s">
        <v>3426</v>
      </c>
      <c r="I49" s="343" t="s">
        <v>3441</v>
      </c>
    </row>
    <row r="50" spans="1:19" ht="32">
      <c r="A50" s="344" t="s">
        <v>3341</v>
      </c>
      <c r="B50" s="389" t="s">
        <v>3556</v>
      </c>
      <c r="C50" s="424">
        <v>1</v>
      </c>
      <c r="D50" s="343" t="s">
        <v>69</v>
      </c>
      <c r="E50" s="343" t="s">
        <v>68</v>
      </c>
      <c r="F50" s="7" t="str">
        <f>UnitControlCenter!$B$10</f>
        <v>jobs</v>
      </c>
      <c r="G50" s="397" t="s">
        <v>3555</v>
      </c>
      <c r="H50" s="397" t="s">
        <v>3348</v>
      </c>
      <c r="I50" s="343" t="s">
        <v>2666</v>
      </c>
    </row>
    <row r="51" spans="1:19" ht="32">
      <c r="A51" s="344" t="s">
        <v>3341</v>
      </c>
      <c r="B51" s="389" t="s">
        <v>3343</v>
      </c>
      <c r="C51" s="413">
        <v>1</v>
      </c>
      <c r="D51" s="343" t="s">
        <v>69</v>
      </c>
      <c r="E51" s="343" t="s">
        <v>68</v>
      </c>
      <c r="F51" s="4" t="str">
        <f>UnitControlCenter!$B$8</f>
        <v>billion 2019 dollars / year</v>
      </c>
      <c r="G51" s="397" t="s">
        <v>3350</v>
      </c>
      <c r="H51" s="397" t="s">
        <v>3352</v>
      </c>
      <c r="I51" s="343" t="s">
        <v>2666</v>
      </c>
    </row>
    <row r="52" spans="1:19" ht="32">
      <c r="A52" s="344" t="s">
        <v>3341</v>
      </c>
      <c r="B52" s="389" t="s">
        <v>3365</v>
      </c>
      <c r="C52" s="417">
        <v>1</v>
      </c>
      <c r="D52" s="343" t="s">
        <v>69</v>
      </c>
      <c r="E52" s="343" t="s">
        <v>68</v>
      </c>
      <c r="F52" s="4" t="str">
        <f>UnitControlCenter!$B$12</f>
        <v>% change</v>
      </c>
      <c r="G52" s="397" t="s">
        <v>3367</v>
      </c>
      <c r="H52" s="397" t="s">
        <v>3352</v>
      </c>
      <c r="I52" s="343" t="s">
        <v>2666</v>
      </c>
    </row>
    <row r="53" spans="1:19" ht="32">
      <c r="A53" s="344" t="s">
        <v>3341</v>
      </c>
      <c r="B53" s="389" t="s">
        <v>3424</v>
      </c>
      <c r="C53" s="418">
        <v>1</v>
      </c>
      <c r="D53" s="343" t="s">
        <v>69</v>
      </c>
      <c r="E53" s="343" t="s">
        <v>68</v>
      </c>
      <c r="F53" s="4" t="str">
        <f>UnitControlCenter!$B$8</f>
        <v>billion 2019 dollars / year</v>
      </c>
      <c r="G53" s="397" t="s">
        <v>3428</v>
      </c>
      <c r="H53" s="397" t="s">
        <v>3426</v>
      </c>
      <c r="I53" s="343" t="s">
        <v>3441</v>
      </c>
    </row>
    <row r="54" spans="1:19" ht="48">
      <c r="A54" s="344" t="s">
        <v>3341</v>
      </c>
      <c r="B54" s="389" t="s">
        <v>3357</v>
      </c>
      <c r="C54" s="413">
        <v>1</v>
      </c>
      <c r="D54" s="343" t="s">
        <v>69</v>
      </c>
      <c r="E54" s="343" t="s">
        <v>68</v>
      </c>
      <c r="F54" s="4" t="str">
        <f>UnitControlCenter!$B$8</f>
        <v>billion 2019 dollars / year</v>
      </c>
      <c r="G54" s="397" t="s">
        <v>3353</v>
      </c>
      <c r="H54" s="397" t="s">
        <v>3351</v>
      </c>
      <c r="I54" s="343" t="s">
        <v>2666</v>
      </c>
    </row>
    <row r="55" spans="1:19" ht="32">
      <c r="A55" s="344" t="s">
        <v>3341</v>
      </c>
      <c r="B55" s="389" t="s">
        <v>3355</v>
      </c>
      <c r="C55" s="406">
        <v>1</v>
      </c>
      <c r="D55" s="343" t="s">
        <v>67</v>
      </c>
      <c r="E55" s="343" t="s">
        <v>68</v>
      </c>
      <c r="F55" s="7" t="str">
        <f>UnitControlCenter!$B$13</f>
        <v>2019 dollars / employee-year</v>
      </c>
      <c r="G55" s="397" t="s">
        <v>3356</v>
      </c>
      <c r="H55" s="397"/>
      <c r="I55" s="343"/>
    </row>
    <row r="56" spans="1:19" ht="33" thickBot="1">
      <c r="A56" s="390" t="s">
        <v>3341</v>
      </c>
      <c r="B56" s="395" t="s">
        <v>3425</v>
      </c>
      <c r="C56" s="405">
        <v>1</v>
      </c>
      <c r="D56" s="391" t="s">
        <v>69</v>
      </c>
      <c r="E56" s="391" t="s">
        <v>68</v>
      </c>
      <c r="F56" s="394" t="str">
        <f>UnitControlCenter!$B$8</f>
        <v>billion 2019 dollars / year</v>
      </c>
      <c r="G56" s="392" t="s">
        <v>3429</v>
      </c>
      <c r="H56" s="392" t="s">
        <v>3426</v>
      </c>
      <c r="I56" s="391" t="s">
        <v>3441</v>
      </c>
      <c r="J56" s="392"/>
      <c r="K56" s="392"/>
      <c r="L56" s="392"/>
      <c r="M56" s="392"/>
      <c r="N56" s="392"/>
      <c r="O56" s="392"/>
      <c r="P56" s="392"/>
      <c r="Q56" s="392"/>
      <c r="R56" s="392"/>
      <c r="S56" s="392"/>
    </row>
    <row r="57" spans="1:19" ht="80">
      <c r="A57" s="344" t="s">
        <v>3342</v>
      </c>
      <c r="B57" s="344" t="s">
        <v>3077</v>
      </c>
      <c r="C57" s="398">
        <v>1</v>
      </c>
      <c r="D57" s="343" t="s">
        <v>69</v>
      </c>
      <c r="E57" s="343" t="s">
        <v>68</v>
      </c>
      <c r="F57" s="4" t="str">
        <f>UnitControlCenter!$B$8</f>
        <v>billion 2019 dollars / year</v>
      </c>
      <c r="G57" s="4" t="s">
        <v>3078</v>
      </c>
      <c r="H57" s="4" t="s">
        <v>3079</v>
      </c>
      <c r="I57" s="4" t="s">
        <v>3052</v>
      </c>
    </row>
    <row r="58" spans="1:19" ht="48">
      <c r="A58" s="344" t="s">
        <v>3342</v>
      </c>
      <c r="B58" s="344" t="s">
        <v>3081</v>
      </c>
      <c r="C58" s="398">
        <v>1</v>
      </c>
      <c r="D58" s="343" t="s">
        <v>69</v>
      </c>
      <c r="E58" s="343" t="s">
        <v>68</v>
      </c>
      <c r="F58" s="4" t="str">
        <f>UnitControlCenter!$B$8</f>
        <v>billion 2019 dollars / year</v>
      </c>
      <c r="G58" s="4" t="s">
        <v>3091</v>
      </c>
      <c r="H58" s="4" t="s">
        <v>3092</v>
      </c>
      <c r="I58" s="4" t="s">
        <v>3093</v>
      </c>
    </row>
    <row r="59" spans="1:19" ht="64">
      <c r="A59" s="344" t="s">
        <v>3342</v>
      </c>
      <c r="B59" s="344" t="s">
        <v>3082</v>
      </c>
      <c r="C59" s="398">
        <v>1</v>
      </c>
      <c r="D59" s="343" t="s">
        <v>69</v>
      </c>
      <c r="E59" s="343" t="s">
        <v>68</v>
      </c>
      <c r="F59" s="4" t="str">
        <f>UnitControlCenter!$B$8</f>
        <v>billion 2019 dollars / year</v>
      </c>
      <c r="G59" s="4" t="s">
        <v>3102</v>
      </c>
      <c r="H59" s="4" t="s">
        <v>3100</v>
      </c>
      <c r="I59" s="4" t="s">
        <v>3101</v>
      </c>
    </row>
    <row r="60" spans="1:19" ht="48">
      <c r="A60" s="344" t="s">
        <v>3342</v>
      </c>
      <c r="B60" s="344" t="s">
        <v>3083</v>
      </c>
      <c r="C60" s="398">
        <v>1</v>
      </c>
      <c r="D60" s="343" t="s">
        <v>69</v>
      </c>
      <c r="E60" s="343" t="s">
        <v>68</v>
      </c>
      <c r="F60" s="4" t="str">
        <f>UnitControlCenter!$B$8</f>
        <v>billion 2019 dollars / year</v>
      </c>
      <c r="G60" s="4" t="s">
        <v>3096</v>
      </c>
      <c r="H60" s="4" t="s">
        <v>3092</v>
      </c>
      <c r="I60" s="4" t="s">
        <v>3094</v>
      </c>
    </row>
    <row r="61" spans="1:19" ht="48">
      <c r="A61" s="344" t="s">
        <v>3342</v>
      </c>
      <c r="B61" s="344" t="s">
        <v>3084</v>
      </c>
      <c r="C61" s="398">
        <v>1</v>
      </c>
      <c r="D61" s="343" t="s">
        <v>69</v>
      </c>
      <c r="E61" s="343" t="s">
        <v>68</v>
      </c>
      <c r="F61" s="4" t="str">
        <f>UnitControlCenter!$B$8</f>
        <v>billion 2019 dollars / year</v>
      </c>
      <c r="G61" s="4" t="s">
        <v>3097</v>
      </c>
      <c r="H61" s="4" t="s">
        <v>3092</v>
      </c>
      <c r="I61" s="4" t="s">
        <v>3095</v>
      </c>
    </row>
    <row r="62" spans="1:19" ht="64">
      <c r="A62" s="344" t="s">
        <v>3342</v>
      </c>
      <c r="B62" s="344" t="s">
        <v>3085</v>
      </c>
      <c r="C62" s="398">
        <v>1</v>
      </c>
      <c r="D62" s="343" t="s">
        <v>69</v>
      </c>
      <c r="E62" s="343" t="s">
        <v>68</v>
      </c>
      <c r="F62" s="4" t="str">
        <f>UnitControlCenter!$B$8</f>
        <v>billion 2019 dollars / year</v>
      </c>
      <c r="G62" s="4" t="s">
        <v>3103</v>
      </c>
      <c r="H62" s="4" t="s">
        <v>3100</v>
      </c>
      <c r="I62" s="4" t="s">
        <v>3101</v>
      </c>
    </row>
    <row r="63" spans="1:19" ht="64">
      <c r="A63" s="344" t="s">
        <v>3342</v>
      </c>
      <c r="B63" s="344" t="s">
        <v>3086</v>
      </c>
      <c r="C63" s="398">
        <v>1</v>
      </c>
      <c r="D63" s="343" t="s">
        <v>69</v>
      </c>
      <c r="E63" s="343" t="s">
        <v>68</v>
      </c>
      <c r="F63" s="4" t="str">
        <f>UnitControlCenter!$B$8</f>
        <v>billion 2019 dollars / year</v>
      </c>
      <c r="G63" s="4" t="s">
        <v>3104</v>
      </c>
      <c r="H63" s="4" t="s">
        <v>3100</v>
      </c>
      <c r="I63" s="4" t="s">
        <v>3101</v>
      </c>
    </row>
    <row r="64" spans="1:19" ht="64">
      <c r="A64" s="344" t="s">
        <v>3342</v>
      </c>
      <c r="B64" s="344" t="s">
        <v>3087</v>
      </c>
      <c r="C64" s="398">
        <v>1</v>
      </c>
      <c r="D64" s="343" t="s">
        <v>69</v>
      </c>
      <c r="E64" s="343" t="s">
        <v>68</v>
      </c>
      <c r="F64" s="4" t="str">
        <f>UnitControlCenter!$B$8</f>
        <v>billion 2019 dollars / year</v>
      </c>
      <c r="G64" s="4" t="s">
        <v>3105</v>
      </c>
      <c r="H64" s="4" t="s">
        <v>3100</v>
      </c>
      <c r="I64" s="4" t="s">
        <v>3101</v>
      </c>
    </row>
    <row r="65" spans="1:19" ht="64">
      <c r="A65" s="344" t="s">
        <v>3342</v>
      </c>
      <c r="B65" s="344" t="s">
        <v>3111</v>
      </c>
      <c r="C65" s="398">
        <v>1</v>
      </c>
      <c r="D65" s="343" t="s">
        <v>69</v>
      </c>
      <c r="E65" s="343" t="s">
        <v>68</v>
      </c>
      <c r="F65" s="4" t="str">
        <f>UnitControlCenter!$B$8</f>
        <v>billion 2019 dollars / year</v>
      </c>
      <c r="G65" s="4" t="s">
        <v>3109</v>
      </c>
      <c r="H65" s="4" t="s">
        <v>3100</v>
      </c>
      <c r="I65" s="4" t="s">
        <v>3107</v>
      </c>
    </row>
    <row r="66" spans="1:19" ht="65" thickBot="1">
      <c r="A66" s="390" t="s">
        <v>3342</v>
      </c>
      <c r="B66" s="390" t="s">
        <v>3112</v>
      </c>
      <c r="C66" s="405">
        <v>1</v>
      </c>
      <c r="D66" s="391" t="s">
        <v>69</v>
      </c>
      <c r="E66" s="391" t="s">
        <v>68</v>
      </c>
      <c r="F66" s="394" t="str">
        <f>UnitControlCenter!$B$8</f>
        <v>billion 2019 dollars / year</v>
      </c>
      <c r="G66" s="394" t="s">
        <v>3110</v>
      </c>
      <c r="H66" s="394" t="s">
        <v>3100</v>
      </c>
      <c r="I66" s="394" t="s">
        <v>3108</v>
      </c>
      <c r="J66" s="392"/>
      <c r="K66" s="392"/>
      <c r="L66" s="392"/>
      <c r="M66" s="392"/>
      <c r="N66" s="392"/>
      <c r="O66" s="392"/>
      <c r="P66" s="392"/>
      <c r="Q66" s="392"/>
      <c r="R66" s="392"/>
      <c r="S66" s="392"/>
    </row>
    <row r="67" spans="1:19" ht="16">
      <c r="A67" s="344" t="s">
        <v>2594</v>
      </c>
      <c r="B67" s="344" t="s">
        <v>3557</v>
      </c>
      <c r="C67" s="424">
        <v>1</v>
      </c>
      <c r="D67" s="343" t="s">
        <v>67</v>
      </c>
      <c r="E67" s="343" t="s">
        <v>3561</v>
      </c>
      <c r="F67" s="4" t="str">
        <f>UnitControlCenter!$B$11</f>
        <v>incidents / year</v>
      </c>
      <c r="G67" s="343" t="s">
        <v>3393</v>
      </c>
      <c r="I67" s="343"/>
    </row>
    <row r="68" spans="1:19" ht="16">
      <c r="A68" s="344" t="s">
        <v>2594</v>
      </c>
      <c r="B68" s="344" t="s">
        <v>3385</v>
      </c>
      <c r="C68" s="398">
        <v>1</v>
      </c>
      <c r="D68" s="343" t="s">
        <v>67</v>
      </c>
      <c r="E68" s="343" t="s">
        <v>68</v>
      </c>
      <c r="F68" s="4" t="str">
        <f>UnitControlCenter!$B$11</f>
        <v>incidents / year</v>
      </c>
      <c r="G68" s="343" t="s">
        <v>3393</v>
      </c>
      <c r="I68" s="343"/>
    </row>
    <row r="69" spans="1:19" ht="32">
      <c r="A69" s="344" t="s">
        <v>2594</v>
      </c>
      <c r="B69" s="344" t="s">
        <v>2595</v>
      </c>
      <c r="C69" s="406">
        <v>1</v>
      </c>
      <c r="D69" s="343" t="s">
        <v>67</v>
      </c>
      <c r="E69" s="343" t="s">
        <v>68</v>
      </c>
      <c r="F69" s="7" t="str">
        <f>UnitControlCenter!$B$8</f>
        <v>billion 2019 dollars / year</v>
      </c>
      <c r="G69" s="343" t="s">
        <v>71</v>
      </c>
      <c r="H69" s="397"/>
      <c r="I69" s="343"/>
    </row>
    <row r="70" spans="1:19" ht="16">
      <c r="A70" s="344" t="s">
        <v>2594</v>
      </c>
      <c r="B70" s="344" t="s">
        <v>3386</v>
      </c>
      <c r="C70" s="406">
        <v>1</v>
      </c>
      <c r="D70" s="343" t="s">
        <v>67</v>
      </c>
      <c r="E70" s="343" t="s">
        <v>68</v>
      </c>
      <c r="F70" s="4" t="str">
        <f>UnitControlCenter!$B$11</f>
        <v>incidents / year</v>
      </c>
      <c r="G70" s="343" t="s">
        <v>3394</v>
      </c>
      <c r="H70" s="397"/>
      <c r="I70" s="343"/>
    </row>
    <row r="71" spans="1:19" ht="32">
      <c r="A71" s="344" t="s">
        <v>2594</v>
      </c>
      <c r="B71" s="344" t="s">
        <v>3387</v>
      </c>
      <c r="C71" s="406">
        <v>1</v>
      </c>
      <c r="D71" s="343" t="s">
        <v>67</v>
      </c>
      <c r="E71" s="343" t="s">
        <v>68</v>
      </c>
      <c r="F71" s="4" t="str">
        <f>UnitControlCenter!$B$11</f>
        <v>incidents / year</v>
      </c>
      <c r="G71" s="343" t="s">
        <v>3395</v>
      </c>
      <c r="H71" s="397"/>
      <c r="I71" s="343"/>
    </row>
    <row r="72" spans="1:19" ht="16">
      <c r="A72" s="344" t="s">
        <v>2594</v>
      </c>
      <c r="B72" s="344" t="s">
        <v>3400</v>
      </c>
      <c r="C72" s="406">
        <v>1</v>
      </c>
      <c r="D72" s="343" t="s">
        <v>67</v>
      </c>
      <c r="E72" s="343" t="s">
        <v>68</v>
      </c>
      <c r="F72" s="4" t="str">
        <f>UnitControlCenter!$B$11</f>
        <v>incidents / year</v>
      </c>
      <c r="G72" s="343" t="s">
        <v>3401</v>
      </c>
      <c r="H72" s="397"/>
      <c r="I72" s="343"/>
    </row>
    <row r="73" spans="1:19" ht="16">
      <c r="A73" s="344" t="s">
        <v>2594</v>
      </c>
      <c r="B73" s="344" t="s">
        <v>3388</v>
      </c>
      <c r="C73" s="406">
        <v>1</v>
      </c>
      <c r="D73" s="343" t="s">
        <v>67</v>
      </c>
      <c r="E73" s="343" t="s">
        <v>68</v>
      </c>
      <c r="F73" s="4" t="str">
        <f>UnitControlCenter!$B$11</f>
        <v>incidents / year</v>
      </c>
      <c r="G73" s="343" t="s">
        <v>3396</v>
      </c>
      <c r="H73" s="397"/>
      <c r="I73" s="343"/>
    </row>
    <row r="74" spans="1:19" ht="16">
      <c r="A74" s="344" t="s">
        <v>2594</v>
      </c>
      <c r="B74" s="344" t="s">
        <v>3389</v>
      </c>
      <c r="C74" s="406">
        <v>1</v>
      </c>
      <c r="D74" s="343" t="s">
        <v>67</v>
      </c>
      <c r="E74" s="343" t="s">
        <v>68</v>
      </c>
      <c r="F74" s="4" t="str">
        <f>UnitControlCenter!$B$11</f>
        <v>incidents / year</v>
      </c>
      <c r="G74" s="343" t="s">
        <v>3397</v>
      </c>
      <c r="H74" s="397"/>
      <c r="I74" s="343"/>
    </row>
    <row r="75" spans="1:19" ht="16">
      <c r="A75" s="344" t="s">
        <v>2594</v>
      </c>
      <c r="B75" s="344" t="s">
        <v>3390</v>
      </c>
      <c r="C75" s="406">
        <v>1</v>
      </c>
      <c r="D75" s="343" t="s">
        <v>67</v>
      </c>
      <c r="E75" s="343" t="s">
        <v>68</v>
      </c>
      <c r="F75" s="4" t="str">
        <f>UnitControlCenter!$B$11</f>
        <v>incidents / year</v>
      </c>
      <c r="G75" s="343" t="s">
        <v>3398</v>
      </c>
      <c r="H75" s="397"/>
      <c r="I75" s="343"/>
    </row>
    <row r="76" spans="1:19" ht="33" thickBot="1">
      <c r="A76" s="390" t="s">
        <v>2594</v>
      </c>
      <c r="B76" s="390" t="s">
        <v>3391</v>
      </c>
      <c r="C76" s="405">
        <v>1</v>
      </c>
      <c r="D76" s="391" t="s">
        <v>67</v>
      </c>
      <c r="E76" s="391" t="s">
        <v>68</v>
      </c>
      <c r="F76" s="394" t="str">
        <f>UnitControlCenter!$B$11</f>
        <v>incidents / year</v>
      </c>
      <c r="G76" s="391" t="s">
        <v>3399</v>
      </c>
      <c r="H76" s="392"/>
      <c r="I76" s="391"/>
      <c r="J76" s="392"/>
      <c r="K76" s="392"/>
      <c r="L76" s="392"/>
      <c r="M76" s="392"/>
      <c r="N76" s="392"/>
      <c r="O76" s="392"/>
      <c r="P76" s="392"/>
      <c r="Q76" s="392"/>
      <c r="R76" s="392"/>
      <c r="S76" s="392"/>
    </row>
    <row r="77" spans="1:19" ht="128">
      <c r="A77" s="344" t="s">
        <v>2830</v>
      </c>
      <c r="B77" s="344" t="s">
        <v>2596</v>
      </c>
      <c r="C77" s="398">
        <v>1</v>
      </c>
      <c r="D77" s="343" t="s">
        <v>69</v>
      </c>
      <c r="E77" s="343" t="s">
        <v>70</v>
      </c>
      <c r="F77" s="4" t="str">
        <f>UnitControlCenter!$B$15</f>
        <v>terawatt-hours (TWh) / year</v>
      </c>
      <c r="G77" s="343" t="s">
        <v>2870</v>
      </c>
      <c r="H77" s="78" t="s">
        <v>2871</v>
      </c>
      <c r="I77" s="343" t="s">
        <v>2878</v>
      </c>
    </row>
    <row r="78" spans="1:19" ht="144">
      <c r="A78" s="344" t="s">
        <v>2830</v>
      </c>
      <c r="B78" s="344" t="s">
        <v>2597</v>
      </c>
      <c r="C78" s="398">
        <v>1</v>
      </c>
      <c r="D78" s="343" t="s">
        <v>69</v>
      </c>
      <c r="E78" s="343" t="s">
        <v>68</v>
      </c>
      <c r="F78" s="4" t="str">
        <f>UnitControlCenter!$B$15</f>
        <v>terawatt-hours (TWh) / year</v>
      </c>
      <c r="G78" s="343" t="s">
        <v>2872</v>
      </c>
      <c r="H78" s="78" t="s">
        <v>2873</v>
      </c>
      <c r="I78" s="343" t="s">
        <v>2879</v>
      </c>
    </row>
    <row r="79" spans="1:19" ht="128">
      <c r="A79" s="344" t="s">
        <v>2830</v>
      </c>
      <c r="B79" s="344" t="s">
        <v>2598</v>
      </c>
      <c r="C79" s="398">
        <v>1</v>
      </c>
      <c r="D79" s="343" t="s">
        <v>69</v>
      </c>
      <c r="E79" s="343" t="s">
        <v>70</v>
      </c>
      <c r="F79" s="4" t="str">
        <f>UnitControlCenter!$B$16</f>
        <v>gigawatts (GW) / year</v>
      </c>
      <c r="G79" s="343" t="s">
        <v>2874</v>
      </c>
      <c r="H79" s="78" t="s">
        <v>2875</v>
      </c>
      <c r="I79" s="343" t="s">
        <v>2880</v>
      </c>
    </row>
    <row r="80" spans="1:19" ht="144">
      <c r="A80" s="344" t="s">
        <v>2830</v>
      </c>
      <c r="B80" s="344" t="s">
        <v>2599</v>
      </c>
      <c r="C80" s="398">
        <v>1</v>
      </c>
      <c r="D80" s="343" t="s">
        <v>69</v>
      </c>
      <c r="E80" s="343" t="s">
        <v>68</v>
      </c>
      <c r="F80" s="4" t="str">
        <f>UnitControlCenter!$B$16</f>
        <v>gigawatts (GW) / year</v>
      </c>
      <c r="G80" s="343" t="s">
        <v>2876</v>
      </c>
      <c r="H80" s="78" t="s">
        <v>2877</v>
      </c>
      <c r="I80" s="343" t="s">
        <v>2881</v>
      </c>
    </row>
    <row r="81" spans="1:19" ht="49" thickBot="1">
      <c r="A81" s="390" t="s">
        <v>2830</v>
      </c>
      <c r="B81" s="390" t="s">
        <v>2831</v>
      </c>
      <c r="C81" s="405">
        <v>1</v>
      </c>
      <c r="D81" s="391" t="s">
        <v>69</v>
      </c>
      <c r="E81" s="391" t="s">
        <v>70</v>
      </c>
      <c r="F81" s="394" t="str">
        <f>UnitControlCenter!$B$15</f>
        <v>terawatt-hours (TWh) / year</v>
      </c>
      <c r="G81" s="391" t="s">
        <v>3308</v>
      </c>
      <c r="H81" s="391" t="s">
        <v>3309</v>
      </c>
      <c r="I81" s="391" t="s">
        <v>2882</v>
      </c>
      <c r="J81" s="392"/>
      <c r="K81" s="392"/>
      <c r="L81" s="392"/>
      <c r="M81" s="392"/>
      <c r="N81" s="392"/>
      <c r="O81" s="392"/>
      <c r="P81" s="392"/>
      <c r="Q81" s="392"/>
      <c r="R81" s="392"/>
      <c r="S81" s="392"/>
    </row>
    <row r="82" spans="1:19" ht="112">
      <c r="A82" s="344" t="s">
        <v>2815</v>
      </c>
      <c r="B82" s="344" t="s">
        <v>2600</v>
      </c>
      <c r="C82" s="398">
        <v>1</v>
      </c>
      <c r="D82" s="343" t="s">
        <v>69</v>
      </c>
      <c r="E82" s="343" t="s">
        <v>2618</v>
      </c>
      <c r="F82" s="4" t="str">
        <f>UnitControlCenter!$B$17</f>
        <v>2019 dollars / megawatt-hour (MWh)</v>
      </c>
      <c r="G82" s="343" t="s">
        <v>2883</v>
      </c>
      <c r="H82" s="78" t="s">
        <v>2884</v>
      </c>
      <c r="I82" s="343" t="s">
        <v>2885</v>
      </c>
    </row>
    <row r="83" spans="1:19" ht="32">
      <c r="A83" s="344" t="s">
        <v>2815</v>
      </c>
      <c r="B83" s="344" t="s">
        <v>2601</v>
      </c>
      <c r="C83" s="398">
        <v>1</v>
      </c>
      <c r="D83" s="343" t="s">
        <v>69</v>
      </c>
      <c r="E83" s="343" t="s">
        <v>70</v>
      </c>
      <c r="F83" s="4" t="str">
        <f>UnitControlCenter!$B$15</f>
        <v>terawatt-hours (TWh) / year</v>
      </c>
      <c r="G83" s="343" t="s">
        <v>3220</v>
      </c>
      <c r="H83" s="78" t="s">
        <v>3221</v>
      </c>
      <c r="I83" s="343" t="s">
        <v>3222</v>
      </c>
    </row>
    <row r="84" spans="1:19" ht="96">
      <c r="A84" s="344" t="s">
        <v>2815</v>
      </c>
      <c r="B84" s="344" t="s">
        <v>2816</v>
      </c>
      <c r="C84" s="398">
        <v>1</v>
      </c>
      <c r="D84" s="343" t="s">
        <v>69</v>
      </c>
      <c r="E84" s="343" t="s">
        <v>70</v>
      </c>
      <c r="F84" s="4" t="str">
        <f>UnitControlCenter!$B$18</f>
        <v>cubic km / yr</v>
      </c>
      <c r="G84" s="343" t="s">
        <v>2886</v>
      </c>
      <c r="H84" s="78" t="s">
        <v>2887</v>
      </c>
      <c r="I84" s="343" t="s">
        <v>2888</v>
      </c>
    </row>
    <row r="85" spans="1:19" ht="97" thickBot="1">
      <c r="A85" s="390" t="s">
        <v>2815</v>
      </c>
      <c r="B85" s="390" t="s">
        <v>2817</v>
      </c>
      <c r="C85" s="405">
        <v>1</v>
      </c>
      <c r="D85" s="391" t="s">
        <v>69</v>
      </c>
      <c r="E85" s="391" t="s">
        <v>70</v>
      </c>
      <c r="F85" s="394" t="str">
        <f>UnitControlCenter!$B$18</f>
        <v>cubic km / yr</v>
      </c>
      <c r="G85" s="391" t="s">
        <v>2889</v>
      </c>
      <c r="H85" s="392" t="s">
        <v>2890</v>
      </c>
      <c r="I85" s="391" t="s">
        <v>2891</v>
      </c>
    </row>
    <row r="86" spans="1:19" ht="80">
      <c r="A86" s="344" t="s">
        <v>3181</v>
      </c>
      <c r="B86" s="344" t="s">
        <v>3182</v>
      </c>
      <c r="C86" s="398">
        <v>1</v>
      </c>
      <c r="D86" s="343" t="s">
        <v>69</v>
      </c>
      <c r="E86" s="343" t="s">
        <v>70</v>
      </c>
      <c r="F86" s="4" t="str">
        <f>UnitControlCenter!$B$21</f>
        <v>million vehicles / year</v>
      </c>
      <c r="G86" s="343" t="s">
        <v>3012</v>
      </c>
      <c r="H86" s="343" t="s">
        <v>3013</v>
      </c>
      <c r="I86" s="343" t="s">
        <v>3014</v>
      </c>
    </row>
    <row r="87" spans="1:19" ht="80">
      <c r="A87" s="344" t="s">
        <v>3181</v>
      </c>
      <c r="B87" s="344" t="s">
        <v>3183</v>
      </c>
      <c r="C87" s="398">
        <v>1</v>
      </c>
      <c r="D87" s="343" t="s">
        <v>69</v>
      </c>
      <c r="E87" s="343" t="s">
        <v>70</v>
      </c>
      <c r="F87" s="4" t="str">
        <f>UnitControlCenter!$B$22</f>
        <v>thousand vehicles / year</v>
      </c>
      <c r="G87" s="343" t="s">
        <v>3015</v>
      </c>
      <c r="H87" s="343" t="s">
        <v>3016</v>
      </c>
      <c r="I87" s="343" t="s">
        <v>3017</v>
      </c>
    </row>
    <row r="88" spans="1:19" ht="80">
      <c r="A88" s="344" t="s">
        <v>3181</v>
      </c>
      <c r="B88" s="344" t="s">
        <v>3184</v>
      </c>
      <c r="C88" s="398">
        <v>1</v>
      </c>
      <c r="D88" s="343" t="s">
        <v>69</v>
      </c>
      <c r="E88" s="343" t="s">
        <v>70</v>
      </c>
      <c r="F88" s="4" t="str">
        <f>UnitControlCenter!$B$22</f>
        <v>thousand vehicles / year</v>
      </c>
      <c r="G88" s="343" t="s">
        <v>3018</v>
      </c>
      <c r="H88" s="343" t="s">
        <v>3013</v>
      </c>
      <c r="I88" s="343" t="s">
        <v>3014</v>
      </c>
    </row>
    <row r="89" spans="1:19" ht="80">
      <c r="A89" s="344" t="s">
        <v>3181</v>
      </c>
      <c r="B89" s="344" t="s">
        <v>3185</v>
      </c>
      <c r="C89" s="398">
        <v>1</v>
      </c>
      <c r="D89" s="343" t="s">
        <v>69</v>
      </c>
      <c r="E89" s="343" t="s">
        <v>70</v>
      </c>
      <c r="F89" s="4" t="str">
        <f>UnitControlCenter!$B$22</f>
        <v>thousand vehicles / year</v>
      </c>
      <c r="G89" s="343" t="s">
        <v>3019</v>
      </c>
      <c r="H89" s="343" t="s">
        <v>3016</v>
      </c>
      <c r="I89" s="343" t="s">
        <v>3017</v>
      </c>
    </row>
    <row r="90" spans="1:19" ht="32">
      <c r="A90" s="344" t="s">
        <v>3181</v>
      </c>
      <c r="B90" s="344" t="s">
        <v>3186</v>
      </c>
      <c r="C90" s="398">
        <v>1</v>
      </c>
      <c r="D90" s="343" t="s">
        <v>69</v>
      </c>
      <c r="E90" s="343" t="s">
        <v>70</v>
      </c>
      <c r="F90" s="4" t="str">
        <f>UnitControlCenter!$B$22</f>
        <v>thousand vehicles / year</v>
      </c>
      <c r="G90" s="343" t="s">
        <v>2892</v>
      </c>
      <c r="H90" s="343" t="s">
        <v>2893</v>
      </c>
      <c r="I90" s="343" t="s">
        <v>2996</v>
      </c>
    </row>
    <row r="91" spans="1:19" ht="64">
      <c r="A91" s="344" t="s">
        <v>3181</v>
      </c>
      <c r="B91" s="344" t="s">
        <v>3187</v>
      </c>
      <c r="C91" s="398">
        <v>1</v>
      </c>
      <c r="D91" s="343" t="s">
        <v>69</v>
      </c>
      <c r="E91" s="343" t="s">
        <v>70</v>
      </c>
      <c r="F91" s="4" t="str">
        <f>UnitControlCenter!$B$23</f>
        <v>million vehicles</v>
      </c>
      <c r="G91" s="343" t="s">
        <v>3020</v>
      </c>
      <c r="H91" s="343" t="s">
        <v>3013</v>
      </c>
      <c r="I91" s="343" t="s">
        <v>3014</v>
      </c>
    </row>
    <row r="92" spans="1:19" ht="64">
      <c r="A92" s="344" t="s">
        <v>3181</v>
      </c>
      <c r="B92" s="344" t="s">
        <v>3188</v>
      </c>
      <c r="C92" s="398">
        <v>1</v>
      </c>
      <c r="D92" s="343" t="s">
        <v>69</v>
      </c>
      <c r="E92" s="343" t="s">
        <v>70</v>
      </c>
      <c r="F92" s="4" t="str">
        <f>UnitControlCenter!$B$24</f>
        <v>thousand vehicles</v>
      </c>
      <c r="G92" s="343" t="s">
        <v>3306</v>
      </c>
      <c r="H92" s="343" t="s">
        <v>3016</v>
      </c>
      <c r="I92" s="343" t="s">
        <v>3017</v>
      </c>
    </row>
    <row r="93" spans="1:19" ht="64">
      <c r="A93" s="344" t="s">
        <v>3181</v>
      </c>
      <c r="B93" s="344" t="s">
        <v>3189</v>
      </c>
      <c r="C93" s="398">
        <v>1</v>
      </c>
      <c r="D93" s="343" t="s">
        <v>69</v>
      </c>
      <c r="E93" s="343" t="s">
        <v>70</v>
      </c>
      <c r="F93" s="4" t="str">
        <f>UnitControlCenter!$B$23</f>
        <v>million vehicles</v>
      </c>
      <c r="G93" s="343" t="s">
        <v>3021</v>
      </c>
      <c r="H93" s="343" t="s">
        <v>3013</v>
      </c>
      <c r="I93" s="343" t="s">
        <v>3014</v>
      </c>
    </row>
    <row r="94" spans="1:19" ht="64">
      <c r="A94" s="344" t="s">
        <v>3181</v>
      </c>
      <c r="B94" s="344" t="s">
        <v>3190</v>
      </c>
      <c r="C94" s="398">
        <v>1</v>
      </c>
      <c r="D94" s="343" t="s">
        <v>69</v>
      </c>
      <c r="E94" s="343" t="s">
        <v>70</v>
      </c>
      <c r="F94" s="4" t="str">
        <f>UnitControlCenter!$B$23</f>
        <v>million vehicles</v>
      </c>
      <c r="G94" s="343" t="s">
        <v>3022</v>
      </c>
      <c r="H94" s="343" t="s">
        <v>3016</v>
      </c>
      <c r="I94" s="343" t="s">
        <v>3017</v>
      </c>
    </row>
    <row r="95" spans="1:19" ht="33" thickBot="1">
      <c r="A95" s="390" t="s">
        <v>3181</v>
      </c>
      <c r="B95" s="390" t="s">
        <v>3191</v>
      </c>
      <c r="C95" s="405">
        <v>1</v>
      </c>
      <c r="D95" s="391" t="s">
        <v>69</v>
      </c>
      <c r="E95" s="391" t="s">
        <v>70</v>
      </c>
      <c r="F95" s="394" t="str">
        <f>UnitControlCenter!$B$23</f>
        <v>million vehicles</v>
      </c>
      <c r="G95" s="391" t="s">
        <v>2997</v>
      </c>
      <c r="H95" s="391" t="s">
        <v>2893</v>
      </c>
      <c r="I95" s="391" t="s">
        <v>2996</v>
      </c>
      <c r="J95" s="392"/>
      <c r="K95" s="392"/>
      <c r="L95" s="392"/>
      <c r="M95" s="392"/>
      <c r="N95" s="392"/>
      <c r="O95" s="392"/>
      <c r="P95" s="392"/>
      <c r="Q95" s="392"/>
      <c r="R95" s="392"/>
      <c r="S95" s="392"/>
    </row>
    <row r="96" spans="1:19" ht="128">
      <c r="A96" s="344" t="s">
        <v>3338</v>
      </c>
      <c r="B96" s="344" t="s">
        <v>2604</v>
      </c>
      <c r="C96" s="398">
        <v>1</v>
      </c>
      <c r="D96" s="343" t="s">
        <v>69</v>
      </c>
      <c r="E96" s="343" t="s">
        <v>70</v>
      </c>
      <c r="F96" s="4" t="str">
        <f>UnitControlCenter!$B$3</f>
        <v>million metric tons / year</v>
      </c>
      <c r="G96" s="343" t="s">
        <v>2998</v>
      </c>
      <c r="H96" s="343" t="s">
        <v>3219</v>
      </c>
      <c r="I96" s="343" t="s">
        <v>2999</v>
      </c>
    </row>
    <row r="97" spans="1:19" ht="80">
      <c r="A97" s="344" t="s">
        <v>3338</v>
      </c>
      <c r="B97" s="344" t="s">
        <v>2605</v>
      </c>
      <c r="C97" s="398">
        <v>1</v>
      </c>
      <c r="D97" s="343" t="s">
        <v>69</v>
      </c>
      <c r="E97" s="343" t="s">
        <v>70</v>
      </c>
      <c r="F97" s="4" t="str">
        <f>UnitControlCenter!$B$25</f>
        <v>quads / year</v>
      </c>
      <c r="G97" s="343" t="s">
        <v>3218</v>
      </c>
      <c r="H97" s="343" t="s">
        <v>3023</v>
      </c>
      <c r="I97" s="343" t="s">
        <v>3024</v>
      </c>
    </row>
    <row r="98" spans="1:19" ht="112">
      <c r="A98" s="344" t="s">
        <v>3338</v>
      </c>
      <c r="B98" s="344" t="s">
        <v>2664</v>
      </c>
      <c r="C98" s="406">
        <v>1</v>
      </c>
      <c r="D98" s="343" t="s">
        <v>69</v>
      </c>
      <c r="E98" s="343" t="s">
        <v>70</v>
      </c>
      <c r="F98" s="7" t="str">
        <f>UnitControlCenter!$B$25</f>
        <v>quads / year</v>
      </c>
      <c r="G98" s="343" t="s">
        <v>3000</v>
      </c>
      <c r="H98" s="343" t="s">
        <v>3219</v>
      </c>
      <c r="I98" s="343" t="s">
        <v>2999</v>
      </c>
    </row>
    <row r="99" spans="1:19" ht="48">
      <c r="A99" s="344" t="s">
        <v>3338</v>
      </c>
      <c r="B99" s="344" t="s">
        <v>3339</v>
      </c>
      <c r="C99" s="406">
        <v>1</v>
      </c>
      <c r="D99" s="343" t="s">
        <v>69</v>
      </c>
      <c r="E99" s="343" t="s">
        <v>70</v>
      </c>
      <c r="F99" s="7" t="str">
        <f>UnitControlCenter!$B$19</f>
        <v>trillion passenger-miles / year</v>
      </c>
      <c r="G99" s="343" t="s">
        <v>2619</v>
      </c>
      <c r="H99" s="397" t="s">
        <v>2954</v>
      </c>
      <c r="I99" s="343" t="s">
        <v>2955</v>
      </c>
    </row>
    <row r="100" spans="1:19" ht="33" thickBot="1">
      <c r="A100" s="390" t="s">
        <v>3338</v>
      </c>
      <c r="B100" s="390" t="s">
        <v>3340</v>
      </c>
      <c r="C100" s="405">
        <v>1</v>
      </c>
      <c r="D100" s="391" t="s">
        <v>69</v>
      </c>
      <c r="E100" s="391" t="s">
        <v>70</v>
      </c>
      <c r="F100" s="394" t="str">
        <f>UnitControlCenter!$B$20</f>
        <v>trillion freight ton-miles / year</v>
      </c>
      <c r="G100" s="391" t="s">
        <v>2993</v>
      </c>
      <c r="H100" s="392" t="s">
        <v>2994</v>
      </c>
      <c r="I100" s="391" t="s">
        <v>2995</v>
      </c>
      <c r="J100" s="392"/>
      <c r="K100" s="392"/>
      <c r="L100" s="392"/>
      <c r="M100" s="392"/>
      <c r="N100" s="392"/>
      <c r="O100" s="392"/>
      <c r="P100" s="392"/>
      <c r="Q100" s="392"/>
      <c r="R100" s="392"/>
      <c r="S100" s="392"/>
    </row>
    <row r="101" spans="1:19" ht="64">
      <c r="A101" s="346" t="s">
        <v>2606</v>
      </c>
      <c r="B101" s="344" t="s">
        <v>3168</v>
      </c>
      <c r="C101" s="398">
        <v>1</v>
      </c>
      <c r="D101" s="343" t="s">
        <v>69</v>
      </c>
      <c r="E101" s="343" t="s">
        <v>70</v>
      </c>
      <c r="F101" s="4" t="str">
        <f>UnitControlCenter!$B$25</f>
        <v>quads / year</v>
      </c>
      <c r="G101" s="343" t="s">
        <v>3005</v>
      </c>
      <c r="H101" s="78" t="s">
        <v>3002</v>
      </c>
      <c r="I101" s="343" t="s">
        <v>3003</v>
      </c>
    </row>
    <row r="102" spans="1:19" ht="80">
      <c r="A102" s="346" t="s">
        <v>2606</v>
      </c>
      <c r="B102" s="344" t="s">
        <v>3169</v>
      </c>
      <c r="C102" s="398">
        <v>1</v>
      </c>
      <c r="D102" s="343" t="s">
        <v>69</v>
      </c>
      <c r="E102" s="343" t="s">
        <v>70</v>
      </c>
      <c r="F102" s="4" t="str">
        <f>UnitControlCenter!$B$25</f>
        <v>quads / year</v>
      </c>
      <c r="G102" s="343" t="s">
        <v>3165</v>
      </c>
      <c r="H102" s="78" t="s">
        <v>3166</v>
      </c>
      <c r="I102" s="343" t="s">
        <v>3167</v>
      </c>
    </row>
    <row r="103" spans="1:19" ht="64">
      <c r="A103" s="346" t="s">
        <v>2606</v>
      </c>
      <c r="B103" s="344" t="s">
        <v>3170</v>
      </c>
      <c r="C103" s="398">
        <v>1</v>
      </c>
      <c r="D103" s="343" t="s">
        <v>69</v>
      </c>
      <c r="E103" s="343" t="s">
        <v>70</v>
      </c>
      <c r="F103" s="4" t="str">
        <f>UnitControlCenter!$B$25</f>
        <v>quads / year</v>
      </c>
      <c r="G103" s="343" t="s">
        <v>3172</v>
      </c>
      <c r="H103" s="78" t="s">
        <v>3002</v>
      </c>
      <c r="I103" s="343" t="s">
        <v>3003</v>
      </c>
    </row>
    <row r="104" spans="1:19" ht="113" thickBot="1">
      <c r="A104" s="393" t="s">
        <v>2606</v>
      </c>
      <c r="B104" s="390" t="s">
        <v>3171</v>
      </c>
      <c r="C104" s="405">
        <v>1</v>
      </c>
      <c r="D104" s="391" t="s">
        <v>69</v>
      </c>
      <c r="E104" s="391" t="s">
        <v>70</v>
      </c>
      <c r="F104" s="394" t="str">
        <f>UnitControlCenter!$B$25</f>
        <v>quads / year</v>
      </c>
      <c r="G104" s="391" t="s">
        <v>3173</v>
      </c>
      <c r="H104" s="392" t="s">
        <v>3166</v>
      </c>
      <c r="I104" s="391" t="s">
        <v>3167</v>
      </c>
      <c r="J104" s="392"/>
      <c r="K104" s="392"/>
      <c r="L104" s="392"/>
      <c r="M104" s="392"/>
      <c r="N104" s="392"/>
      <c r="O104" s="392"/>
      <c r="P104" s="392"/>
      <c r="Q104" s="392"/>
      <c r="R104" s="392"/>
      <c r="S104" s="392"/>
    </row>
    <row r="105" spans="1:19" ht="64">
      <c r="A105" s="346" t="s">
        <v>3287</v>
      </c>
      <c r="B105" s="344" t="s">
        <v>2660</v>
      </c>
      <c r="C105" s="398">
        <v>1</v>
      </c>
      <c r="D105" s="343" t="s">
        <v>69</v>
      </c>
      <c r="E105" s="343" t="s">
        <v>70</v>
      </c>
      <c r="F105" s="4" t="str">
        <f>UnitControlCenter!$B$3</f>
        <v>million metric tons / year</v>
      </c>
      <c r="G105" s="343" t="s">
        <v>3001</v>
      </c>
      <c r="H105" s="78" t="s">
        <v>3002</v>
      </c>
      <c r="I105" s="343" t="s">
        <v>3003</v>
      </c>
    </row>
    <row r="106" spans="1:19" ht="32">
      <c r="A106" s="346" t="s">
        <v>3287</v>
      </c>
      <c r="B106" s="344" t="s">
        <v>2661</v>
      </c>
      <c r="C106" s="398">
        <v>1</v>
      </c>
      <c r="D106" s="343" t="s">
        <v>69</v>
      </c>
      <c r="E106" s="343" t="s">
        <v>70</v>
      </c>
      <c r="F106" s="4" t="str">
        <f>UnitControlCenter!$B$3</f>
        <v>million metric tons / year</v>
      </c>
      <c r="G106" s="343" t="s">
        <v>3010</v>
      </c>
      <c r="H106" s="78" t="s">
        <v>3008</v>
      </c>
      <c r="I106" s="343" t="s">
        <v>3009</v>
      </c>
    </row>
    <row r="107" spans="1:19" ht="64">
      <c r="A107" s="346" t="s">
        <v>3287</v>
      </c>
      <c r="B107" s="344" t="s">
        <v>2662</v>
      </c>
      <c r="C107" s="398">
        <v>1</v>
      </c>
      <c r="D107" s="343" t="s">
        <v>69</v>
      </c>
      <c r="E107" s="343" t="s">
        <v>70</v>
      </c>
      <c r="F107" s="4" t="str">
        <f>UnitControlCenter!$B$3</f>
        <v>million metric tons / year</v>
      </c>
      <c r="G107" s="343" t="s">
        <v>3004</v>
      </c>
      <c r="H107" s="78" t="s">
        <v>3002</v>
      </c>
      <c r="I107" s="343" t="s">
        <v>3003</v>
      </c>
    </row>
    <row r="108" spans="1:19" ht="32">
      <c r="A108" s="346" t="s">
        <v>3287</v>
      </c>
      <c r="B108" s="344" t="s">
        <v>2663</v>
      </c>
      <c r="C108" s="406">
        <v>1</v>
      </c>
      <c r="D108" s="343" t="s">
        <v>69</v>
      </c>
      <c r="E108" s="343" t="s">
        <v>70</v>
      </c>
      <c r="F108" s="7" t="str">
        <f>UnitControlCenter!$B$3</f>
        <v>million metric tons / year</v>
      </c>
      <c r="G108" s="343" t="s">
        <v>3011</v>
      </c>
      <c r="H108" s="397" t="s">
        <v>3008</v>
      </c>
      <c r="I108" s="343" t="s">
        <v>3009</v>
      </c>
    </row>
    <row r="109" spans="1:19" s="397" customFormat="1" ht="80">
      <c r="A109" s="346" t="s">
        <v>3287</v>
      </c>
      <c r="B109" s="344" t="s">
        <v>3285</v>
      </c>
      <c r="C109" s="406">
        <v>1</v>
      </c>
      <c r="D109" s="343" t="s">
        <v>69</v>
      </c>
      <c r="E109" s="343" t="s">
        <v>70</v>
      </c>
      <c r="F109" s="7" t="str">
        <f>UnitControlCenter!$B$3</f>
        <v>million metric tons / year</v>
      </c>
      <c r="G109" s="343" t="s">
        <v>3290</v>
      </c>
      <c r="H109" s="78" t="s">
        <v>3002</v>
      </c>
      <c r="I109" s="343" t="s">
        <v>3003</v>
      </c>
    </row>
    <row r="110" spans="1:19" ht="33" thickBot="1">
      <c r="A110" s="393" t="s">
        <v>3287</v>
      </c>
      <c r="B110" s="390" t="s">
        <v>3286</v>
      </c>
      <c r="C110" s="405">
        <v>1</v>
      </c>
      <c r="D110" s="391" t="s">
        <v>69</v>
      </c>
      <c r="E110" s="391" t="s">
        <v>70</v>
      </c>
      <c r="F110" s="394" t="str">
        <f>UnitControlCenter!$B$3</f>
        <v>million metric tons / year</v>
      </c>
      <c r="G110" s="391" t="s">
        <v>3335</v>
      </c>
      <c r="H110" s="392" t="s">
        <v>3288</v>
      </c>
      <c r="I110" s="391" t="s">
        <v>3289</v>
      </c>
      <c r="J110" s="392"/>
      <c r="K110" s="392"/>
      <c r="L110" s="392"/>
      <c r="M110" s="392"/>
      <c r="N110" s="392"/>
      <c r="O110" s="392"/>
      <c r="P110" s="392"/>
      <c r="Q110" s="392"/>
      <c r="R110" s="392"/>
      <c r="S110" s="392"/>
    </row>
    <row r="111" spans="1:19" ht="48">
      <c r="A111" s="346" t="s">
        <v>2607</v>
      </c>
      <c r="B111" s="344" t="s">
        <v>2608</v>
      </c>
      <c r="C111" s="406">
        <v>1</v>
      </c>
      <c r="D111" s="343" t="s">
        <v>69</v>
      </c>
      <c r="E111" s="343" t="s">
        <v>70</v>
      </c>
      <c r="F111" s="4" t="str">
        <f>UnitControlCenter!$B$25</f>
        <v>quads / year</v>
      </c>
      <c r="G111" s="343" t="s">
        <v>2622</v>
      </c>
      <c r="H111" s="78" t="s">
        <v>2623</v>
      </c>
      <c r="I111" s="343" t="s">
        <v>2986</v>
      </c>
    </row>
    <row r="112" spans="1:19" ht="32">
      <c r="A112" s="346" t="s">
        <v>2607</v>
      </c>
      <c r="B112" s="344" t="s">
        <v>2609</v>
      </c>
      <c r="C112" s="406">
        <v>1</v>
      </c>
      <c r="D112" s="343" t="s">
        <v>69</v>
      </c>
      <c r="E112" s="343" t="s">
        <v>70</v>
      </c>
      <c r="F112" s="4" t="str">
        <f>UnitControlCenter!$B$25</f>
        <v>quads / year</v>
      </c>
      <c r="G112" s="343" t="s">
        <v>2640</v>
      </c>
      <c r="H112" s="78" t="s">
        <v>2624</v>
      </c>
      <c r="I112" s="343" t="s">
        <v>2625</v>
      </c>
    </row>
    <row r="113" spans="1:19" ht="81" thickBot="1">
      <c r="A113" s="393" t="s">
        <v>2607</v>
      </c>
      <c r="B113" s="390" t="s">
        <v>2610</v>
      </c>
      <c r="C113" s="405">
        <v>1</v>
      </c>
      <c r="D113" s="391" t="s">
        <v>69</v>
      </c>
      <c r="E113" s="391" t="s">
        <v>70</v>
      </c>
      <c r="F113" s="394" t="str">
        <f>UnitControlCenter!$B$25</f>
        <v>quads / year</v>
      </c>
      <c r="G113" s="391" t="s">
        <v>3033</v>
      </c>
      <c r="H113" s="392" t="s">
        <v>3035</v>
      </c>
      <c r="I113" s="391" t="s">
        <v>3034</v>
      </c>
      <c r="J113" s="392"/>
      <c r="K113" s="392"/>
      <c r="L113" s="392"/>
      <c r="M113" s="392"/>
      <c r="N113" s="392"/>
      <c r="O113" s="392"/>
      <c r="P113" s="392"/>
      <c r="Q113" s="392"/>
      <c r="R113" s="392"/>
      <c r="S113" s="392"/>
    </row>
    <row r="114" spans="1:19" ht="96">
      <c r="A114" s="344" t="s">
        <v>2693</v>
      </c>
      <c r="B114" s="344" t="s">
        <v>2694</v>
      </c>
      <c r="C114" s="406">
        <v>1</v>
      </c>
      <c r="D114" s="343" t="s">
        <v>69</v>
      </c>
      <c r="E114" s="343" t="s">
        <v>70</v>
      </c>
      <c r="F114" s="4" t="str">
        <f>UnitControlCenter!$B$25</f>
        <v>quads / year</v>
      </c>
      <c r="G114" s="343" t="s">
        <v>3053</v>
      </c>
      <c r="H114" s="343" t="s">
        <v>3054</v>
      </c>
      <c r="I114" s="343" t="s">
        <v>3055</v>
      </c>
    </row>
    <row r="115" spans="1:19" ht="48">
      <c r="A115" s="344" t="s">
        <v>2693</v>
      </c>
      <c r="B115" s="344" t="s">
        <v>2695</v>
      </c>
      <c r="C115" s="406">
        <v>1</v>
      </c>
      <c r="D115" s="343" t="s">
        <v>69</v>
      </c>
      <c r="E115" s="343" t="s">
        <v>70</v>
      </c>
      <c r="F115" s="4" t="str">
        <f>UnitControlCenter!$B$25</f>
        <v>quads / year</v>
      </c>
      <c r="G115" s="343" t="s">
        <v>3213</v>
      </c>
      <c r="H115" s="343" t="s">
        <v>3214</v>
      </c>
      <c r="I115" s="343" t="s">
        <v>3215</v>
      </c>
    </row>
    <row r="116" spans="1:19" ht="16">
      <c r="A116" s="344" t="s">
        <v>2693</v>
      </c>
      <c r="B116" s="344" t="s">
        <v>3354</v>
      </c>
      <c r="C116" s="406">
        <v>0</v>
      </c>
      <c r="D116" s="343" t="s">
        <v>67</v>
      </c>
      <c r="E116" s="343" t="s">
        <v>68</v>
      </c>
      <c r="F116" s="1" t="str">
        <f>UnitControlCenter!$B$26</f>
        <v>thousand BTU / 2019 dollar</v>
      </c>
      <c r="G116" s="343" t="s">
        <v>3301</v>
      </c>
      <c r="H116" s="343"/>
      <c r="I116" s="343"/>
    </row>
    <row r="117" spans="1:19" ht="16">
      <c r="A117" s="344" t="s">
        <v>2693</v>
      </c>
      <c r="B117" s="344" t="s">
        <v>2696</v>
      </c>
      <c r="C117" s="406">
        <v>1</v>
      </c>
      <c r="D117" s="343" t="s">
        <v>67</v>
      </c>
      <c r="E117" s="343" t="s">
        <v>68</v>
      </c>
      <c r="F117" s="4" t="str">
        <f>UnitControlCenter!$B$15</f>
        <v>terawatt-hours (TWh) / year</v>
      </c>
      <c r="G117" s="343" t="s">
        <v>2560</v>
      </c>
      <c r="I117" s="343"/>
    </row>
    <row r="118" spans="1:19" ht="16">
      <c r="A118" s="344" t="s">
        <v>2693</v>
      </c>
      <c r="B118" s="344" t="s">
        <v>2697</v>
      </c>
      <c r="C118" s="406">
        <v>1</v>
      </c>
      <c r="D118" s="343" t="s">
        <v>67</v>
      </c>
      <c r="E118" s="343" t="s">
        <v>68</v>
      </c>
      <c r="F118" s="4" t="str">
        <f>UnitControlCenter!$B$27</f>
        <v>millions of short tons / year</v>
      </c>
      <c r="G118" s="343" t="s">
        <v>2559</v>
      </c>
      <c r="I118" s="343"/>
    </row>
    <row r="119" spans="1:19" ht="16">
      <c r="A119" s="344" t="s">
        <v>2693</v>
      </c>
      <c r="B119" s="344" t="s">
        <v>2698</v>
      </c>
      <c r="C119" s="406">
        <v>1</v>
      </c>
      <c r="D119" s="343" t="s">
        <v>67</v>
      </c>
      <c r="E119" s="343" t="s">
        <v>68</v>
      </c>
      <c r="F119" s="4" t="str">
        <f>UnitControlCenter!$B$27</f>
        <v>millions of short tons / year</v>
      </c>
      <c r="G119" s="343" t="s">
        <v>2558</v>
      </c>
      <c r="I119" s="343"/>
    </row>
    <row r="120" spans="1:19" ht="16">
      <c r="A120" s="344" t="s">
        <v>2693</v>
      </c>
      <c r="B120" s="344" t="s">
        <v>2699</v>
      </c>
      <c r="C120" s="406">
        <v>1</v>
      </c>
      <c r="D120" s="343" t="s">
        <v>67</v>
      </c>
      <c r="E120" s="343" t="s">
        <v>68</v>
      </c>
      <c r="F120" s="4" t="str">
        <f>UnitControlCenter!$B$28</f>
        <v>trillion cubic feet / year</v>
      </c>
      <c r="G120" s="343" t="s">
        <v>2557</v>
      </c>
      <c r="I120" s="343"/>
    </row>
    <row r="121" spans="1:19" ht="16">
      <c r="A121" s="344" t="s">
        <v>2693</v>
      </c>
      <c r="B121" s="344" t="s">
        <v>2700</v>
      </c>
      <c r="C121" s="406">
        <v>1</v>
      </c>
      <c r="D121" s="343" t="s">
        <v>67</v>
      </c>
      <c r="E121" s="343" t="s">
        <v>68</v>
      </c>
      <c r="F121" s="4" t="str">
        <f>UnitControlCenter!$B$29</f>
        <v>million barrels / year</v>
      </c>
      <c r="G121" s="343" t="s">
        <v>2556</v>
      </c>
      <c r="I121" s="343"/>
    </row>
    <row r="122" spans="1:19" ht="16">
      <c r="A122" s="344" t="s">
        <v>2693</v>
      </c>
      <c r="B122" s="344" t="s">
        <v>2701</v>
      </c>
      <c r="C122" s="406">
        <v>1</v>
      </c>
      <c r="D122" s="343" t="s">
        <v>67</v>
      </c>
      <c r="E122" s="343" t="s">
        <v>68</v>
      </c>
      <c r="F122" s="4" t="str">
        <f>UnitControlCenter!$B$29</f>
        <v>million barrels / year</v>
      </c>
      <c r="G122" s="343" t="s">
        <v>2628</v>
      </c>
      <c r="I122" s="343"/>
    </row>
    <row r="123" spans="1:19" ht="16">
      <c r="A123" s="344" t="s">
        <v>2693</v>
      </c>
      <c r="B123" s="344" t="s">
        <v>2702</v>
      </c>
      <c r="C123" s="406">
        <v>1</v>
      </c>
      <c r="D123" s="343" t="s">
        <v>67</v>
      </c>
      <c r="E123" s="343" t="s">
        <v>68</v>
      </c>
      <c r="F123" s="4" t="str">
        <f>UnitControlCenter!$B$27</f>
        <v>millions of short tons / year</v>
      </c>
      <c r="G123" s="343" t="s">
        <v>2629</v>
      </c>
      <c r="I123" s="343"/>
    </row>
    <row r="124" spans="1:19" ht="32">
      <c r="A124" s="344" t="s">
        <v>2693</v>
      </c>
      <c r="B124" s="344" t="s">
        <v>3036</v>
      </c>
      <c r="C124" s="406">
        <v>1</v>
      </c>
      <c r="D124" s="343" t="s">
        <v>67</v>
      </c>
      <c r="E124" s="343" t="s">
        <v>68</v>
      </c>
      <c r="F124" s="4" t="str">
        <f>UnitControlCenter!$B$30</f>
        <v>million gallons / year</v>
      </c>
      <c r="G124" s="343" t="s">
        <v>3040</v>
      </c>
      <c r="I124" s="343"/>
    </row>
    <row r="125" spans="1:19" ht="32">
      <c r="A125" s="344" t="s">
        <v>2693</v>
      </c>
      <c r="B125" s="344" t="s">
        <v>3037</v>
      </c>
      <c r="C125" s="406">
        <v>1</v>
      </c>
      <c r="D125" s="343" t="s">
        <v>67</v>
      </c>
      <c r="E125" s="343" t="s">
        <v>68</v>
      </c>
      <c r="F125" s="4" t="str">
        <f>UnitControlCenter!$B$27</f>
        <v>millions of short tons / year</v>
      </c>
      <c r="G125" s="343" t="s">
        <v>3041</v>
      </c>
      <c r="I125" s="343"/>
    </row>
    <row r="126" spans="1:19" ht="17" thickBot="1">
      <c r="A126" s="390" t="s">
        <v>2693</v>
      </c>
      <c r="B126" s="390" t="s">
        <v>3038</v>
      </c>
      <c r="C126" s="405">
        <v>1</v>
      </c>
      <c r="D126" s="391" t="s">
        <v>67</v>
      </c>
      <c r="E126" s="391" t="s">
        <v>68</v>
      </c>
      <c r="F126" s="394" t="str">
        <f>UnitControlCenter!$B$5</f>
        <v>thousand metric tons / year</v>
      </c>
      <c r="G126" s="391" t="s">
        <v>3042</v>
      </c>
      <c r="H126" s="392"/>
      <c r="I126" s="391"/>
      <c r="J126" s="392"/>
      <c r="K126" s="392"/>
      <c r="L126" s="392"/>
      <c r="M126" s="392"/>
      <c r="N126" s="392"/>
      <c r="O126" s="392"/>
      <c r="P126" s="392"/>
      <c r="Q126" s="392"/>
      <c r="R126" s="392"/>
      <c r="S126" s="392"/>
    </row>
    <row r="127" spans="1:19" ht="48">
      <c r="A127" s="344" t="s">
        <v>3197</v>
      </c>
      <c r="B127" s="344" t="s">
        <v>3048</v>
      </c>
      <c r="C127" s="406">
        <v>1</v>
      </c>
      <c r="D127" s="343" t="s">
        <v>69</v>
      </c>
      <c r="E127" s="343" t="s">
        <v>70</v>
      </c>
      <c r="F127" s="4" t="str">
        <f>UnitControlCenter!$B$31</f>
        <v>trillion BTU / year</v>
      </c>
      <c r="G127" s="343" t="s">
        <v>3056</v>
      </c>
      <c r="H127" s="78" t="s">
        <v>3057</v>
      </c>
      <c r="I127" s="343" t="s">
        <v>3058</v>
      </c>
    </row>
    <row r="128" spans="1:19" ht="64">
      <c r="A128" s="344" t="s">
        <v>3197</v>
      </c>
      <c r="B128" s="344" t="s">
        <v>2703</v>
      </c>
      <c r="C128" s="406">
        <v>1</v>
      </c>
      <c r="D128" s="343" t="s">
        <v>69</v>
      </c>
      <c r="E128" s="343" t="s">
        <v>68</v>
      </c>
      <c r="F128" s="4" t="str">
        <f>UnitControlCenter!$B$31</f>
        <v>trillion BTU / year</v>
      </c>
      <c r="G128" s="343" t="s">
        <v>3059</v>
      </c>
      <c r="H128" s="78" t="s">
        <v>3057</v>
      </c>
      <c r="I128" s="343" t="s">
        <v>3058</v>
      </c>
    </row>
    <row r="129" spans="1:19" ht="64">
      <c r="A129" s="344" t="s">
        <v>3197</v>
      </c>
      <c r="B129" s="344" t="s">
        <v>3049</v>
      </c>
      <c r="C129" s="406">
        <v>1</v>
      </c>
      <c r="D129" s="343" t="s">
        <v>69</v>
      </c>
      <c r="E129" s="343" t="s">
        <v>70</v>
      </c>
      <c r="F129" s="4" t="str">
        <f>UnitControlCenter!$B$8</f>
        <v>billion 2019 dollars / year</v>
      </c>
      <c r="G129" s="343" t="s">
        <v>3060</v>
      </c>
      <c r="H129" s="78" t="s">
        <v>3057</v>
      </c>
      <c r="I129" s="343" t="s">
        <v>3058</v>
      </c>
    </row>
    <row r="130" spans="1:19" ht="64">
      <c r="A130" s="344" t="s">
        <v>3197</v>
      </c>
      <c r="B130" s="344" t="s">
        <v>3046</v>
      </c>
      <c r="C130" s="406">
        <v>1</v>
      </c>
      <c r="D130" s="343" t="s">
        <v>69</v>
      </c>
      <c r="E130" s="343" t="s">
        <v>68</v>
      </c>
      <c r="F130" s="4" t="str">
        <f>UnitControlCenter!$B$8</f>
        <v>billion 2019 dollars / year</v>
      </c>
      <c r="G130" s="343" t="s">
        <v>3061</v>
      </c>
      <c r="H130" s="78" t="s">
        <v>3057</v>
      </c>
      <c r="I130" s="343" t="s">
        <v>3058</v>
      </c>
    </row>
    <row r="131" spans="1:19" ht="48">
      <c r="A131" s="344" t="s">
        <v>3197</v>
      </c>
      <c r="B131" s="344" t="s">
        <v>3379</v>
      </c>
      <c r="C131" s="406">
        <v>1</v>
      </c>
      <c r="D131" s="343" t="s">
        <v>69</v>
      </c>
      <c r="E131" s="343" t="s">
        <v>70</v>
      </c>
      <c r="F131" s="4" t="str">
        <f>UnitControlCenter!B3</f>
        <v>million metric tons / year</v>
      </c>
      <c r="G131" s="343" t="s">
        <v>3383</v>
      </c>
      <c r="H131" s="78" t="s">
        <v>3381</v>
      </c>
      <c r="I131" s="343" t="s">
        <v>3382</v>
      </c>
    </row>
    <row r="132" spans="1:19" ht="64">
      <c r="A132" s="344" t="s">
        <v>3197</v>
      </c>
      <c r="B132" s="344" t="s">
        <v>3380</v>
      </c>
      <c r="C132" s="406">
        <v>1</v>
      </c>
      <c r="D132" s="343" t="s">
        <v>69</v>
      </c>
      <c r="E132" s="343" t="s">
        <v>68</v>
      </c>
      <c r="F132" s="4" t="str">
        <f>UnitControlCenter!B3</f>
        <v>million metric tons / year</v>
      </c>
      <c r="G132" s="343" t="s">
        <v>3384</v>
      </c>
      <c r="H132" s="78" t="s">
        <v>3381</v>
      </c>
      <c r="I132" s="343" t="s">
        <v>3382</v>
      </c>
    </row>
    <row r="133" spans="1:19" ht="64">
      <c r="A133" s="344" t="s">
        <v>3197</v>
      </c>
      <c r="B133" s="344" t="s">
        <v>3050</v>
      </c>
      <c r="C133" s="406">
        <v>1</v>
      </c>
      <c r="D133" s="343" t="s">
        <v>69</v>
      </c>
      <c r="E133" s="343" t="s">
        <v>70</v>
      </c>
      <c r="F133" s="4" t="str">
        <f>UnitControlCenter!$B$31</f>
        <v>trillion BTU / year</v>
      </c>
      <c r="G133" s="343" t="s">
        <v>3160</v>
      </c>
      <c r="H133" s="78" t="s">
        <v>3155</v>
      </c>
      <c r="I133" s="343" t="s">
        <v>3156</v>
      </c>
    </row>
    <row r="134" spans="1:19" ht="64">
      <c r="A134" s="344" t="s">
        <v>3197</v>
      </c>
      <c r="B134" s="344" t="s">
        <v>2704</v>
      </c>
      <c r="C134" s="406">
        <v>1</v>
      </c>
      <c r="D134" s="343" t="s">
        <v>69</v>
      </c>
      <c r="E134" s="343" t="s">
        <v>68</v>
      </c>
      <c r="F134" s="4" t="str">
        <f>UnitControlCenter!$B$31</f>
        <v>trillion BTU / year</v>
      </c>
      <c r="G134" s="343" t="s">
        <v>3161</v>
      </c>
      <c r="H134" s="78" t="s">
        <v>3155</v>
      </c>
      <c r="I134" s="343" t="s">
        <v>3157</v>
      </c>
    </row>
    <row r="135" spans="1:19" ht="80">
      <c r="A135" s="344" t="s">
        <v>3197</v>
      </c>
      <c r="B135" s="344" t="s">
        <v>3051</v>
      </c>
      <c r="C135" s="406">
        <v>1</v>
      </c>
      <c r="D135" s="343" t="s">
        <v>69</v>
      </c>
      <c r="E135" s="343" t="s">
        <v>70</v>
      </c>
      <c r="F135" s="4" t="str">
        <f>UnitControlCenter!$B$8</f>
        <v>billion 2019 dollars / year</v>
      </c>
      <c r="G135" s="343" t="s">
        <v>3162</v>
      </c>
      <c r="H135" s="78" t="s">
        <v>3155</v>
      </c>
      <c r="I135" s="343" t="s">
        <v>3158</v>
      </c>
    </row>
    <row r="136" spans="1:19" ht="80">
      <c r="A136" s="344" t="s">
        <v>3197</v>
      </c>
      <c r="B136" s="344" t="s">
        <v>3047</v>
      </c>
      <c r="C136" s="406">
        <v>1</v>
      </c>
      <c r="D136" s="343" t="s">
        <v>69</v>
      </c>
      <c r="E136" s="343" t="s">
        <v>68</v>
      </c>
      <c r="F136" s="4" t="str">
        <f>UnitControlCenter!$B$8</f>
        <v>billion 2019 dollars / year</v>
      </c>
      <c r="G136" s="343" t="s">
        <v>3163</v>
      </c>
      <c r="H136" s="78" t="s">
        <v>3155</v>
      </c>
      <c r="I136" s="343" t="s">
        <v>3159</v>
      </c>
    </row>
    <row r="137" spans="1:19" ht="96">
      <c r="A137" s="344" t="s">
        <v>3197</v>
      </c>
      <c r="B137" s="344" t="s">
        <v>3198</v>
      </c>
      <c r="C137" s="406">
        <v>1</v>
      </c>
      <c r="D137" s="343" t="s">
        <v>69</v>
      </c>
      <c r="E137" s="343" t="s">
        <v>70</v>
      </c>
      <c r="F137" s="4" t="str">
        <f>UnitControlCenter!$B$25</f>
        <v>quads / year</v>
      </c>
      <c r="G137" s="343" t="s">
        <v>3200</v>
      </c>
      <c r="H137" s="78" t="s">
        <v>3202</v>
      </c>
      <c r="I137" s="343" t="s">
        <v>3203</v>
      </c>
    </row>
    <row r="138" spans="1:19" ht="113" thickBot="1">
      <c r="A138" s="390" t="s">
        <v>3197</v>
      </c>
      <c r="B138" s="390" t="s">
        <v>3199</v>
      </c>
      <c r="C138" s="405">
        <v>1</v>
      </c>
      <c r="D138" s="391" t="s">
        <v>69</v>
      </c>
      <c r="E138" s="391" t="s">
        <v>68</v>
      </c>
      <c r="F138" s="394" t="str">
        <f>UnitControlCenter!$B$25</f>
        <v>quads / year</v>
      </c>
      <c r="G138" s="391" t="s">
        <v>3201</v>
      </c>
      <c r="H138" s="392" t="s">
        <v>3202</v>
      </c>
      <c r="I138" s="391" t="s">
        <v>3203</v>
      </c>
      <c r="J138" s="392"/>
      <c r="K138" s="392"/>
      <c r="L138" s="392"/>
      <c r="M138" s="392"/>
      <c r="N138" s="392"/>
      <c r="O138" s="392"/>
      <c r="P138" s="392"/>
      <c r="Q138" s="392"/>
      <c r="R138" s="392"/>
      <c r="S138" s="392"/>
    </row>
    <row r="139" spans="1:19" ht="64">
      <c r="A139" s="346" t="s">
        <v>2611</v>
      </c>
      <c r="B139" s="344" t="s">
        <v>100</v>
      </c>
      <c r="C139" s="406">
        <v>1</v>
      </c>
      <c r="D139" s="343" t="s">
        <v>69</v>
      </c>
      <c r="E139" s="343" t="s">
        <v>2618</v>
      </c>
      <c r="F139" s="4" t="str">
        <f>UnitControlCenter!$B$17</f>
        <v>2019 dollars / megawatt-hour (MWh)</v>
      </c>
      <c r="G139" s="343" t="s">
        <v>3062</v>
      </c>
      <c r="H139" s="78" t="s">
        <v>3310</v>
      </c>
      <c r="I139" s="343" t="s">
        <v>3063</v>
      </c>
    </row>
    <row r="140" spans="1:19" ht="32">
      <c r="A140" s="346" t="s">
        <v>2611</v>
      </c>
      <c r="B140" s="344" t="s">
        <v>503</v>
      </c>
      <c r="C140" s="406">
        <v>1</v>
      </c>
      <c r="D140" s="343" t="s">
        <v>69</v>
      </c>
      <c r="E140" s="343" t="s">
        <v>2618</v>
      </c>
      <c r="F140" s="4" t="str">
        <f>UnitControlCenter!$B$32</f>
        <v>2019 dollars / short ton</v>
      </c>
      <c r="G140" s="343" t="s">
        <v>3072</v>
      </c>
      <c r="H140" s="78" t="s">
        <v>3073</v>
      </c>
      <c r="I140" s="343" t="s">
        <v>3074</v>
      </c>
    </row>
    <row r="141" spans="1:19" ht="16">
      <c r="A141" s="346" t="s">
        <v>2611</v>
      </c>
      <c r="B141" s="344" t="s">
        <v>500</v>
      </c>
      <c r="C141" s="406">
        <v>1</v>
      </c>
      <c r="D141" s="343" t="s">
        <v>69</v>
      </c>
      <c r="E141" s="343" t="s">
        <v>2618</v>
      </c>
      <c r="F141" s="4" t="str">
        <f>UnitControlCenter!$B$32</f>
        <v>2019 dollars / short ton</v>
      </c>
      <c r="G141" s="343" t="s">
        <v>2631</v>
      </c>
      <c r="H141" s="78" t="s">
        <v>391</v>
      </c>
      <c r="I141" s="343" t="s">
        <v>2937</v>
      </c>
    </row>
    <row r="142" spans="1:19" ht="80">
      <c r="A142" s="346" t="s">
        <v>2611</v>
      </c>
      <c r="B142" s="344" t="s">
        <v>94</v>
      </c>
      <c r="C142" s="406">
        <v>1</v>
      </c>
      <c r="D142" s="343" t="s">
        <v>69</v>
      </c>
      <c r="E142" s="343" t="s">
        <v>2618</v>
      </c>
      <c r="F142" s="4" t="str">
        <f>UnitControlCenter!$B$33</f>
        <v>2019 dollars / thousand cubic feet</v>
      </c>
      <c r="G142" s="343" t="s">
        <v>3064</v>
      </c>
      <c r="H142" s="78" t="s">
        <v>3065</v>
      </c>
      <c r="I142" s="343" t="s">
        <v>3066</v>
      </c>
    </row>
    <row r="143" spans="1:19" ht="16">
      <c r="A143" s="346" t="s">
        <v>2611</v>
      </c>
      <c r="B143" s="344" t="s">
        <v>102</v>
      </c>
      <c r="C143" s="406">
        <v>1</v>
      </c>
      <c r="D143" s="343" t="s">
        <v>69</v>
      </c>
      <c r="E143" s="343" t="s">
        <v>2618</v>
      </c>
      <c r="F143" s="4" t="str">
        <f>UnitControlCenter!$B$34</f>
        <v>2019 dollars / gallon</v>
      </c>
      <c r="G143" s="343" t="s">
        <v>2633</v>
      </c>
      <c r="H143" s="78" t="s">
        <v>386</v>
      </c>
      <c r="I143" s="54">
        <v>969696</v>
      </c>
    </row>
    <row r="144" spans="1:19" ht="80">
      <c r="A144" s="346" t="s">
        <v>2611</v>
      </c>
      <c r="B144" s="344" t="s">
        <v>103</v>
      </c>
      <c r="C144" s="406">
        <v>1</v>
      </c>
      <c r="D144" s="343" t="s">
        <v>69</v>
      </c>
      <c r="E144" s="343" t="s">
        <v>2618</v>
      </c>
      <c r="F144" s="4" t="str">
        <f>UnitControlCenter!$B$34</f>
        <v>2019 dollars / gallon</v>
      </c>
      <c r="G144" s="343" t="s">
        <v>3067</v>
      </c>
      <c r="H144" s="78" t="s">
        <v>3065</v>
      </c>
      <c r="I144" s="343" t="s">
        <v>3066</v>
      </c>
    </row>
    <row r="145" spans="1:19" ht="64">
      <c r="A145" s="346" t="s">
        <v>2611</v>
      </c>
      <c r="B145" s="344" t="s">
        <v>99</v>
      </c>
      <c r="C145" s="406">
        <v>1</v>
      </c>
      <c r="D145" s="343" t="s">
        <v>69</v>
      </c>
      <c r="E145" s="343" t="s">
        <v>2618</v>
      </c>
      <c r="F145" s="4" t="str">
        <f>UnitControlCenter!$B$32</f>
        <v>2019 dollars / short ton</v>
      </c>
      <c r="G145" s="343" t="s">
        <v>3068</v>
      </c>
      <c r="H145" s="78" t="s">
        <v>3069</v>
      </c>
      <c r="I145" s="343" t="s">
        <v>3070</v>
      </c>
    </row>
    <row r="146" spans="1:19" ht="64">
      <c r="A146" s="346" t="s">
        <v>2611</v>
      </c>
      <c r="B146" s="344" t="s">
        <v>2989</v>
      </c>
      <c r="C146" s="406">
        <v>1</v>
      </c>
      <c r="D146" s="343" t="s">
        <v>69</v>
      </c>
      <c r="E146" s="343" t="s">
        <v>2618</v>
      </c>
      <c r="F146" s="4" t="str">
        <f>UnitControlCenter!$B$35</f>
        <v>2019 dollars / barrel</v>
      </c>
      <c r="G146" s="343" t="s">
        <v>3152</v>
      </c>
      <c r="H146" s="78" t="s">
        <v>3153</v>
      </c>
      <c r="I146" s="343" t="s">
        <v>3154</v>
      </c>
    </row>
    <row r="147" spans="1:19" ht="64">
      <c r="A147" s="346" t="s">
        <v>2611</v>
      </c>
      <c r="B147" s="344" t="s">
        <v>3071</v>
      </c>
      <c r="C147" s="406">
        <v>1</v>
      </c>
      <c r="D147" s="343" t="s">
        <v>69</v>
      </c>
      <c r="E147" s="343" t="s">
        <v>2618</v>
      </c>
      <c r="F147" s="4" t="str">
        <f>UnitControlCenter!$B$34</f>
        <v>2019 dollars / gallon</v>
      </c>
      <c r="G147" s="343" t="s">
        <v>3075</v>
      </c>
      <c r="H147" s="78" t="s">
        <v>2630</v>
      </c>
      <c r="I147" s="343" t="s">
        <v>2985</v>
      </c>
    </row>
    <row r="148" spans="1:19" ht="33" thickBot="1">
      <c r="A148" s="393" t="s">
        <v>2611</v>
      </c>
      <c r="B148" s="390" t="s">
        <v>2839</v>
      </c>
      <c r="C148" s="405">
        <v>1</v>
      </c>
      <c r="D148" s="391" t="s">
        <v>69</v>
      </c>
      <c r="E148" s="391" t="s">
        <v>2618</v>
      </c>
      <c r="F148" s="394" t="str">
        <f>UnitControlCenter!$B$36</f>
        <v>2019 dollars / kg</v>
      </c>
      <c r="G148" s="391" t="s">
        <v>3210</v>
      </c>
      <c r="H148" s="392" t="s">
        <v>3211</v>
      </c>
      <c r="I148" s="391" t="s">
        <v>3212</v>
      </c>
      <c r="J148" s="392"/>
      <c r="K148" s="392"/>
      <c r="L148" s="392"/>
      <c r="M148" s="392"/>
      <c r="N148" s="392"/>
      <c r="O148" s="392"/>
      <c r="P148" s="392"/>
      <c r="Q148" s="392"/>
      <c r="R148" s="392"/>
      <c r="S148" s="392"/>
    </row>
    <row r="149" spans="1:19" ht="16">
      <c r="A149" s="346" t="s">
        <v>2612</v>
      </c>
      <c r="B149" s="344" t="s">
        <v>2613</v>
      </c>
      <c r="C149" s="406">
        <v>1</v>
      </c>
      <c r="D149" s="343" t="s">
        <v>67</v>
      </c>
      <c r="E149" s="343" t="s">
        <v>68</v>
      </c>
      <c r="F149" s="4" t="str">
        <f>UnitControlCenter!$B$37</f>
        <v>2019 dollars / kilowatt-hour (kWh)</v>
      </c>
      <c r="G149" s="343" t="s">
        <v>2634</v>
      </c>
      <c r="I149" s="343"/>
    </row>
    <row r="150" spans="1:19" ht="32">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2944</v>
      </c>
    </row>
    <row r="151" spans="1:19" ht="16">
      <c r="A151" s="346" t="s">
        <v>2612</v>
      </c>
      <c r="B151" s="344" t="s">
        <v>2615</v>
      </c>
      <c r="C151" s="406">
        <v>1</v>
      </c>
      <c r="D151" s="343" t="s">
        <v>67</v>
      </c>
      <c r="E151" s="343" t="s">
        <v>68</v>
      </c>
      <c r="F151" s="4" t="str">
        <f>UnitControlCenter!$B$39</f>
        <v>million 2019 dollars / megawatt (MW)</v>
      </c>
      <c r="G151" s="343" t="s">
        <v>2635</v>
      </c>
      <c r="I151" s="343"/>
    </row>
    <row r="152" spans="1:19" ht="16">
      <c r="A152" s="346" t="s">
        <v>2612</v>
      </c>
      <c r="B152" s="344" t="s">
        <v>2616</v>
      </c>
      <c r="C152" s="406">
        <v>1</v>
      </c>
      <c r="D152" s="343" t="s">
        <v>67</v>
      </c>
      <c r="E152" s="343" t="s">
        <v>68</v>
      </c>
      <c r="F152" s="4" t="str">
        <f>UnitControlCenter!$B$39</f>
        <v>million 2019 dollars / megawatt (MW)</v>
      </c>
      <c r="G152" s="343" t="s">
        <v>2636</v>
      </c>
      <c r="I152" s="343"/>
    </row>
    <row r="153" spans="1:19" ht="16">
      <c r="A153" s="346" t="s">
        <v>2612</v>
      </c>
      <c r="B153" s="344" t="s">
        <v>2617</v>
      </c>
      <c r="C153" s="406">
        <v>1</v>
      </c>
      <c r="D153" s="343" t="s">
        <v>67</v>
      </c>
      <c r="E153" s="343" t="s">
        <v>68</v>
      </c>
      <c r="F153" s="4" t="str">
        <f>UnitControlCenter!$B$39</f>
        <v>million 2019 dollars / megawatt (MW)</v>
      </c>
      <c r="G153" s="343" t="s">
        <v>2637</v>
      </c>
      <c r="I153" s="343"/>
    </row>
    <row r="154" spans="1:19" ht="33" thickBot="1">
      <c r="A154" s="393" t="s">
        <v>2612</v>
      </c>
      <c r="B154" s="390" t="s">
        <v>2856</v>
      </c>
      <c r="C154" s="405">
        <v>1</v>
      </c>
      <c r="D154" s="391" t="s">
        <v>67</v>
      </c>
      <c r="E154" s="391" t="s">
        <v>68</v>
      </c>
      <c r="F154" s="394" t="str">
        <f>UnitControlCenter!$B$40</f>
        <v>cost of eqpt. to produce 1 kg H2/yr (2019 dollars)</v>
      </c>
      <c r="G154" s="391" t="s">
        <v>2857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baseColWidth="10" defaultColWidth="8.83203125" defaultRowHeight="15"/>
  <cols>
    <col min="1" max="1" width="13.33203125" customWidth="1"/>
    <col min="2" max="2" width="9.1640625" style="366"/>
    <col min="4" max="4" width="46" customWidth="1"/>
    <col min="5" max="5" width="9.16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B65" s="379"/>
    </row>
    <row r="66" spans="1:4" s="358" customFormat="1">
      <c r="A66" s="332" t="s">
        <v>3616</v>
      </c>
      <c r="B66" s="364"/>
      <c r="C66" s="330"/>
      <c r="D66" s="330"/>
    </row>
    <row r="67" spans="1:4" s="358" customFormat="1">
      <c r="A67" s="363" t="s">
        <v>2895</v>
      </c>
      <c r="B67" s="365" t="s">
        <v>2896</v>
      </c>
      <c r="C67" s="363" t="s">
        <v>2897</v>
      </c>
      <c r="D67" s="363" t="s">
        <v>2898</v>
      </c>
    </row>
    <row r="68" spans="1:4" s="358" customFormat="1">
      <c r="A68" s="342" t="s">
        <v>2990</v>
      </c>
      <c r="B68" s="367" t="s">
        <v>2992</v>
      </c>
      <c r="C68" s="387"/>
      <c r="D68" s="342" t="s">
        <v>3519</v>
      </c>
    </row>
    <row r="69" spans="1:4" s="358" customFormat="1">
      <c r="A69" s="342" t="s">
        <v>2921</v>
      </c>
      <c r="B69" s="366" t="s">
        <v>2917</v>
      </c>
      <c r="C69" s="375"/>
      <c r="D69" s="342" t="s">
        <v>3520</v>
      </c>
    </row>
    <row r="70" spans="1:4" s="358" customFormat="1">
      <c r="A70" s="342" t="s">
        <v>2923</v>
      </c>
      <c r="B70" s="366" t="s">
        <v>2919</v>
      </c>
      <c r="C70" s="378"/>
      <c r="D70" s="342" t="s">
        <v>515</v>
      </c>
    </row>
    <row r="71" spans="1:4" s="358" customFormat="1">
      <c r="A71" s="342" t="s">
        <v>2922</v>
      </c>
      <c r="B71" s="366" t="s">
        <v>2918</v>
      </c>
      <c r="C71" s="377"/>
      <c r="D71" s="342" t="s">
        <v>3521</v>
      </c>
    </row>
    <row r="72" spans="1:4" s="358" customFormat="1">
      <c r="A72" s="342" t="s">
        <v>2920</v>
      </c>
      <c r="B72" s="366" t="s">
        <v>2937</v>
      </c>
      <c r="C72" s="376"/>
      <c r="D72" s="342" t="s">
        <v>3522</v>
      </c>
    </row>
    <row r="73" spans="1:4" s="358" customFormat="1">
      <c r="A73" s="342" t="s">
        <v>2900</v>
      </c>
      <c r="B73" s="367" t="s">
        <v>2910</v>
      </c>
      <c r="C73" s="369"/>
      <c r="D73" s="342" t="s">
        <v>295</v>
      </c>
    </row>
    <row r="74" spans="1:4" s="358" customFormat="1">
      <c r="A74" s="342" t="s">
        <v>2906</v>
      </c>
      <c r="B74" s="367" t="s">
        <v>2911</v>
      </c>
      <c r="C74" s="370"/>
      <c r="D74" s="342" t="s">
        <v>3523</v>
      </c>
    </row>
    <row r="75" spans="1:4" s="358" customFormat="1">
      <c r="A75" s="342" t="s">
        <v>2913</v>
      </c>
      <c r="B75" s="367" t="s">
        <v>2914</v>
      </c>
      <c r="C75" s="371"/>
      <c r="D75" s="342" t="s">
        <v>3524</v>
      </c>
    </row>
    <row r="76" spans="1:4" s="358" customFormat="1">
      <c r="A76" s="342" t="s">
        <v>2905</v>
      </c>
      <c r="B76" s="366" t="s">
        <v>2916</v>
      </c>
      <c r="C76" s="374"/>
      <c r="D76" s="342" t="s">
        <v>3525</v>
      </c>
    </row>
    <row r="77" spans="1:4" s="358" customFormat="1">
      <c r="A77" s="342" t="s">
        <v>2907</v>
      </c>
      <c r="B77" s="367" t="s">
        <v>2908</v>
      </c>
      <c r="C77" s="361"/>
      <c r="D77" s="358" t="s">
        <v>2962</v>
      </c>
    </row>
    <row r="78" spans="1:4" s="358" customFormat="1">
      <c r="A78" s="342"/>
      <c r="B78" s="367"/>
    </row>
    <row r="79" spans="1:4" s="358" customFormat="1">
      <c r="A79" s="332" t="s">
        <v>3418</v>
      </c>
      <c r="B79" s="364"/>
      <c r="C79" s="330"/>
      <c r="D79" s="330"/>
    </row>
    <row r="80" spans="1:4" s="358" customFormat="1">
      <c r="A80" s="363" t="s">
        <v>2895</v>
      </c>
      <c r="B80" s="365" t="s">
        <v>2896</v>
      </c>
      <c r="C80" s="363" t="s">
        <v>2897</v>
      </c>
      <c r="D80" s="363" t="s">
        <v>2898</v>
      </c>
    </row>
    <row r="81" spans="1:4" s="358" customFormat="1">
      <c r="A81" s="342" t="s">
        <v>2906</v>
      </c>
      <c r="B81" s="367" t="s">
        <v>2911</v>
      </c>
      <c r="C81" s="370"/>
      <c r="D81" s="358" t="s">
        <v>3345</v>
      </c>
    </row>
    <row r="82" spans="1:4" s="358" customFormat="1">
      <c r="A82" s="342" t="s">
        <v>2921</v>
      </c>
      <c r="B82" s="366" t="s">
        <v>2917</v>
      </c>
      <c r="C82" s="375"/>
      <c r="D82" s="358" t="s">
        <v>3346</v>
      </c>
    </row>
    <row r="83" spans="1:4" s="358" customFormat="1">
      <c r="A83" s="342" t="s">
        <v>2920</v>
      </c>
      <c r="B83" s="366" t="s">
        <v>2937</v>
      </c>
      <c r="C83" s="376"/>
      <c r="D83" s="358" t="s">
        <v>3347</v>
      </c>
    </row>
    <row r="84" spans="1:4" s="358" customFormat="1">
      <c r="A84" s="342" t="s">
        <v>2907</v>
      </c>
      <c r="B84" s="367" t="s">
        <v>2908</v>
      </c>
      <c r="C84" s="361"/>
      <c r="D84" s="358" t="s">
        <v>2962</v>
      </c>
    </row>
    <row r="85" spans="1:4" s="342" customFormat="1">
      <c r="B85" s="366"/>
    </row>
    <row r="86" spans="1:4" s="342" customFormat="1">
      <c r="A86" s="332" t="s">
        <v>3359</v>
      </c>
      <c r="B86" s="364"/>
      <c r="C86" s="330"/>
      <c r="D86" s="330"/>
    </row>
    <row r="87" spans="1:4" s="342" customFormat="1">
      <c r="A87" s="363" t="s">
        <v>2895</v>
      </c>
      <c r="B87" s="365" t="s">
        <v>2896</v>
      </c>
      <c r="C87" s="363" t="s">
        <v>2897</v>
      </c>
      <c r="D87" s="363" t="s">
        <v>2898</v>
      </c>
    </row>
    <row r="88" spans="1:4" s="342" customFormat="1">
      <c r="A88" s="342" t="s">
        <v>2921</v>
      </c>
      <c r="B88" s="366" t="s">
        <v>2917</v>
      </c>
      <c r="C88" s="375"/>
      <c r="D88" s="358" t="s">
        <v>3360</v>
      </c>
    </row>
    <row r="89" spans="1:4" s="342" customFormat="1">
      <c r="A89" s="342" t="s">
        <v>2913</v>
      </c>
      <c r="B89" s="367" t="s">
        <v>2914</v>
      </c>
      <c r="C89" s="371"/>
      <c r="D89" s="358" t="s">
        <v>3361</v>
      </c>
    </row>
    <row r="90" spans="1:4" s="342" customFormat="1">
      <c r="A90" s="342" t="s">
        <v>2907</v>
      </c>
      <c r="B90" s="367" t="s">
        <v>2908</v>
      </c>
      <c r="C90" s="361"/>
      <c r="D90" s="358" t="s">
        <v>2962</v>
      </c>
    </row>
    <row r="91" spans="1:4" s="342" customFormat="1">
      <c r="B91" s="367"/>
      <c r="C91" s="358"/>
      <c r="D91" s="358"/>
    </row>
    <row r="92" spans="1:4" s="342" customFormat="1">
      <c r="A92" s="332" t="s">
        <v>3419</v>
      </c>
      <c r="B92" s="364"/>
      <c r="C92" s="330"/>
      <c r="D92" s="330"/>
    </row>
    <row r="93" spans="1:4" s="342" customFormat="1">
      <c r="A93" s="363" t="s">
        <v>2895</v>
      </c>
      <c r="B93" s="365" t="s">
        <v>2896</v>
      </c>
      <c r="C93" s="363" t="s">
        <v>2897</v>
      </c>
      <c r="D93" s="363" t="s">
        <v>2898</v>
      </c>
    </row>
    <row r="94" spans="1:4" s="342" customFormat="1">
      <c r="A94" s="342" t="s">
        <v>2906</v>
      </c>
      <c r="B94" s="367" t="s">
        <v>2911</v>
      </c>
      <c r="C94" s="370"/>
      <c r="D94" s="358" t="s">
        <v>3420</v>
      </c>
    </row>
    <row r="95" spans="1:4" s="342" customFormat="1">
      <c r="A95" s="342" t="s">
        <v>2946</v>
      </c>
      <c r="B95" s="366" t="s">
        <v>2940</v>
      </c>
      <c r="C95" s="385"/>
      <c r="D95" s="358" t="s">
        <v>3421</v>
      </c>
    </row>
    <row r="96" spans="1:4" s="342" customFormat="1">
      <c r="A96" s="342" t="s">
        <v>2923</v>
      </c>
      <c r="B96" s="366" t="s">
        <v>2919</v>
      </c>
      <c r="C96" s="378"/>
      <c r="D96" s="358" t="s">
        <v>3422</v>
      </c>
    </row>
    <row r="97" spans="1:4" s="342" customFormat="1">
      <c r="A97" s="342" t="s">
        <v>2907</v>
      </c>
      <c r="B97" s="367" t="s">
        <v>2908</v>
      </c>
      <c r="C97" s="361"/>
      <c r="D97" s="358" t="s">
        <v>2962</v>
      </c>
    </row>
    <row r="98" spans="1:4" s="342" customFormat="1">
      <c r="B98" s="366"/>
    </row>
    <row r="99" spans="1:4" s="342" customFormat="1">
      <c r="A99" s="332" t="s">
        <v>2964</v>
      </c>
      <c r="B99" s="364"/>
      <c r="C99" s="330"/>
      <c r="D99" s="330"/>
    </row>
    <row r="100" spans="1:4" s="342" customFormat="1">
      <c r="A100" s="363" t="s">
        <v>2895</v>
      </c>
      <c r="B100" s="365" t="s">
        <v>2896</v>
      </c>
      <c r="C100" s="363" t="s">
        <v>2897</v>
      </c>
      <c r="D100" s="363" t="s">
        <v>2898</v>
      </c>
    </row>
    <row r="101" spans="1:4" s="342" customFormat="1">
      <c r="A101" s="342" t="s">
        <v>2907</v>
      </c>
      <c r="B101" s="367" t="s">
        <v>2908</v>
      </c>
      <c r="C101" s="361"/>
      <c r="D101" s="342" t="s">
        <v>2965</v>
      </c>
    </row>
    <row r="102" spans="1:4" s="342" customFormat="1">
      <c r="A102" s="342" t="s">
        <v>2921</v>
      </c>
      <c r="B102" s="366" t="s">
        <v>2917</v>
      </c>
      <c r="C102" s="375"/>
      <c r="D102" s="342" t="s">
        <v>2966</v>
      </c>
    </row>
    <row r="103" spans="1:4" s="342" customFormat="1">
      <c r="A103" s="342" t="s">
        <v>2923</v>
      </c>
      <c r="B103" s="366" t="s">
        <v>2919</v>
      </c>
      <c r="C103" s="378"/>
      <c r="D103" s="342" t="s">
        <v>3080</v>
      </c>
    </row>
    <row r="104" spans="1:4" s="342" customFormat="1">
      <c r="A104" s="342" t="s">
        <v>2922</v>
      </c>
      <c r="B104" s="366" t="s">
        <v>2918</v>
      </c>
      <c r="C104" s="377"/>
      <c r="D104" s="342" t="s">
        <v>2967</v>
      </c>
    </row>
    <row r="105" spans="1:4" s="342" customFormat="1">
      <c r="A105" s="342" t="s">
        <v>2920</v>
      </c>
      <c r="B105" s="366" t="s">
        <v>2937</v>
      </c>
      <c r="C105" s="376"/>
      <c r="D105" s="342" t="s">
        <v>2968</v>
      </c>
    </row>
    <row r="106" spans="1:4" s="342" customFormat="1">
      <c r="A106" s="342" t="s">
        <v>2900</v>
      </c>
      <c r="B106" s="367" t="s">
        <v>2910</v>
      </c>
      <c r="C106" s="369"/>
      <c r="D106" s="342" t="s">
        <v>2969</v>
      </c>
    </row>
    <row r="107" spans="1:4" s="342" customFormat="1">
      <c r="A107" s="342" t="s">
        <v>2906</v>
      </c>
      <c r="B107" s="367" t="s">
        <v>2911</v>
      </c>
      <c r="C107" s="370"/>
      <c r="D107" s="342" t="s">
        <v>2970</v>
      </c>
    </row>
    <row r="108" spans="1:4" s="342" customFormat="1">
      <c r="A108" s="342" t="s">
        <v>2913</v>
      </c>
      <c r="B108" s="367" t="s">
        <v>2914</v>
      </c>
      <c r="C108" s="371"/>
      <c r="D108" s="342" t="s">
        <v>2971</v>
      </c>
    </row>
    <row r="109" spans="1:4" s="342" customFormat="1">
      <c r="A109" s="342" t="s">
        <v>2905</v>
      </c>
      <c r="B109" s="366" t="s">
        <v>2916</v>
      </c>
      <c r="C109" s="374"/>
      <c r="D109" s="342" t="s">
        <v>2972</v>
      </c>
    </row>
    <row r="110" spans="1:4" s="342" customFormat="1">
      <c r="B110" s="366"/>
      <c r="C110" s="358"/>
    </row>
    <row r="111" spans="1:4" s="342" customFormat="1">
      <c r="A111" s="332" t="s">
        <v>2963</v>
      </c>
      <c r="B111" s="364"/>
      <c r="C111" s="330"/>
      <c r="D111" s="330"/>
    </row>
    <row r="112" spans="1:4" s="342" customFormat="1">
      <c r="A112" s="363" t="s">
        <v>2895</v>
      </c>
      <c r="B112" s="365" t="s">
        <v>2896</v>
      </c>
      <c r="C112" s="363" t="s">
        <v>2897</v>
      </c>
      <c r="D112" s="363" t="s">
        <v>2898</v>
      </c>
    </row>
    <row r="113" spans="1:5" s="342" customFormat="1">
      <c r="A113" s="342" t="s">
        <v>2913</v>
      </c>
      <c r="B113" s="367" t="s">
        <v>2914</v>
      </c>
      <c r="C113" s="371"/>
      <c r="D113" s="342" t="s">
        <v>3098</v>
      </c>
    </row>
    <row r="114" spans="1:5" s="342" customFormat="1">
      <c r="A114" s="342" t="s">
        <v>2920</v>
      </c>
      <c r="B114" s="366" t="s">
        <v>2937</v>
      </c>
      <c r="C114" s="376"/>
      <c r="D114" s="358" t="s">
        <v>3099</v>
      </c>
    </row>
    <row r="115" spans="1:5" s="342" customFormat="1">
      <c r="A115" s="342" t="s">
        <v>2906</v>
      </c>
      <c r="B115" s="367" t="s">
        <v>2911</v>
      </c>
      <c r="C115" s="370"/>
      <c r="D115" s="342" t="s">
        <v>3089</v>
      </c>
    </row>
    <row r="116" spans="1:5" s="342" customFormat="1">
      <c r="A116" s="342" t="s">
        <v>2921</v>
      </c>
      <c r="B116" s="366" t="s">
        <v>2917</v>
      </c>
      <c r="C116" s="375"/>
      <c r="D116" s="342" t="s">
        <v>3090</v>
      </c>
    </row>
    <row r="117" spans="1:5" s="342" customFormat="1">
      <c r="A117" s="342" t="s">
        <v>2907</v>
      </c>
      <c r="B117" s="367" t="s">
        <v>2908</v>
      </c>
      <c r="C117" s="361"/>
      <c r="D117" s="358" t="s">
        <v>2962</v>
      </c>
    </row>
    <row r="118" spans="1:5" s="342" customFormat="1">
      <c r="B118" s="366"/>
      <c r="C118" s="358"/>
    </row>
    <row r="119" spans="1:5">
      <c r="A119" s="332" t="s">
        <v>2899</v>
      </c>
      <c r="B119" s="364"/>
      <c r="C119" s="330"/>
      <c r="D119" s="330"/>
    </row>
    <row r="120" spans="1:5">
      <c r="A120" s="363" t="s">
        <v>2895</v>
      </c>
      <c r="B120" s="365" t="s">
        <v>2896</v>
      </c>
      <c r="C120" s="363" t="s">
        <v>2897</v>
      </c>
      <c r="D120" s="363" t="s">
        <v>2898</v>
      </c>
    </row>
    <row r="121" spans="1:5">
      <c r="A121" s="342" t="s">
        <v>2920</v>
      </c>
      <c r="B121" s="366" t="s">
        <v>2937</v>
      </c>
      <c r="C121" s="376"/>
      <c r="D121" t="s">
        <v>2371</v>
      </c>
    </row>
    <row r="122" spans="1:5">
      <c r="A122" t="s">
        <v>2900</v>
      </c>
      <c r="B122" s="367" t="s">
        <v>2910</v>
      </c>
      <c r="C122" s="369"/>
      <c r="D122" t="s">
        <v>2373</v>
      </c>
    </row>
    <row r="123" spans="1:5">
      <c r="A123" t="s">
        <v>2906</v>
      </c>
      <c r="B123" s="367" t="s">
        <v>2911</v>
      </c>
      <c r="C123" s="370"/>
      <c r="D123" t="s">
        <v>2372</v>
      </c>
    </row>
    <row r="124" spans="1:5">
      <c r="A124" t="s">
        <v>2905</v>
      </c>
      <c r="B124" s="366" t="s">
        <v>2916</v>
      </c>
      <c r="C124" s="372"/>
      <c r="D124" t="s">
        <v>2902</v>
      </c>
      <c r="E124" s="367"/>
    </row>
    <row r="125" spans="1:5">
      <c r="A125" s="342" t="s">
        <v>2921</v>
      </c>
      <c r="B125" s="366" t="s">
        <v>2917</v>
      </c>
      <c r="C125" s="375"/>
      <c r="D125" t="s">
        <v>2903</v>
      </c>
    </row>
    <row r="126" spans="1:5">
      <c r="A126" t="s">
        <v>2907</v>
      </c>
      <c r="B126" s="367" t="s">
        <v>2908</v>
      </c>
      <c r="C126" s="361"/>
      <c r="D126" t="s">
        <v>2374</v>
      </c>
    </row>
    <row r="127" spans="1:5">
      <c r="A127" t="s">
        <v>2913</v>
      </c>
      <c r="B127" s="367" t="s">
        <v>2914</v>
      </c>
      <c r="C127" s="371"/>
      <c r="D127" t="s">
        <v>2912</v>
      </c>
    </row>
    <row r="129" spans="1:8">
      <c r="A129" s="332" t="s">
        <v>2947</v>
      </c>
      <c r="B129" s="364"/>
      <c r="C129" s="330"/>
      <c r="D129" s="330"/>
    </row>
    <row r="130" spans="1:8">
      <c r="A130" s="363" t="s">
        <v>2895</v>
      </c>
      <c r="B130" s="365" t="s">
        <v>2896</v>
      </c>
      <c r="C130" s="363" t="s">
        <v>2897</v>
      </c>
      <c r="D130" s="363" t="s">
        <v>2898</v>
      </c>
    </row>
    <row r="131" spans="1:8">
      <c r="A131" s="342" t="s">
        <v>2906</v>
      </c>
      <c r="B131" s="367" t="s">
        <v>2911</v>
      </c>
      <c r="C131" s="370"/>
      <c r="D131" t="s">
        <v>162</v>
      </c>
    </row>
    <row r="132" spans="1:8">
      <c r="A132" s="342" t="s">
        <v>2894</v>
      </c>
      <c r="B132" s="368" t="s">
        <v>2901</v>
      </c>
      <c r="C132" s="362"/>
      <c r="D132" t="s">
        <v>2949</v>
      </c>
    </row>
    <row r="133" spans="1:8">
      <c r="A133" s="342" t="s">
        <v>2946</v>
      </c>
      <c r="B133" s="366" t="s">
        <v>2940</v>
      </c>
      <c r="C133" s="385"/>
      <c r="D133" t="s">
        <v>2956</v>
      </c>
    </row>
    <row r="134" spans="1:8">
      <c r="A134" s="342" t="s">
        <v>2913</v>
      </c>
      <c r="B134" s="367" t="s">
        <v>2914</v>
      </c>
      <c r="C134" s="371"/>
      <c r="D134" t="s">
        <v>2950</v>
      </c>
    </row>
    <row r="135" spans="1:8">
      <c r="A135" s="342" t="s">
        <v>2922</v>
      </c>
      <c r="B135" s="366" t="s">
        <v>2918</v>
      </c>
      <c r="C135" s="377"/>
      <c r="D135" t="s">
        <v>2951</v>
      </c>
    </row>
    <row r="136" spans="1:8">
      <c r="A136" s="342" t="s">
        <v>2921</v>
      </c>
      <c r="B136" s="366" t="s">
        <v>2917</v>
      </c>
      <c r="C136" s="375"/>
      <c r="D136" t="s">
        <v>2952</v>
      </c>
    </row>
    <row r="137" spans="1:8">
      <c r="A137" s="342" t="s">
        <v>2941</v>
      </c>
      <c r="B137" s="366" t="s">
        <v>2938</v>
      </c>
      <c r="C137" s="384"/>
      <c r="D137" t="s">
        <v>2953</v>
      </c>
    </row>
    <row r="138" spans="1:8">
      <c r="A138" s="342" t="s">
        <v>2907</v>
      </c>
      <c r="B138" s="367" t="s">
        <v>2908</v>
      </c>
      <c r="C138" s="361"/>
      <c r="D138" t="s">
        <v>2957</v>
      </c>
    </row>
    <row r="139" spans="1:8">
      <c r="A139" s="342" t="s">
        <v>2920</v>
      </c>
      <c r="B139" s="366" t="s">
        <v>2937</v>
      </c>
      <c r="C139" s="376"/>
      <c r="D139" t="s">
        <v>2602</v>
      </c>
    </row>
    <row r="140" spans="1:8">
      <c r="A140" s="342" t="s">
        <v>2923</v>
      </c>
      <c r="B140" s="366" t="s">
        <v>2919</v>
      </c>
      <c r="C140" s="378"/>
      <c r="D140" t="s">
        <v>2603</v>
      </c>
    </row>
    <row r="141" spans="1:8">
      <c r="A141" s="342" t="s">
        <v>2900</v>
      </c>
      <c r="B141" s="367" t="s">
        <v>2910</v>
      </c>
      <c r="C141" s="369"/>
      <c r="D141" t="s">
        <v>2948</v>
      </c>
    </row>
    <row r="143" spans="1:8">
      <c r="A143" s="332" t="s">
        <v>2973</v>
      </c>
      <c r="B143" s="364"/>
      <c r="C143" s="330"/>
      <c r="D143" s="330"/>
    </row>
    <row r="144" spans="1:8">
      <c r="A144" s="363" t="s">
        <v>2895</v>
      </c>
      <c r="B144" s="365" t="s">
        <v>2896</v>
      </c>
      <c r="C144" s="363" t="s">
        <v>2897</v>
      </c>
      <c r="D144" s="363" t="s">
        <v>2898</v>
      </c>
      <c r="F144" s="358"/>
      <c r="G144" s="358"/>
      <c r="H144" s="358"/>
    </row>
    <row r="145" spans="1:8">
      <c r="A145" s="342" t="s">
        <v>2913</v>
      </c>
      <c r="B145" s="367" t="s">
        <v>2914</v>
      </c>
      <c r="C145" s="371"/>
      <c r="D145" t="s">
        <v>2974</v>
      </c>
      <c r="F145" s="358"/>
      <c r="G145" s="386"/>
      <c r="H145" s="358"/>
    </row>
    <row r="146" spans="1:8">
      <c r="A146" s="342" t="s">
        <v>2900</v>
      </c>
      <c r="B146" s="367" t="s">
        <v>2910</v>
      </c>
      <c r="C146" s="369"/>
      <c r="D146" t="s">
        <v>3209</v>
      </c>
      <c r="F146" s="358"/>
      <c r="G146" s="386"/>
      <c r="H146" s="358"/>
    </row>
    <row r="147" spans="1:8">
      <c r="A147" s="342" t="s">
        <v>2920</v>
      </c>
      <c r="B147" s="366" t="s">
        <v>2937</v>
      </c>
      <c r="C147" s="376"/>
      <c r="D147" t="s">
        <v>2975</v>
      </c>
      <c r="F147" s="358"/>
      <c r="G147" s="379"/>
      <c r="H147" s="358"/>
    </row>
    <row r="148" spans="1:8">
      <c r="A148" s="342" t="s">
        <v>2921</v>
      </c>
      <c r="B148" s="366" t="s">
        <v>2917</v>
      </c>
      <c r="C148" s="375"/>
      <c r="D148" t="s">
        <v>2976</v>
      </c>
      <c r="F148" s="358"/>
      <c r="G148" s="379"/>
      <c r="H148" s="358"/>
    </row>
    <row r="149" spans="1:8">
      <c r="A149" s="342" t="s">
        <v>2906</v>
      </c>
      <c r="B149" s="367" t="s">
        <v>2911</v>
      </c>
      <c r="C149" s="370"/>
      <c r="D149" t="s">
        <v>2977</v>
      </c>
      <c r="F149" s="358"/>
      <c r="G149" s="386"/>
      <c r="H149" s="358"/>
    </row>
    <row r="150" spans="1:8">
      <c r="A150" s="342" t="s">
        <v>2907</v>
      </c>
      <c r="B150" s="367" t="s">
        <v>2908</v>
      </c>
      <c r="C150" s="361"/>
      <c r="D150" t="s">
        <v>150</v>
      </c>
      <c r="F150" s="358"/>
      <c r="G150" s="386"/>
      <c r="H150" s="358"/>
    </row>
    <row r="151" spans="1:8">
      <c r="F151" s="358"/>
      <c r="G151" s="358"/>
      <c r="H151" s="358"/>
    </row>
    <row r="152" spans="1:8">
      <c r="A152" s="332" t="s">
        <v>2978</v>
      </c>
      <c r="B152" s="364"/>
      <c r="C152" s="330"/>
      <c r="D152" s="330"/>
      <c r="F152" s="358"/>
      <c r="G152" s="358"/>
      <c r="H152" s="358"/>
    </row>
    <row r="153" spans="1:8">
      <c r="A153" s="363" t="s">
        <v>2895</v>
      </c>
      <c r="B153" s="365" t="s">
        <v>2896</v>
      </c>
      <c r="C153" s="363" t="s">
        <v>2897</v>
      </c>
      <c r="D153" s="363" t="s">
        <v>2898</v>
      </c>
    </row>
    <row r="154" spans="1:8">
      <c r="A154" s="342" t="s">
        <v>2907</v>
      </c>
      <c r="B154" s="367" t="s">
        <v>2908</v>
      </c>
      <c r="C154" s="361"/>
      <c r="D154" t="s">
        <v>133</v>
      </c>
    </row>
    <row r="155" spans="1:8">
      <c r="A155" s="342" t="s">
        <v>2913</v>
      </c>
      <c r="B155" s="367" t="s">
        <v>2914</v>
      </c>
      <c r="C155" s="371"/>
      <c r="D155" t="s">
        <v>132</v>
      </c>
    </row>
    <row r="156" spans="1:8">
      <c r="A156" s="342" t="s">
        <v>2920</v>
      </c>
      <c r="B156" s="366" t="s">
        <v>2937</v>
      </c>
      <c r="C156" s="376"/>
      <c r="D156" t="s">
        <v>131</v>
      </c>
    </row>
    <row r="157" spans="1:8">
      <c r="A157" s="342" t="s">
        <v>2921</v>
      </c>
      <c r="B157" s="366" t="s">
        <v>2917</v>
      </c>
      <c r="C157" s="375"/>
      <c r="D157" t="s">
        <v>129</v>
      </c>
    </row>
    <row r="158" spans="1:8">
      <c r="A158" s="342" t="s">
        <v>2906</v>
      </c>
      <c r="B158" s="367" t="s">
        <v>2911</v>
      </c>
      <c r="C158" s="370"/>
      <c r="D158" t="s">
        <v>128</v>
      </c>
    </row>
    <row r="160" spans="1:8">
      <c r="A160" s="332" t="s">
        <v>2979</v>
      </c>
      <c r="B160" s="364"/>
      <c r="C160" s="330"/>
      <c r="D160" s="330"/>
    </row>
    <row r="161" spans="1:4">
      <c r="A161" s="363" t="s">
        <v>2895</v>
      </c>
      <c r="B161" s="365" t="s">
        <v>2896</v>
      </c>
      <c r="C161" s="363" t="s">
        <v>2897</v>
      </c>
      <c r="D161" s="363" t="s">
        <v>2898</v>
      </c>
    </row>
    <row r="162" spans="1:4">
      <c r="A162" s="342" t="s">
        <v>2894</v>
      </c>
      <c r="B162" s="368" t="s">
        <v>2901</v>
      </c>
      <c r="C162" s="362"/>
      <c r="D162" t="s">
        <v>186</v>
      </c>
    </row>
    <row r="163" spans="1:4">
      <c r="A163" s="342" t="s">
        <v>2913</v>
      </c>
      <c r="B163" s="367" t="s">
        <v>2914</v>
      </c>
      <c r="C163" s="371"/>
      <c r="D163" t="s">
        <v>312</v>
      </c>
    </row>
    <row r="164" spans="1:4">
      <c r="A164" s="342" t="s">
        <v>2900</v>
      </c>
      <c r="B164" s="367" t="s">
        <v>2910</v>
      </c>
      <c r="C164" s="369"/>
      <c r="D164" t="s">
        <v>313</v>
      </c>
    </row>
    <row r="166" spans="1:4" s="342" customFormat="1">
      <c r="A166" s="332" t="s">
        <v>3026</v>
      </c>
      <c r="B166" s="364"/>
      <c r="C166" s="330"/>
      <c r="D166" s="330"/>
    </row>
    <row r="167" spans="1:4" s="342" customFormat="1">
      <c r="A167" s="363" t="s">
        <v>2895</v>
      </c>
      <c r="B167" s="365" t="s">
        <v>2896</v>
      </c>
      <c r="C167" s="363" t="s">
        <v>2897</v>
      </c>
      <c r="D167" s="363" t="s">
        <v>2898</v>
      </c>
    </row>
    <row r="168" spans="1:4" s="342" customFormat="1">
      <c r="A168" s="342" t="s">
        <v>2905</v>
      </c>
      <c r="B168" s="366" t="s">
        <v>2916</v>
      </c>
      <c r="C168" s="372"/>
      <c r="D168" s="342" t="s">
        <v>2839</v>
      </c>
    </row>
    <row r="169" spans="1:4" s="342" customFormat="1">
      <c r="A169" s="342" t="s">
        <v>2920</v>
      </c>
      <c r="B169" s="366" t="s">
        <v>2937</v>
      </c>
      <c r="C169" s="376"/>
      <c r="D169" s="342" t="s">
        <v>100</v>
      </c>
    </row>
    <row r="170" spans="1:4" s="342" customFormat="1">
      <c r="A170" s="342" t="s">
        <v>2906</v>
      </c>
      <c r="B170" s="367" t="s">
        <v>2911</v>
      </c>
      <c r="C170" s="370"/>
      <c r="D170" s="342" t="s">
        <v>94</v>
      </c>
    </row>
    <row r="171" spans="1:4" s="342" customFormat="1">
      <c r="A171" s="342" t="s">
        <v>2941</v>
      </c>
      <c r="B171" s="366" t="s">
        <v>2938</v>
      </c>
      <c r="C171" s="384"/>
      <c r="D171" s="342" t="s">
        <v>3027</v>
      </c>
    </row>
    <row r="172" spans="1:4" s="342" customFormat="1">
      <c r="A172" s="342" t="s">
        <v>2921</v>
      </c>
      <c r="B172" s="366" t="s">
        <v>2917</v>
      </c>
      <c r="C172" s="375"/>
      <c r="D172" s="342" t="s">
        <v>3028</v>
      </c>
    </row>
    <row r="173" spans="1:4" s="342" customFormat="1">
      <c r="A173" s="342" t="s">
        <v>2913</v>
      </c>
      <c r="B173" s="367" t="s">
        <v>2914</v>
      </c>
      <c r="C173" s="371"/>
      <c r="D173" s="342" t="s">
        <v>105</v>
      </c>
    </row>
    <row r="174" spans="1:4" s="342" customFormat="1">
      <c r="A174" s="342" t="s">
        <v>2922</v>
      </c>
      <c r="B174" s="366" t="s">
        <v>2918</v>
      </c>
      <c r="C174" s="377"/>
      <c r="D174" s="342" t="s">
        <v>104</v>
      </c>
    </row>
    <row r="175" spans="1:4" s="342" customFormat="1">
      <c r="A175" s="342" t="s">
        <v>2907</v>
      </c>
      <c r="B175" s="367" t="s">
        <v>2908</v>
      </c>
      <c r="C175" s="361"/>
      <c r="D175" s="342" t="s">
        <v>103</v>
      </c>
    </row>
    <row r="176" spans="1:4" s="342" customFormat="1">
      <c r="A176" s="342" t="s">
        <v>2900</v>
      </c>
      <c r="B176" s="367" t="s">
        <v>2910</v>
      </c>
      <c r="C176" s="369"/>
      <c r="D176" s="342" t="s">
        <v>102</v>
      </c>
    </row>
    <row r="177" spans="1:4" s="342" customFormat="1">
      <c r="B177" s="366"/>
    </row>
    <row r="178" spans="1:4" s="342" customFormat="1">
      <c r="A178" s="332" t="s">
        <v>3031</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2923</v>
      </c>
      <c r="B181" s="366" t="s">
        <v>2919</v>
      </c>
      <c r="C181" s="378"/>
      <c r="D181" s="342" t="s">
        <v>2981</v>
      </c>
    </row>
    <row r="182" spans="1:4" s="342" customFormat="1">
      <c r="A182" s="342" t="s">
        <v>2913</v>
      </c>
      <c r="B182" s="367" t="s">
        <v>2914</v>
      </c>
      <c r="C182" s="371"/>
      <c r="D182" s="342" t="s">
        <v>99</v>
      </c>
    </row>
    <row r="183" spans="1:4" s="342" customFormat="1">
      <c r="A183" s="342" t="s">
        <v>2920</v>
      </c>
      <c r="B183" s="366" t="s">
        <v>2937</v>
      </c>
      <c r="C183" s="376"/>
      <c r="D183" s="342" t="s">
        <v>100</v>
      </c>
    </row>
    <row r="184" spans="1:4" s="342" customFormat="1">
      <c r="A184" s="342" t="s">
        <v>2906</v>
      </c>
      <c r="B184" s="367" t="s">
        <v>2911</v>
      </c>
      <c r="C184" s="370"/>
      <c r="D184" s="342" t="s">
        <v>94</v>
      </c>
    </row>
    <row r="185" spans="1:4" s="342" customFormat="1">
      <c r="A185" s="342" t="s">
        <v>2921</v>
      </c>
      <c r="B185" s="366" t="s">
        <v>2917</v>
      </c>
      <c r="C185" s="375"/>
      <c r="D185" s="342" t="s">
        <v>3029</v>
      </c>
    </row>
    <row r="186" spans="1:4" s="342" customFormat="1">
      <c r="A186" s="342" t="s">
        <v>2900</v>
      </c>
      <c r="B186" s="367" t="s">
        <v>2910</v>
      </c>
      <c r="C186" s="369"/>
      <c r="D186" s="342" t="s">
        <v>503</v>
      </c>
    </row>
    <row r="187" spans="1:4" s="342" customFormat="1">
      <c r="A187" s="342" t="s">
        <v>2990</v>
      </c>
      <c r="B187" s="367" t="s">
        <v>2992</v>
      </c>
      <c r="C187" s="387"/>
      <c r="D187" s="342" t="s">
        <v>2989</v>
      </c>
    </row>
    <row r="188" spans="1:4" s="342" customFormat="1">
      <c r="A188" s="342" t="s">
        <v>2991</v>
      </c>
      <c r="B188" s="367">
        <v>740000</v>
      </c>
      <c r="C188" s="388"/>
      <c r="D188" s="342" t="s">
        <v>2836</v>
      </c>
    </row>
    <row r="189" spans="1:4" s="342" customFormat="1">
      <c r="A189" s="342" t="s">
        <v>2907</v>
      </c>
      <c r="B189" s="367" t="s">
        <v>2908</v>
      </c>
      <c r="C189" s="361"/>
      <c r="D189" s="342" t="s">
        <v>3030</v>
      </c>
    </row>
    <row r="190" spans="1:4" s="342" customFormat="1">
      <c r="B190" s="366"/>
    </row>
    <row r="191" spans="1:4" s="342" customFormat="1">
      <c r="A191" s="332" t="s">
        <v>3032</v>
      </c>
      <c r="B191" s="364"/>
      <c r="C191" s="330"/>
      <c r="D191" s="330"/>
    </row>
    <row r="192" spans="1:4" s="342" customFormat="1">
      <c r="A192" s="363" t="s">
        <v>2895</v>
      </c>
      <c r="B192" s="365" t="s">
        <v>2896</v>
      </c>
      <c r="C192" s="363" t="s">
        <v>2897</v>
      </c>
      <c r="D192" s="363" t="s">
        <v>2898</v>
      </c>
    </row>
    <row r="193" spans="1:4" s="342" customFormat="1">
      <c r="A193" s="342" t="s">
        <v>2905</v>
      </c>
      <c r="B193" s="366" t="s">
        <v>2916</v>
      </c>
      <c r="C193" s="372"/>
      <c r="D193" s="342" t="s">
        <v>2839</v>
      </c>
    </row>
    <row r="194" spans="1:4" s="342" customFormat="1">
      <c r="A194" s="342" t="s">
        <v>2900</v>
      </c>
      <c r="B194" s="367" t="s">
        <v>2910</v>
      </c>
      <c r="C194" s="369"/>
      <c r="D194" s="342" t="s">
        <v>503</v>
      </c>
    </row>
    <row r="195" spans="1:4" s="342" customFormat="1">
      <c r="A195" s="342" t="s">
        <v>2923</v>
      </c>
      <c r="B195" s="366" t="s">
        <v>2919</v>
      </c>
      <c r="C195" s="378"/>
      <c r="D195" s="342" t="s">
        <v>2981</v>
      </c>
    </row>
    <row r="196" spans="1:4" s="342" customFormat="1">
      <c r="A196" s="342" t="s">
        <v>2913</v>
      </c>
      <c r="B196" s="367" t="s">
        <v>2914</v>
      </c>
      <c r="C196" s="371"/>
      <c r="D196" s="342" t="s">
        <v>99</v>
      </c>
    </row>
    <row r="197" spans="1:4" s="342" customFormat="1">
      <c r="A197" s="342" t="s">
        <v>2941</v>
      </c>
      <c r="B197" s="366" t="s">
        <v>2938</v>
      </c>
      <c r="C197" s="384"/>
      <c r="D197" s="342" t="s">
        <v>3025</v>
      </c>
    </row>
    <row r="198" spans="1:4" s="342" customFormat="1">
      <c r="A198" s="342" t="s">
        <v>2990</v>
      </c>
      <c r="B198" s="367" t="s">
        <v>2992</v>
      </c>
      <c r="C198" s="387"/>
      <c r="D198" s="342" t="s">
        <v>2989</v>
      </c>
    </row>
    <row r="199" spans="1:4" s="342" customFormat="1">
      <c r="A199" s="342" t="s">
        <v>2907</v>
      </c>
      <c r="B199" s="367" t="s">
        <v>2908</v>
      </c>
      <c r="C199" s="361"/>
      <c r="D199" s="342" t="s">
        <v>3030</v>
      </c>
    </row>
    <row r="200" spans="1:4" s="342" customFormat="1">
      <c r="A200" s="342" t="s">
        <v>2921</v>
      </c>
      <c r="B200" s="366" t="s">
        <v>2917</v>
      </c>
      <c r="C200" s="375"/>
      <c r="D200" s="342" t="s">
        <v>3029</v>
      </c>
    </row>
    <row r="201" spans="1:4" s="342" customFormat="1">
      <c r="A201" s="342" t="s">
        <v>2906</v>
      </c>
      <c r="B201" s="367" t="s">
        <v>2911</v>
      </c>
      <c r="C201" s="370"/>
      <c r="D201" s="342" t="s">
        <v>94</v>
      </c>
    </row>
    <row r="202" spans="1:4" s="342" customFormat="1">
      <c r="A202" s="342" t="s">
        <v>2920</v>
      </c>
      <c r="B202" s="366" t="s">
        <v>2937</v>
      </c>
      <c r="C202" s="376"/>
      <c r="D202" s="342" t="s">
        <v>100</v>
      </c>
    </row>
    <row r="203" spans="1:4" s="342" customFormat="1">
      <c r="B203" s="366"/>
    </row>
    <row r="204" spans="1:4">
      <c r="A204" s="332" t="s">
        <v>3006</v>
      </c>
      <c r="B204" s="364"/>
      <c r="C204" s="330"/>
      <c r="D204" s="330"/>
    </row>
    <row r="205" spans="1:4">
      <c r="A205" s="363" t="s">
        <v>2895</v>
      </c>
      <c r="B205" s="365" t="s">
        <v>2896</v>
      </c>
      <c r="C205" s="363" t="s">
        <v>2897</v>
      </c>
      <c r="D205" s="363" t="s">
        <v>2898</v>
      </c>
    </row>
    <row r="206" spans="1:4">
      <c r="A206" s="342" t="s">
        <v>2905</v>
      </c>
      <c r="B206" s="366" t="s">
        <v>2916</v>
      </c>
      <c r="C206" s="372"/>
      <c r="D206" s="342" t="s">
        <v>492</v>
      </c>
    </row>
    <row r="207" spans="1:4">
      <c r="A207" s="342" t="s">
        <v>2946</v>
      </c>
      <c r="B207" s="366" t="s">
        <v>2940</v>
      </c>
      <c r="C207" s="385"/>
      <c r="D207" t="s">
        <v>2980</v>
      </c>
    </row>
    <row r="208" spans="1:4" s="342" customFormat="1">
      <c r="A208" s="342" t="s">
        <v>2945</v>
      </c>
      <c r="B208" s="366" t="s">
        <v>2939</v>
      </c>
      <c r="C208" s="383"/>
      <c r="D208" s="342" t="s">
        <v>2838</v>
      </c>
    </row>
    <row r="209" spans="1:5">
      <c r="A209" s="342" t="s">
        <v>2913</v>
      </c>
      <c r="B209" s="367" t="s">
        <v>2914</v>
      </c>
      <c r="C209" s="371"/>
      <c r="D209" t="s">
        <v>99</v>
      </c>
    </row>
    <row r="210" spans="1:5">
      <c r="A210" s="342" t="s">
        <v>2920</v>
      </c>
      <c r="B210" s="366" t="s">
        <v>2937</v>
      </c>
      <c r="C210" s="376"/>
      <c r="D210" t="s">
        <v>2987</v>
      </c>
      <c r="E210" s="342"/>
    </row>
    <row r="211" spans="1:5">
      <c r="A211" s="342" t="s">
        <v>2941</v>
      </c>
      <c r="B211" s="366" t="s">
        <v>2938</v>
      </c>
      <c r="C211" s="384"/>
      <c r="D211" t="s">
        <v>2988</v>
      </c>
      <c r="E211" s="342"/>
    </row>
    <row r="212" spans="1:5">
      <c r="A212" s="342" t="s">
        <v>2894</v>
      </c>
      <c r="B212" s="368" t="s">
        <v>2901</v>
      </c>
      <c r="C212" s="362"/>
      <c r="D212" t="s">
        <v>96</v>
      </c>
      <c r="E212" s="342"/>
    </row>
    <row r="213" spans="1:5">
      <c r="A213" s="342" t="s">
        <v>2922</v>
      </c>
      <c r="B213" s="366" t="s">
        <v>2918</v>
      </c>
      <c r="C213" s="377"/>
      <c r="D213" t="s">
        <v>95</v>
      </c>
    </row>
    <row r="214" spans="1:5">
      <c r="A214" s="342" t="s">
        <v>2907</v>
      </c>
      <c r="B214" s="367" t="s">
        <v>2908</v>
      </c>
      <c r="C214" s="361"/>
      <c r="D214" t="s">
        <v>3043</v>
      </c>
    </row>
    <row r="215" spans="1:5">
      <c r="A215" s="342" t="s">
        <v>2906</v>
      </c>
      <c r="B215" s="367" t="s">
        <v>2911</v>
      </c>
      <c r="C215" s="370"/>
      <c r="D215" t="s">
        <v>94</v>
      </c>
    </row>
    <row r="216" spans="1:5">
      <c r="A216" s="358" t="s">
        <v>2930</v>
      </c>
      <c r="B216" s="379" t="s">
        <v>2929</v>
      </c>
      <c r="C216" s="380"/>
      <c r="D216" t="s">
        <v>500</v>
      </c>
    </row>
    <row r="217" spans="1:5">
      <c r="A217" s="342" t="s">
        <v>2900</v>
      </c>
      <c r="B217" s="367" t="s">
        <v>2910</v>
      </c>
      <c r="C217" s="369"/>
      <c r="D217" t="s">
        <v>503</v>
      </c>
    </row>
    <row r="218" spans="1:5" s="342" customFormat="1">
      <c r="A218" s="342" t="s">
        <v>2991</v>
      </c>
      <c r="B218" s="367">
        <v>740000</v>
      </c>
      <c r="C218" s="388"/>
      <c r="D218" s="342" t="s">
        <v>2836</v>
      </c>
    </row>
    <row r="219" spans="1:5" s="342" customFormat="1"/>
    <row r="220" spans="1:5">
      <c r="A220" s="332" t="s">
        <v>3196</v>
      </c>
      <c r="B220" s="364"/>
      <c r="C220" s="330"/>
      <c r="D220" s="330"/>
    </row>
    <row r="221" spans="1:5">
      <c r="A221" s="363" t="s">
        <v>2895</v>
      </c>
      <c r="B221" s="365" t="s">
        <v>2896</v>
      </c>
      <c r="C221" s="363" t="s">
        <v>2897</v>
      </c>
      <c r="D221" s="363" t="s">
        <v>2898</v>
      </c>
    </row>
    <row r="222" spans="1:5">
      <c r="A222" s="342" t="s">
        <v>2905</v>
      </c>
      <c r="B222" s="366" t="s">
        <v>2916</v>
      </c>
      <c r="C222" s="372"/>
      <c r="D222" s="342" t="s">
        <v>2839</v>
      </c>
    </row>
    <row r="223" spans="1:5">
      <c r="A223" s="342" t="s">
        <v>2920</v>
      </c>
      <c r="B223" s="366" t="s">
        <v>2937</v>
      </c>
      <c r="C223" s="376"/>
      <c r="D223" s="342" t="s">
        <v>100</v>
      </c>
    </row>
    <row r="224" spans="1:5" s="342" customFormat="1">
      <c r="A224" s="342" t="s">
        <v>2923</v>
      </c>
      <c r="B224" s="366" t="s">
        <v>2919</v>
      </c>
      <c r="C224" s="378"/>
      <c r="D224" s="342" t="s">
        <v>2981</v>
      </c>
    </row>
    <row r="225" spans="1:4">
      <c r="A225" s="342" t="s">
        <v>2945</v>
      </c>
      <c r="B225" s="366" t="s">
        <v>2939</v>
      </c>
      <c r="C225" s="383"/>
      <c r="D225" s="342" t="s">
        <v>2838</v>
      </c>
    </row>
    <row r="226" spans="1:4">
      <c r="A226" s="342" t="s">
        <v>2946</v>
      </c>
      <c r="B226" s="366" t="s">
        <v>2940</v>
      </c>
      <c r="C226" s="385"/>
      <c r="D226" s="342" t="s">
        <v>2980</v>
      </c>
    </row>
    <row r="227" spans="1:4">
      <c r="A227" s="342" t="s">
        <v>2913</v>
      </c>
      <c r="B227" s="367" t="s">
        <v>2914</v>
      </c>
      <c r="C227" s="371"/>
      <c r="D227" s="342" t="s">
        <v>99</v>
      </c>
    </row>
    <row r="228" spans="1:4">
      <c r="A228" s="342" t="s">
        <v>2922</v>
      </c>
      <c r="B228" s="366" t="s">
        <v>2918</v>
      </c>
      <c r="C228" s="377"/>
      <c r="D228" s="342" t="s">
        <v>3045</v>
      </c>
    </row>
    <row r="229" spans="1:4">
      <c r="A229" s="342" t="s">
        <v>2900</v>
      </c>
      <c r="B229" s="367" t="s">
        <v>2910</v>
      </c>
      <c r="C229" s="369"/>
      <c r="D229" s="342" t="s">
        <v>3044</v>
      </c>
    </row>
    <row r="230" spans="1:4">
      <c r="A230" s="342" t="s">
        <v>2906</v>
      </c>
      <c r="B230" s="367" t="s">
        <v>2911</v>
      </c>
      <c r="C230" s="370"/>
      <c r="D230" s="342" t="s">
        <v>94</v>
      </c>
    </row>
    <row r="231" spans="1:4">
      <c r="A231" s="342" t="s">
        <v>2907</v>
      </c>
      <c r="B231" s="367" t="s">
        <v>2908</v>
      </c>
      <c r="C231" s="361"/>
      <c r="D231" s="342" t="s">
        <v>3043</v>
      </c>
    </row>
    <row r="232" spans="1:4">
      <c r="A232" s="342" t="s">
        <v>2991</v>
      </c>
      <c r="B232" s="367">
        <v>740000</v>
      </c>
      <c r="C232" s="388"/>
      <c r="D232" s="342" t="s">
        <v>2836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5" sqref="A5"/>
    </sheetView>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8" t="s">
        <v>76</v>
      </c>
      <c r="B1" s="48" t="s">
        <v>77</v>
      </c>
    </row>
    <row r="2" spans="1:3" ht="64">
      <c r="A2" s="8" t="s">
        <v>155</v>
      </c>
      <c r="B2" s="8" t="s">
        <v>3435</v>
      </c>
      <c r="C2" s="421" t="s">
        <v>3446</v>
      </c>
    </row>
    <row r="3" spans="1:3">
      <c r="A3" s="8" t="s">
        <v>2367</v>
      </c>
      <c r="B3" s="8" t="s">
        <v>2368</v>
      </c>
    </row>
    <row r="4" spans="1:3">
      <c r="A4" s="8" t="s">
        <v>3147</v>
      </c>
      <c r="B4" s="8" t="s">
        <v>3148</v>
      </c>
    </row>
    <row r="5" spans="1:3">
      <c r="A5" s="8" t="s">
        <v>3623</v>
      </c>
      <c r="B5" s="8" t="s">
        <v>3622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baseColWidth="10" defaultColWidth="8.83203125" defaultRowHeight="15"/>
  <cols>
    <col min="1" max="1" width="49.33203125" style="4" customWidth="1"/>
    <col min="2" max="2" width="10.5" style="4" customWidth="1"/>
    <col min="3" max="3" width="12.83203125" style="4" customWidth="1"/>
    <col min="4" max="4" width="13.6640625" style="4" customWidth="1"/>
    <col min="5" max="5" width="73.5" style="4" customWidth="1"/>
    <col min="6" max="16384" width="8.83203125" style="8"/>
  </cols>
  <sheetData>
    <row r="1" spans="1:8" s="4" customFormat="1" ht="16" thickBot="1">
      <c r="A1" s="425"/>
      <c r="B1" s="426"/>
      <c r="C1" s="426"/>
      <c r="D1" s="426"/>
      <c r="E1" s="425"/>
    </row>
    <row r="2" spans="1:8" ht="16">
      <c r="A2" s="451" t="s">
        <v>541</v>
      </c>
      <c r="B2" s="452"/>
      <c r="C2" s="80"/>
      <c r="D2" s="80"/>
      <c r="E2" s="80"/>
      <c r="F2" s="80"/>
      <c r="G2" s="80"/>
      <c r="H2" s="81" t="s">
        <v>542</v>
      </c>
    </row>
    <row r="3" spans="1:8" ht="16">
      <c r="A3" s="82"/>
      <c r="B3" s="83"/>
      <c r="C3" s="83"/>
      <c r="D3" s="83"/>
      <c r="E3" s="83"/>
      <c r="F3" s="83"/>
      <c r="G3" s="83"/>
      <c r="H3" s="84" t="s">
        <v>543</v>
      </c>
    </row>
    <row r="4" spans="1:8">
      <c r="A4" s="85"/>
      <c r="B4" s="86"/>
      <c r="C4" s="86"/>
      <c r="D4" s="86"/>
      <c r="E4" s="86"/>
      <c r="F4" s="86"/>
      <c r="G4" s="87"/>
      <c r="H4" s="84" t="s">
        <v>544</v>
      </c>
    </row>
    <row r="5" spans="1:8" ht="16" thickBot="1">
      <c r="A5" s="88"/>
      <c r="B5" s="89"/>
      <c r="C5" s="89"/>
      <c r="D5" s="89"/>
      <c r="E5" s="89"/>
      <c r="F5" s="89"/>
      <c r="G5" s="89"/>
      <c r="H5" s="90"/>
    </row>
    <row r="6" spans="1:8">
      <c r="A6" s="453" t="s">
        <v>545</v>
      </c>
      <c r="B6" s="91" t="s">
        <v>546</v>
      </c>
      <c r="C6" s="91" t="s">
        <v>547</v>
      </c>
      <c r="D6" s="91" t="s">
        <v>548</v>
      </c>
      <c r="E6" s="91" t="s">
        <v>549</v>
      </c>
      <c r="F6" s="91" t="s">
        <v>550</v>
      </c>
      <c r="G6" s="91" t="s">
        <v>551</v>
      </c>
      <c r="H6" s="92" t="s">
        <v>552</v>
      </c>
    </row>
    <row r="7" spans="1:8" ht="16" thickBot="1">
      <c r="A7" s="454"/>
      <c r="B7" s="455" t="s">
        <v>553</v>
      </c>
      <c r="C7" s="456"/>
      <c r="D7" s="456"/>
      <c r="E7" s="456"/>
      <c r="F7" s="456"/>
      <c r="G7" s="456"/>
      <c r="H7" s="457"/>
    </row>
    <row r="8" spans="1:8" ht="17"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6"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6"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6"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6"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6"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6"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6" thickBot="1">
      <c r="A34" s="102" t="s">
        <v>582</v>
      </c>
      <c r="B34" s="94">
        <v>27566.307103419644</v>
      </c>
      <c r="C34" s="94">
        <v>0.48826677857</v>
      </c>
      <c r="D34" s="94">
        <v>0.78160963399831995</v>
      </c>
      <c r="E34" s="98" t="s">
        <v>559</v>
      </c>
      <c r="F34" s="98" t="s">
        <v>559</v>
      </c>
      <c r="G34" s="98" t="s">
        <v>559</v>
      </c>
      <c r="H34" s="98" t="s">
        <v>559</v>
      </c>
    </row>
    <row r="35" spans="1:8" ht="16"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6"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6"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6"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6" thickBot="1">
      <c r="A57" s="112" t="s">
        <v>611</v>
      </c>
      <c r="B57" s="98" t="s">
        <v>559</v>
      </c>
      <c r="C57" s="104" t="s">
        <v>212</v>
      </c>
      <c r="D57" s="104" t="s">
        <v>212</v>
      </c>
      <c r="E57" s="104" t="s">
        <v>212</v>
      </c>
      <c r="F57" s="104" t="s">
        <v>212</v>
      </c>
      <c r="G57" s="104" t="s">
        <v>212</v>
      </c>
      <c r="H57" s="104" t="s">
        <v>212</v>
      </c>
    </row>
    <row r="58" spans="1:10">
      <c r="C58" s="6"/>
      <c r="D58" s="6"/>
    </row>
    <row r="59" spans="1:10" ht="16">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6" thickBot="1">
      <c r="C62" s="6"/>
      <c r="D62" s="6"/>
    </row>
    <row r="63" spans="1:10" ht="16">
      <c r="A63" s="451" t="s">
        <v>613</v>
      </c>
      <c r="B63" s="452"/>
      <c r="C63" s="115"/>
      <c r="D63" s="115"/>
      <c r="E63" s="115"/>
      <c r="F63" s="115"/>
      <c r="G63" s="115"/>
      <c r="H63" s="115"/>
      <c r="I63" s="115"/>
      <c r="J63" s="81" t="s">
        <v>542</v>
      </c>
    </row>
    <row r="64" spans="1:10" ht="16">
      <c r="A64" s="82" t="s">
        <v>614</v>
      </c>
      <c r="B64" s="116"/>
      <c r="C64" s="117"/>
      <c r="D64" s="117"/>
      <c r="E64" s="117"/>
      <c r="F64" s="117"/>
      <c r="G64" s="117"/>
      <c r="H64" s="117"/>
      <c r="I64" s="118"/>
      <c r="J64" s="84" t="s">
        <v>543</v>
      </c>
    </row>
    <row r="65" spans="1:10" ht="17" thickBot="1">
      <c r="A65" s="82"/>
      <c r="B65" s="116"/>
      <c r="C65" s="117"/>
      <c r="D65" s="117"/>
      <c r="E65" s="117"/>
      <c r="F65" s="117"/>
      <c r="G65" s="117"/>
      <c r="H65" s="87"/>
      <c r="I65" s="118"/>
      <c r="J65" s="119" t="s">
        <v>544</v>
      </c>
    </row>
    <row r="66" spans="1:10">
      <c r="A66" s="458" t="s">
        <v>545</v>
      </c>
      <c r="B66" s="461" t="s">
        <v>615</v>
      </c>
      <c r="C66" s="462"/>
      <c r="D66" s="461" t="s">
        <v>616</v>
      </c>
      <c r="E66" s="463"/>
      <c r="F66" s="464"/>
      <c r="G66" s="461" t="s">
        <v>617</v>
      </c>
      <c r="H66" s="465"/>
      <c r="I66" s="465"/>
      <c r="J66" s="462"/>
    </row>
    <row r="67" spans="1:10">
      <c r="A67" s="459"/>
      <c r="B67" s="466" t="s">
        <v>618</v>
      </c>
      <c r="C67" s="467"/>
      <c r="D67" s="470" t="s">
        <v>619</v>
      </c>
      <c r="E67" s="472" t="s">
        <v>547</v>
      </c>
      <c r="F67" s="474" t="s">
        <v>548</v>
      </c>
      <c r="G67" s="476" t="s">
        <v>620</v>
      </c>
      <c r="H67" s="470" t="s">
        <v>547</v>
      </c>
      <c r="I67" s="470" t="s">
        <v>548</v>
      </c>
      <c r="J67" s="120" t="s">
        <v>546</v>
      </c>
    </row>
    <row r="68" spans="1:10">
      <c r="A68" s="459"/>
      <c r="B68" s="468"/>
      <c r="C68" s="469"/>
      <c r="D68" s="471"/>
      <c r="E68" s="473"/>
      <c r="F68" s="475"/>
      <c r="G68" s="477"/>
      <c r="H68" s="471"/>
      <c r="I68" s="471"/>
      <c r="J68" s="121" t="s">
        <v>621</v>
      </c>
    </row>
    <row r="69" spans="1:10" ht="16" thickBot="1">
      <c r="A69" s="460"/>
      <c r="B69" s="122" t="s">
        <v>622</v>
      </c>
      <c r="C69" s="123" t="s">
        <v>623</v>
      </c>
      <c r="D69" s="123" t="s">
        <v>624</v>
      </c>
      <c r="E69" s="484" t="s">
        <v>625</v>
      </c>
      <c r="F69" s="485"/>
      <c r="G69" s="484" t="s">
        <v>553</v>
      </c>
      <c r="H69" s="482"/>
      <c r="I69" s="482"/>
      <c r="J69" s="483"/>
    </row>
    <row r="70" spans="1:10" ht="16"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ht="16">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6">
      <c r="A404" s="478" t="s">
        <v>713</v>
      </c>
      <c r="B404" s="478"/>
      <c r="C404" s="478"/>
      <c r="D404" s="478"/>
      <c r="E404" s="478"/>
      <c r="F404" s="478"/>
      <c r="G404" s="478"/>
      <c r="H404" s="152"/>
      <c r="I404" s="152"/>
      <c r="J404" s="152"/>
      <c r="K404" s="152"/>
      <c r="L404" s="152"/>
      <c r="M404" s="153" t="s">
        <v>542</v>
      </c>
    </row>
    <row r="405" spans="1:13" ht="16">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3">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6" thickBot="1">
      <c r="A409" s="165"/>
      <c r="B409" s="479" t="s">
        <v>553</v>
      </c>
      <c r="C409" s="479"/>
      <c r="D409" s="480"/>
      <c r="E409" s="481" t="s">
        <v>721</v>
      </c>
      <c r="F409" s="479"/>
      <c r="G409" s="480"/>
      <c r="H409" s="481" t="s">
        <v>553</v>
      </c>
      <c r="I409" s="482"/>
      <c r="J409" s="482"/>
      <c r="K409" s="482"/>
      <c r="L409" s="482"/>
      <c r="M409" s="483"/>
    </row>
    <row r="410" spans="1:13" ht="16"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ht="1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6" t="s">
        <v>771</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6">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7">
      <c r="A465" s="502"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40" thickBot="1">
      <c r="A466" s="503"/>
      <c r="B466" s="481" t="s">
        <v>806</v>
      </c>
      <c r="C466" s="479"/>
      <c r="D466" s="479"/>
      <c r="E466" s="479"/>
      <c r="F466" s="479"/>
      <c r="G466" s="479"/>
      <c r="H466" s="479"/>
      <c r="I466" s="479"/>
      <c r="J466" s="479"/>
      <c r="K466" s="479"/>
      <c r="L466" s="479"/>
      <c r="M466" s="479"/>
      <c r="N466" s="479"/>
      <c r="O466" s="479"/>
      <c r="P466" s="479"/>
      <c r="Q466" s="479"/>
      <c r="R466" s="480"/>
      <c r="S466" s="192"/>
      <c r="T466" s="192"/>
      <c r="U466" s="487" t="s">
        <v>807</v>
      </c>
      <c r="V466" s="488"/>
      <c r="W466" s="481" t="s">
        <v>806</v>
      </c>
      <c r="X466" s="479"/>
      <c r="Y466" s="479"/>
      <c r="Z466" s="479"/>
      <c r="AA466" s="479"/>
      <c r="AB466" s="479"/>
      <c r="AC466" s="480"/>
      <c r="AD466" s="192"/>
      <c r="AE466" s="192"/>
      <c r="AF466" s="487" t="s">
        <v>807</v>
      </c>
      <c r="AG466" s="488"/>
      <c r="AH466" s="193" t="s">
        <v>721</v>
      </c>
      <c r="AI466" s="194" t="s">
        <v>806</v>
      </c>
      <c r="AJ466" s="195" t="s">
        <v>806</v>
      </c>
    </row>
    <row r="467" spans="1:36" ht="16"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87" t="s">
        <v>807</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6"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ht="1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6">
      <c r="A508" s="181" t="s">
        <v>829</v>
      </c>
      <c r="B508" s="152"/>
      <c r="C508" s="152"/>
      <c r="D508" s="152"/>
      <c r="E508" s="152"/>
      <c r="F508" s="153"/>
      <c r="G508" s="153" t="s">
        <v>542</v>
      </c>
    </row>
    <row r="509" spans="1:36" ht="16">
      <c r="A509" s="181" t="s">
        <v>830</v>
      </c>
      <c r="B509" s="152"/>
      <c r="C509" s="152"/>
      <c r="D509" s="152"/>
      <c r="E509" s="152"/>
      <c r="F509" s="153"/>
      <c r="G509" s="153" t="s">
        <v>543</v>
      </c>
    </row>
    <row r="510" spans="1:36">
      <c r="A510" s="152"/>
      <c r="B510" s="152"/>
      <c r="C510" s="152"/>
      <c r="D510" s="152"/>
      <c r="E510" s="152"/>
      <c r="F510" s="153"/>
      <c r="G510" s="153" t="s">
        <v>544</v>
      </c>
    </row>
    <row r="511" spans="1:36" ht="16"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6" thickBot="1">
      <c r="A513" s="211" t="s">
        <v>832</v>
      </c>
      <c r="B513" s="479" t="s">
        <v>553</v>
      </c>
      <c r="C513" s="479"/>
      <c r="D513" s="479"/>
      <c r="E513" s="479"/>
      <c r="F513" s="479"/>
      <c r="G513" s="480"/>
    </row>
    <row r="514" spans="1:7" ht="16"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6" thickBot="1">
      <c r="A580" s="169" t="s">
        <v>870</v>
      </c>
      <c r="B580" s="126" t="s">
        <v>212</v>
      </c>
      <c r="C580" s="126" t="s">
        <v>212</v>
      </c>
      <c r="D580" s="167" t="s">
        <v>688</v>
      </c>
      <c r="E580" s="126" t="s">
        <v>212</v>
      </c>
      <c r="F580" s="126" t="s">
        <v>212</v>
      </c>
      <c r="G580" s="126" t="s">
        <v>212</v>
      </c>
    </row>
    <row r="581" spans="1:7" ht="16"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6">
      <c r="A593" s="154" t="s">
        <v>880</v>
      </c>
      <c r="B593" s="152"/>
      <c r="C593" s="152"/>
      <c r="D593" s="152"/>
      <c r="E593" s="152"/>
      <c r="F593" s="152"/>
      <c r="G593" s="153" t="s">
        <v>542</v>
      </c>
    </row>
    <row r="594" spans="1:7" ht="16">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97" t="s">
        <v>545</v>
      </c>
      <c r="B597" s="225" t="s">
        <v>881</v>
      </c>
      <c r="C597" s="225" t="s">
        <v>882</v>
      </c>
      <c r="D597" s="225" t="s">
        <v>883</v>
      </c>
      <c r="E597" s="225" t="s">
        <v>719</v>
      </c>
      <c r="F597" s="225" t="s">
        <v>550</v>
      </c>
      <c r="G597" s="225" t="s">
        <v>551</v>
      </c>
    </row>
    <row r="598" spans="1:7" ht="16" thickBot="1">
      <c r="A598" s="498"/>
      <c r="B598" s="499" t="s">
        <v>553</v>
      </c>
      <c r="C598" s="500"/>
      <c r="D598" s="500"/>
      <c r="E598" s="500"/>
      <c r="F598" s="500"/>
      <c r="G598" s="501"/>
    </row>
    <row r="599" spans="1:7" ht="16"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ht="16">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6">
      <c r="A628" s="504" t="s">
        <v>910</v>
      </c>
      <c r="B628" s="504"/>
      <c r="C628" s="152"/>
      <c r="D628" s="152"/>
      <c r="E628" s="152"/>
      <c r="F628" s="152"/>
      <c r="G628" s="152"/>
      <c r="H628" s="153" t="s">
        <v>542</v>
      </c>
    </row>
    <row r="629" spans="1:8" ht="16">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6" thickBot="1">
      <c r="A631" s="152"/>
      <c r="B631" s="152"/>
      <c r="C631" s="152"/>
      <c r="D631" s="152"/>
      <c r="E631" s="152"/>
      <c r="F631" s="152"/>
      <c r="G631" s="152"/>
      <c r="H631" s="232"/>
    </row>
    <row r="632" spans="1:8">
      <c r="A632" s="491" t="s">
        <v>911</v>
      </c>
      <c r="B632" s="233" t="s">
        <v>912</v>
      </c>
      <c r="C632" s="234" t="s">
        <v>547</v>
      </c>
      <c r="D632" s="234" t="s">
        <v>548</v>
      </c>
      <c r="E632" s="234" t="s">
        <v>719</v>
      </c>
      <c r="F632" s="235" t="s">
        <v>550</v>
      </c>
      <c r="G632" s="236" t="s">
        <v>551</v>
      </c>
      <c r="H632" s="237" t="s">
        <v>720</v>
      </c>
    </row>
    <row r="633" spans="1:8" ht="16" thickBot="1">
      <c r="A633" s="492"/>
      <c r="B633" s="493" t="s">
        <v>553</v>
      </c>
      <c r="C633" s="494"/>
      <c r="D633" s="494"/>
      <c r="E633" s="494"/>
      <c r="F633" s="494"/>
      <c r="G633" s="494"/>
      <c r="H633" s="495"/>
    </row>
    <row r="634" spans="1:8" ht="16"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2">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7">
      <c r="A659" s="243" t="s">
        <v>935</v>
      </c>
      <c r="B659" s="244" t="s">
        <v>936</v>
      </c>
      <c r="C659" s="244" t="s">
        <v>937</v>
      </c>
      <c r="D659" s="244" t="s">
        <v>938</v>
      </c>
      <c r="E659" s="244" t="s">
        <v>939</v>
      </c>
      <c r="F659" s="244" t="s">
        <v>550</v>
      </c>
      <c r="G659" s="244" t="s">
        <v>551</v>
      </c>
      <c r="H659" s="244" t="s">
        <v>940</v>
      </c>
    </row>
    <row r="660" spans="1:36" ht="1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ht="16">
      <c r="A661" s="245" t="s">
        <v>942</v>
      </c>
      <c r="B661" s="246">
        <f>G402</f>
        <v>0</v>
      </c>
      <c r="C661" s="246">
        <f>H402</f>
        <v>8.7547292278300007E-3</v>
      </c>
      <c r="D661" s="246">
        <f>I402</f>
        <v>9.8360250666199994E-3</v>
      </c>
      <c r="E661" s="246"/>
      <c r="F661" s="247"/>
      <c r="G661" s="247"/>
      <c r="H661" s="247"/>
    </row>
    <row r="662" spans="1:36" ht="1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ht="1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ht="1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2">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ht="1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ht="1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ht="1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ht="1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ht="16">
      <c r="A672" s="3" t="s">
        <v>947</v>
      </c>
      <c r="B672" s="3">
        <f>SUM(B670:AJ670)</f>
        <v>128175.35466595317</v>
      </c>
    </row>
    <row r="674" spans="1:9" ht="17">
      <c r="A674" s="113" t="s">
        <v>965</v>
      </c>
      <c r="B674" s="244" t="s">
        <v>936</v>
      </c>
      <c r="C674" s="244" t="s">
        <v>937</v>
      </c>
      <c r="D674" s="244" t="s">
        <v>938</v>
      </c>
      <c r="E674" s="244" t="s">
        <v>939</v>
      </c>
      <c r="F674" s="244" t="s">
        <v>550</v>
      </c>
      <c r="G674" s="244" t="s">
        <v>551</v>
      </c>
      <c r="H674" s="244" t="s">
        <v>940</v>
      </c>
      <c r="I674" s="244" t="s">
        <v>966</v>
      </c>
    </row>
    <row r="675" spans="1:9" ht="16">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6" thickBot="1"/>
    <row r="677" spans="1:9" ht="17"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96" t="s">
        <v>970</v>
      </c>
      <c r="F680" s="496"/>
      <c r="G680" s="496"/>
      <c r="H680" s="496"/>
      <c r="I680" s="496"/>
    </row>
    <row r="681" spans="1:9">
      <c r="A681" s="8" t="s">
        <v>971</v>
      </c>
      <c r="B681" s="6">
        <f>B680/1000</f>
        <v>-911.92899999999997</v>
      </c>
      <c r="C681" s="4">
        <f>C680*H694/1000</f>
        <v>9.2959999999999994</v>
      </c>
      <c r="D681" s="4">
        <f>D680*H696/1000</f>
        <v>7.42</v>
      </c>
      <c r="E681" s="496"/>
      <c r="F681" s="496"/>
      <c r="G681" s="496"/>
      <c r="H681" s="496"/>
      <c r="I681" s="496"/>
    </row>
    <row r="682" spans="1:9">
      <c r="A682" s="3"/>
      <c r="B682" s="6"/>
    </row>
    <row r="683" spans="1:9" ht="16" thickBot="1">
      <c r="A683" s="3"/>
      <c r="B683" s="6"/>
    </row>
    <row r="684" spans="1:9" ht="17"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6">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8">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22">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22">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22">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22">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22">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22">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22">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22">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22">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22">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22">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22">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22">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22">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22">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22">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22">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baseColWidth="10" defaultColWidth="9.1640625" defaultRowHeight="15"/>
  <cols>
    <col min="1" max="1" width="79.6640625" style="8" customWidth="1"/>
    <col min="2" max="2" width="12.6640625" style="8" bestFit="1" customWidth="1"/>
    <col min="3" max="3" width="17.5" style="8" customWidth="1"/>
    <col min="4" max="4" width="22" style="8" customWidth="1"/>
    <col min="5" max="5" width="19.5" style="8" customWidth="1"/>
    <col min="6" max="6" width="14.5" style="8" customWidth="1"/>
    <col min="7" max="7" width="26.1640625" style="8" customWidth="1"/>
    <col min="8" max="8" width="26.6640625" style="8" bestFit="1" customWidth="1"/>
    <col min="9" max="9" width="17.83203125" style="8" bestFit="1" customWidth="1"/>
    <col min="10" max="14" width="9.1640625" style="8"/>
    <col min="15" max="15" width="25.83203125" style="8" customWidth="1"/>
    <col min="16" max="16" width="12.5" style="8" customWidth="1"/>
    <col min="17" max="17" width="19.83203125" style="8" customWidth="1"/>
    <col min="18" max="19" width="12.5" style="8" customWidth="1"/>
    <col min="20" max="21" width="16.33203125" style="8" customWidth="1"/>
    <col min="22" max="22" width="10.83203125" style="8" bestFit="1" customWidth="1"/>
    <col min="23" max="16384" width="9.1640625" style="8"/>
  </cols>
  <sheetData>
    <row r="1" spans="1:5">
      <c r="A1" s="505" t="s">
        <v>11</v>
      </c>
      <c r="B1" s="505"/>
      <c r="C1" s="505"/>
      <c r="D1" s="505"/>
      <c r="E1" s="505"/>
    </row>
    <row r="2" spans="1:5">
      <c r="A2" s="506" t="s">
        <v>175</v>
      </c>
      <c r="B2" s="506"/>
      <c r="C2" s="506"/>
      <c r="D2" s="506"/>
      <c r="E2" s="506"/>
    </row>
    <row r="19" spans="1:5">
      <c r="A19" s="8" t="s">
        <v>176</v>
      </c>
    </row>
    <row r="20" spans="1:5">
      <c r="A20" s="8">
        <v>155400</v>
      </c>
      <c r="B20" s="8" t="s">
        <v>177</v>
      </c>
    </row>
    <row r="21" spans="1:5">
      <c r="A21" s="506" t="s">
        <v>178</v>
      </c>
      <c r="B21" s="506"/>
      <c r="C21" s="506"/>
      <c r="D21" s="506"/>
      <c r="E21" s="506"/>
    </row>
    <row r="38" spans="1:5">
      <c r="A38" s="8" t="s">
        <v>176</v>
      </c>
    </row>
    <row r="39" spans="1:5">
      <c r="A39" s="8">
        <v>100800</v>
      </c>
      <c r="B39" s="8" t="s">
        <v>177</v>
      </c>
    </row>
    <row r="40" spans="1:5">
      <c r="A40" s="506" t="s">
        <v>179</v>
      </c>
      <c r="B40" s="506"/>
      <c r="C40" s="506"/>
      <c r="D40" s="506"/>
      <c r="E40" s="506"/>
    </row>
    <row r="57" spans="1:5" ht="16" thickBot="1">
      <c r="A57" s="8" t="s">
        <v>176</v>
      </c>
    </row>
    <row r="58" spans="1:5" ht="16" thickBot="1">
      <c r="A58" s="10">
        <v>194000</v>
      </c>
      <c r="B58" s="8" t="s">
        <v>180</v>
      </c>
    </row>
    <row r="60" spans="1:5">
      <c r="A60" s="505" t="s">
        <v>181</v>
      </c>
      <c r="B60" s="505"/>
      <c r="C60" s="505"/>
      <c r="D60" s="505"/>
      <c r="E60" s="505"/>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6" thickBot="1"/>
    <row r="88" spans="1:37" ht="16" thickBot="1">
      <c r="A88" s="12" t="s">
        <v>412</v>
      </c>
      <c r="B88" s="13">
        <f>(B86-B85)/B85</f>
        <v>1.0254083484573502</v>
      </c>
    </row>
    <row r="89" spans="1:37">
      <c r="A89" s="505" t="s">
        <v>182</v>
      </c>
      <c r="B89" s="505"/>
      <c r="C89" s="505"/>
      <c r="D89" s="505"/>
      <c r="E89" s="505"/>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6" thickBot="1">
      <c r="A95" s="8">
        <v>8.0274920000000005</v>
      </c>
      <c r="B95" s="8" t="s">
        <v>414</v>
      </c>
      <c r="E95" s="8" t="s">
        <v>423</v>
      </c>
      <c r="J95" s="14"/>
    </row>
    <row r="96" spans="1:37" ht="16" thickBot="1">
      <c r="A96" s="15">
        <f>(A94-A95)/A95</f>
        <v>0.65158059329115492</v>
      </c>
      <c r="B96" s="8" t="s">
        <v>415</v>
      </c>
      <c r="C96" s="16"/>
      <c r="E96" s="8" t="s">
        <v>187</v>
      </c>
    </row>
    <row r="98" spans="1:5">
      <c r="A98" s="505" t="s">
        <v>183</v>
      </c>
      <c r="B98" s="505"/>
      <c r="C98" s="505"/>
      <c r="D98" s="505"/>
      <c r="E98" s="505"/>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6" thickBot="1">
      <c r="A106" s="8">
        <f>1/A105</f>
        <v>139.56043956043956</v>
      </c>
      <c r="B106" s="8" t="s">
        <v>431</v>
      </c>
    </row>
    <row r="107" spans="1:5" ht="16" thickBot="1">
      <c r="A107" s="18">
        <f>(A106-A103)/A103</f>
        <v>0.53846153846153832</v>
      </c>
      <c r="B107" s="8" t="s">
        <v>433</v>
      </c>
    </row>
    <row r="108" spans="1:5">
      <c r="A108" s="19"/>
    </row>
    <row r="109" spans="1:5">
      <c r="A109" s="505" t="s">
        <v>185</v>
      </c>
      <c r="B109" s="505"/>
      <c r="C109" s="505"/>
      <c r="D109" s="505"/>
      <c r="E109" s="505"/>
    </row>
    <row r="110" spans="1:5" ht="16" thickBot="1"/>
    <row r="111" spans="1:5" ht="16" thickBot="1">
      <c r="A111" s="18">
        <f>A122</f>
        <v>0.20481927710843381</v>
      </c>
      <c r="B111" s="8" t="s">
        <v>435</v>
      </c>
    </row>
    <row r="113" spans="1:12">
      <c r="A113" s="505" t="s">
        <v>184</v>
      </c>
      <c r="B113" s="505"/>
      <c r="C113" s="505"/>
      <c r="D113" s="505"/>
      <c r="E113" s="505"/>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6" thickBot="1">
      <c r="A121" s="8">
        <f>1/A120</f>
        <v>2.9367469879518069</v>
      </c>
      <c r="B121" s="8" t="s">
        <v>431</v>
      </c>
    </row>
    <row r="122" spans="1:12" ht="16" thickBot="1">
      <c r="A122" s="18">
        <f>(A121-A118)/A118</f>
        <v>0.20481927710843381</v>
      </c>
      <c r="B122" s="8" t="s">
        <v>433</v>
      </c>
    </row>
    <row r="124" spans="1:12">
      <c r="A124" s="505" t="s">
        <v>436</v>
      </c>
      <c r="B124" s="505"/>
      <c r="C124" s="505"/>
      <c r="D124" s="505"/>
      <c r="E124" s="505"/>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6" thickBot="1">
      <c r="A130" s="8">
        <f>1/A129</f>
        <v>0.93457943925233644</v>
      </c>
      <c r="B130" s="8" t="s">
        <v>441</v>
      </c>
      <c r="F130" s="23"/>
      <c r="K130" s="14"/>
      <c r="L130" s="14"/>
    </row>
    <row r="131" spans="1:12" ht="16" thickBot="1">
      <c r="A131" s="18">
        <f>(A130-A128)/A128</f>
        <v>0.73592369435785332</v>
      </c>
      <c r="B131" s="8" t="s">
        <v>433</v>
      </c>
      <c r="F131" s="23"/>
    </row>
    <row r="133" spans="1:12">
      <c r="A133" s="20"/>
      <c r="B133" s="14"/>
      <c r="C133" s="14"/>
    </row>
    <row r="134" spans="1:12">
      <c r="A134" s="505" t="s">
        <v>107</v>
      </c>
      <c r="B134" s="505"/>
      <c r="C134" s="505"/>
      <c r="D134" s="505"/>
      <c r="E134" s="505"/>
    </row>
    <row r="135" spans="1:12">
      <c r="A135" s="25" t="s">
        <v>455</v>
      </c>
      <c r="B135" s="26"/>
      <c r="C135" s="26"/>
      <c r="D135" s="26"/>
      <c r="E135" s="26"/>
      <c r="F135" s="26"/>
      <c r="G135" s="26"/>
    </row>
    <row r="136" spans="1:12">
      <c r="A136" s="27"/>
      <c r="B136" s="508" t="s">
        <v>456</v>
      </c>
      <c r="C136" s="509"/>
      <c r="D136" s="509"/>
      <c r="E136" s="510"/>
      <c r="F136" s="26"/>
      <c r="G136" s="26"/>
    </row>
    <row r="137" spans="1:12">
      <c r="A137" s="28"/>
      <c r="B137" s="508" t="s">
        <v>457</v>
      </c>
      <c r="C137" s="510"/>
      <c r="D137" s="508" t="s">
        <v>458</v>
      </c>
      <c r="E137" s="510"/>
      <c r="F137" s="26"/>
      <c r="G137" s="26"/>
    </row>
    <row r="138" spans="1:12">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5" t="s">
        <v>188</v>
      </c>
      <c r="B165" s="505"/>
      <c r="C165" s="505"/>
      <c r="D165" s="505"/>
      <c r="E165" s="505"/>
    </row>
    <row r="166" spans="1:7" ht="16" thickBot="1">
      <c r="A166" s="22" t="s">
        <v>189</v>
      </c>
      <c r="B166" s="16">
        <v>0.4</v>
      </c>
    </row>
    <row r="167" spans="1:7" ht="16" thickBot="1">
      <c r="A167" s="8" t="s">
        <v>190</v>
      </c>
      <c r="B167" s="43">
        <f>(1+B166)^(1/(2020-2010))-1</f>
        <v>3.4219694129380196E-2</v>
      </c>
    </row>
    <row r="168" spans="1:7">
      <c r="B168" s="44"/>
    </row>
    <row r="169" spans="1:7">
      <c r="A169" s="505" t="s">
        <v>444</v>
      </c>
      <c r="B169" s="505"/>
    </row>
    <row r="170" spans="1:7">
      <c r="A170" s="22" t="s">
        <v>445</v>
      </c>
      <c r="B170" s="45">
        <v>972.7</v>
      </c>
    </row>
    <row r="171" spans="1:7" ht="16" thickBot="1">
      <c r="A171" s="22" t="s">
        <v>446</v>
      </c>
      <c r="B171" s="46">
        <f>400.9+53.5+276.5+255.7+63.5+462.5+B170+975.4+227.6+436.5</f>
        <v>4124.8</v>
      </c>
    </row>
    <row r="172" spans="1:7" ht="16" thickBot="1">
      <c r="A172" s="22" t="s">
        <v>447</v>
      </c>
      <c r="B172" s="43">
        <f>B170/B171</f>
        <v>0.23581749418153608</v>
      </c>
    </row>
    <row r="173" spans="1:7">
      <c r="B173" s="44"/>
    </row>
    <row r="174" spans="1:7">
      <c r="A174" s="505" t="s">
        <v>197</v>
      </c>
      <c r="B174" s="505"/>
      <c r="C174" s="505"/>
      <c r="D174" s="505"/>
      <c r="E174" s="505"/>
    </row>
    <row r="175" spans="1:7" ht="16" thickBot="1">
      <c r="A175" s="22" t="s">
        <v>454</v>
      </c>
      <c r="B175" s="44">
        <v>0.1246</v>
      </c>
    </row>
    <row r="176" spans="1:7" ht="16" thickBot="1">
      <c r="A176" s="22" t="s">
        <v>449</v>
      </c>
      <c r="B176" s="43">
        <f>1-B175</f>
        <v>0.87539999999999996</v>
      </c>
    </row>
    <row r="178" spans="1:5">
      <c r="A178" s="505" t="s">
        <v>191</v>
      </c>
      <c r="B178" s="505"/>
      <c r="C178" s="505"/>
      <c r="D178" s="505"/>
      <c r="E178" s="505"/>
    </row>
    <row r="179" spans="1:5">
      <c r="A179" s="24" t="s">
        <v>451</v>
      </c>
      <c r="B179" s="8">
        <v>197000</v>
      </c>
    </row>
    <row r="180" spans="1:5" ht="16" thickBot="1">
      <c r="A180" s="8" t="s">
        <v>452</v>
      </c>
      <c r="B180" s="8">
        <v>175000</v>
      </c>
    </row>
    <row r="181" spans="1:5" ht="16" thickBot="1">
      <c r="A181" s="8" t="s">
        <v>192</v>
      </c>
      <c r="B181" s="18">
        <f>B179/B180</f>
        <v>1.1257142857142857</v>
      </c>
    </row>
    <row r="183" spans="1:5">
      <c r="A183" s="505" t="s">
        <v>193</v>
      </c>
      <c r="B183" s="505"/>
      <c r="C183" s="505"/>
      <c r="D183" s="505"/>
      <c r="E183" s="505"/>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6" thickBot="1">
      <c r="A188" s="22" t="s">
        <v>2380</v>
      </c>
      <c r="B188" s="14">
        <f>(1-B185)^B186</f>
        <v>0.44858421050781644</v>
      </c>
    </row>
    <row r="189" spans="1:5" ht="16" thickBot="1">
      <c r="A189" s="22" t="s">
        <v>2381</v>
      </c>
      <c r="B189" s="18">
        <f>(B187-B188)/B187</f>
        <v>0.33186409400289502</v>
      </c>
    </row>
    <row r="191" spans="1:5">
      <c r="A191" s="505" t="s">
        <v>207</v>
      </c>
      <c r="B191" s="505"/>
      <c r="C191" s="505"/>
      <c r="D191" s="505"/>
      <c r="E191" s="505"/>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6" thickBot="1">
      <c r="A196" s="8" t="s">
        <v>205</v>
      </c>
      <c r="B196" s="21">
        <f>B195*B194</f>
        <v>6800000</v>
      </c>
    </row>
    <row r="197" spans="1:9" ht="16" thickBot="1">
      <c r="A197" s="8" t="s">
        <v>206</v>
      </c>
      <c r="B197" s="18">
        <f>B196/B193</f>
        <v>0.44509090909090909</v>
      </c>
    </row>
    <row r="199" spans="1:9">
      <c r="A199" s="446" t="s">
        <v>3585</v>
      </c>
    </row>
    <row r="201" spans="1:9">
      <c r="A201" s="448" t="s">
        <v>3607</v>
      </c>
      <c r="B201" s="507" t="s">
        <v>3590</v>
      </c>
      <c r="C201" s="507"/>
      <c r="D201" s="507"/>
      <c r="E201" s="507"/>
      <c r="F201" s="507"/>
      <c r="G201" s="507"/>
      <c r="H201" s="507"/>
      <c r="I201" s="507"/>
    </row>
    <row r="202" spans="1:9">
      <c r="A202" s="332" t="s">
        <v>3591</v>
      </c>
      <c r="B202" s="332" t="s">
        <v>3592</v>
      </c>
      <c r="C202" s="332" t="s">
        <v>3593</v>
      </c>
      <c r="D202" s="332" t="s">
        <v>3594</v>
      </c>
      <c r="E202" s="332" t="s">
        <v>2602</v>
      </c>
      <c r="F202" s="332" t="s">
        <v>92</v>
      </c>
      <c r="G202" s="332" t="s">
        <v>3595</v>
      </c>
      <c r="H202" s="332" t="s">
        <v>3596</v>
      </c>
      <c r="I202" s="332" t="s">
        <v>3597</v>
      </c>
    </row>
    <row r="203" spans="1:9">
      <c r="A203" s="332" t="s">
        <v>3598</v>
      </c>
      <c r="B203" s="342">
        <v>0</v>
      </c>
      <c r="C203" s="342">
        <v>6</v>
      </c>
      <c r="D203" s="342">
        <v>9</v>
      </c>
      <c r="E203" s="342">
        <v>25</v>
      </c>
      <c r="F203" s="342">
        <v>21</v>
      </c>
      <c r="G203" s="342">
        <v>215</v>
      </c>
      <c r="H203" s="342">
        <v>81</v>
      </c>
      <c r="I203" s="342">
        <v>134</v>
      </c>
    </row>
    <row r="204" spans="1:9">
      <c r="A204" s="332" t="s">
        <v>3599</v>
      </c>
      <c r="B204" s="342">
        <v>4</v>
      </c>
      <c r="C204" s="342">
        <v>3</v>
      </c>
      <c r="D204" s="342">
        <v>15</v>
      </c>
      <c r="E204" s="342">
        <v>40</v>
      </c>
      <c r="F204" s="342">
        <v>43</v>
      </c>
      <c r="G204" s="342">
        <v>163</v>
      </c>
      <c r="H204" s="342">
        <v>56</v>
      </c>
      <c r="I204" s="342">
        <v>94</v>
      </c>
    </row>
    <row r="205" spans="1:9" ht="16" thickBot="1">
      <c r="A205" s="48" t="s">
        <v>3600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6" thickBot="1">
      <c r="A206" s="342" t="s">
        <v>3601</v>
      </c>
      <c r="B206" s="18">
        <f>SUM(G205:H205)/SUM(G203:H203)</f>
        <v>-0.26013513513513514</v>
      </c>
    </row>
    <row r="207" spans="1:9" ht="16" thickBot="1">
      <c r="A207" s="414" t="s">
        <v>3602</v>
      </c>
      <c r="B207" s="18">
        <f>I205/I203</f>
        <v>-0.29850746268656714</v>
      </c>
    </row>
    <row r="209" spans="1:9">
      <c r="A209" s="448" t="s">
        <v>3608</v>
      </c>
      <c r="B209" s="507" t="s">
        <v>3590</v>
      </c>
      <c r="C209" s="507"/>
      <c r="D209" s="507"/>
      <c r="E209" s="507"/>
      <c r="F209" s="507"/>
      <c r="G209" s="507"/>
      <c r="H209" s="507"/>
      <c r="I209" s="507"/>
    </row>
    <row r="210" spans="1:9">
      <c r="A210" s="332" t="s">
        <v>3591</v>
      </c>
      <c r="B210" s="332" t="s">
        <v>3592</v>
      </c>
      <c r="C210" s="332" t="s">
        <v>3593</v>
      </c>
      <c r="D210" s="332" t="s">
        <v>3594</v>
      </c>
      <c r="E210" s="332" t="s">
        <v>2602</v>
      </c>
      <c r="F210" s="332" t="s">
        <v>92</v>
      </c>
      <c r="G210" s="332" t="s">
        <v>3595</v>
      </c>
      <c r="H210" s="332" t="s">
        <v>3596</v>
      </c>
      <c r="I210" s="332" t="s">
        <v>3597</v>
      </c>
    </row>
    <row r="211" spans="1:9">
      <c r="A211" s="332" t="s">
        <v>3598</v>
      </c>
      <c r="B211" s="342">
        <v>0</v>
      </c>
      <c r="C211" s="342">
        <v>17</v>
      </c>
      <c r="D211" s="342">
        <v>18</v>
      </c>
      <c r="E211" s="342">
        <v>22</v>
      </c>
      <c r="F211" s="342">
        <v>12</v>
      </c>
      <c r="G211" s="342">
        <v>73</v>
      </c>
      <c r="H211" s="342">
        <v>21</v>
      </c>
      <c r="I211" s="342">
        <v>21</v>
      </c>
    </row>
    <row r="212" spans="1:9">
      <c r="A212" s="332" t="s">
        <v>3599</v>
      </c>
      <c r="B212" s="342">
        <v>0</v>
      </c>
      <c r="C212" s="342">
        <v>15</v>
      </c>
      <c r="D212" s="342">
        <v>22</v>
      </c>
      <c r="E212" s="342">
        <v>39</v>
      </c>
      <c r="F212" s="342">
        <v>23</v>
      </c>
      <c r="G212" s="342">
        <v>51</v>
      </c>
      <c r="H212" s="342">
        <v>17</v>
      </c>
      <c r="I212" s="342">
        <v>19</v>
      </c>
    </row>
    <row r="213" spans="1:9" ht="16" thickBot="1">
      <c r="A213" s="48" t="s">
        <v>3600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6" thickBot="1">
      <c r="A214" s="342" t="s">
        <v>3601</v>
      </c>
      <c r="B214" s="18">
        <f>SUM(G213:H213)/SUM(G211:H211)</f>
        <v>-0.27659574468085107</v>
      </c>
    </row>
    <row r="215" spans="1:9" ht="16" thickBot="1">
      <c r="A215" s="414" t="s">
        <v>3602</v>
      </c>
      <c r="B215" s="18">
        <f>I213/I211</f>
        <v>-9.5238095238095233E-2</v>
      </c>
    </row>
    <row r="217" spans="1:9">
      <c r="A217" s="447" t="s">
        <v>3609</v>
      </c>
      <c r="B217" s="507" t="s">
        <v>3590</v>
      </c>
      <c r="C217" s="507"/>
      <c r="D217" s="507"/>
      <c r="E217" s="507"/>
    </row>
    <row r="218" spans="1:9">
      <c r="A218" s="332" t="s">
        <v>3591</v>
      </c>
      <c r="B218" s="332" t="s">
        <v>3603</v>
      </c>
      <c r="C218" s="332" t="s">
        <v>3604</v>
      </c>
      <c r="D218" s="332" t="s">
        <v>3605</v>
      </c>
      <c r="E218" s="332" t="s">
        <v>92</v>
      </c>
    </row>
    <row r="219" spans="1:9">
      <c r="A219" s="332" t="s">
        <v>3598</v>
      </c>
      <c r="B219" s="342">
        <v>112</v>
      </c>
      <c r="C219" s="342">
        <v>16</v>
      </c>
      <c r="D219" s="342">
        <v>9</v>
      </c>
      <c r="E219" s="342">
        <v>134</v>
      </c>
    </row>
    <row r="220" spans="1:9">
      <c r="A220" s="332" t="s">
        <v>3599</v>
      </c>
      <c r="B220" s="342">
        <v>87</v>
      </c>
      <c r="C220" s="342">
        <v>17</v>
      </c>
      <c r="D220" s="342">
        <v>9</v>
      </c>
      <c r="E220" s="342">
        <v>151</v>
      </c>
    </row>
    <row r="221" spans="1:9" ht="16" thickBot="1">
      <c r="A221" s="48" t="s">
        <v>3600</v>
      </c>
      <c r="B221" s="8">
        <f>B220-B219</f>
        <v>-25</v>
      </c>
      <c r="C221" s="8">
        <f t="shared" ref="C221:E221" si="9">C220-C219</f>
        <v>1</v>
      </c>
      <c r="D221" s="8">
        <f t="shared" si="9"/>
        <v>0</v>
      </c>
      <c r="E221" s="8">
        <f t="shared" si="9"/>
        <v>17</v>
      </c>
    </row>
    <row r="222" spans="1:9" ht="16" thickBot="1">
      <c r="A222" s="414" t="s">
        <v>3606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2020-12-01T04:17:11Z</dcterms:modified>
</cp:coreProperties>
</file>