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us-analysis\InputData\trans\SYFA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62913" iterate="1" iterateDelta="1.0000000000000001E-5"/>
</workbook>
</file>

<file path=xl/calcChain.xml><?xml version="1.0" encoding="utf-8"?>
<calcChain xmlns="http://schemas.openxmlformats.org/spreadsheetml/2006/main">
  <c r="E4" i="24" l="1"/>
  <c r="E4" i="23"/>
  <c r="E3" i="23" l="1"/>
  <c r="B31" i="18" l="1"/>
  <c r="AJ4" i="20" l="1"/>
  <c r="AJ5" i="20"/>
  <c r="AJ6" i="20"/>
  <c r="AJ8" i="20"/>
  <c r="AJ9" i="20"/>
  <c r="AJ11" i="20"/>
  <c r="AJ12" i="20"/>
  <c r="AJ13" i="20"/>
  <c r="AJ14" i="20"/>
  <c r="AJ15" i="20"/>
  <c r="AJ16" i="20"/>
  <c r="AJ17" i="20"/>
  <c r="AJ18" i="20"/>
  <c r="AJ19" i="20"/>
  <c r="AJ20" i="20"/>
  <c r="AJ21" i="20"/>
  <c r="AJ22" i="20"/>
  <c r="AJ24" i="20"/>
  <c r="AJ25" i="20"/>
  <c r="AJ26" i="20"/>
  <c r="AJ27" i="20"/>
  <c r="AI5" i="20"/>
  <c r="AI6" i="20"/>
  <c r="AI8" i="20"/>
  <c r="AI9" i="20"/>
  <c r="AI11" i="20"/>
  <c r="AI12" i="20"/>
  <c r="AI13" i="20"/>
  <c r="AI14" i="20"/>
  <c r="AI15" i="20"/>
  <c r="AI16" i="20"/>
  <c r="AI17" i="20"/>
  <c r="AI18" i="20"/>
  <c r="AI19" i="20"/>
  <c r="AI20" i="20"/>
  <c r="AI21" i="20"/>
  <c r="AI22" i="20"/>
  <c r="AI24" i="20"/>
  <c r="AI25" i="20"/>
  <c r="AI26" i="20"/>
  <c r="AI27" i="20"/>
  <c r="B9" i="18"/>
  <c r="E6" i="24" l="1"/>
  <c r="E5" i="24"/>
  <c r="B5" i="24" s="1"/>
  <c r="B4" i="24"/>
  <c r="E6" i="23"/>
  <c r="D6" i="23" s="1"/>
  <c r="E5" i="23"/>
  <c r="D5" i="23" s="1"/>
  <c r="B5" i="23" l="1"/>
  <c r="D5" i="24"/>
  <c r="C4" i="23"/>
  <c r="B4" i="23"/>
  <c r="C5" i="24"/>
  <c r="B6" i="23"/>
  <c r="B6" i="24"/>
  <c r="C5" i="23"/>
  <c r="C6" i="23"/>
  <c r="D4" i="24"/>
  <c r="D4" i="23"/>
  <c r="C4" i="24"/>
  <c r="D6" i="24"/>
  <c r="C6" i="24"/>
  <c r="B40" i="18"/>
  <c r="B36" i="18"/>
  <c r="H4" i="24" s="1"/>
  <c r="H5" i="24" l="1"/>
  <c r="H6" i="24"/>
  <c r="H5" i="23"/>
  <c r="H4" i="23"/>
  <c r="H6" i="23"/>
  <c r="AE31" i="20"/>
  <c r="AD31" i="20"/>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D2" i="24" l="1"/>
  <c r="E3" i="24"/>
  <c r="D7" i="23"/>
  <c r="G7" i="23" s="1"/>
  <c r="D2" i="23"/>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B4"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20"/>
  <c r="G3" i="24" l="1"/>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F3" i="24" l="1"/>
  <c r="B2" i="24"/>
  <c r="D3" i="23"/>
  <c r="C3" i="23"/>
  <c r="C7" i="23"/>
  <c r="E7" i="23"/>
  <c r="B3" i="24"/>
  <c r="C3" i="24"/>
</calcChain>
</file>

<file path=xl/sharedStrings.xml><?xml version="1.0" encoding="utf-8"?>
<sst xmlns="http://schemas.openxmlformats.org/spreadsheetml/2006/main" count="2171" uniqueCount="1207">
  <si>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</si>
  <si>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</si>
  <si>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</si>
  <si>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</si>
  <si>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</si>
  <si>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</si>
  <si>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</si>
  <si>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</si>
  <si>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</si>
  <si>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</si>
  <si>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</si>
  <si>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</si>
  <si>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</si>
  <si>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</si>
  <si>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</si>
  <si>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</si>
  <si>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</si>
  <si>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</si>
  <si>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</si>
  <si>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</si>
  <si>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</si>
  <si>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</si>
  <si>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</si>
  <si>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</si>
  <si>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</si>
  <si>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</si>
  <si>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</si>
  <si>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</si>
  <si>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</si>
  <si>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</si>
  <si>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</si>
  <si>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</si>
  <si>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</si>
  <si>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</si>
  <si>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</si>
  <si>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</si>
  <si>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</si>
  <si>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</si>
  <si>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</si>
  <si>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</si>
  <si>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</si>
  <si>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</si>
  <si>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</si>
  <si>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</si>
  <si>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</si>
  <si>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</si>
  <si>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</si>
  <si>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</si>
  <si>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</si>
  <si>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</si>
  <si>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</si>
  <si>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</si>
  <si>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</si>
  <si>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</si>
  <si>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</si>
  <si>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</si>
  <si>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</si>
  <si>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</si>
  <si>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</si>
  <si>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</si>
  <si>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</si>
  <si>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</si>
  <si>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</si>
  <si>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</si>
  <si>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</si>
  <si>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</si>
  <si>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</si>
  <si>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</si>
  <si>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</si>
  <si>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</si>
  <si>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</si>
  <si>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</si>
  <si>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</si>
  <si>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</si>
  <si>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</si>
  <si>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</si>
  <si>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</si>
  <si>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</si>
  <si>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</si>
  <si>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</si>
  <si>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</si>
  <si>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</si>
  <si>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</si>
  <si>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</si>
  <si>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</si>
  <si>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</si>
  <si>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</si>
  <si>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</si>
  <si>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</si>
  <si>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</si>
  <si>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</si>
  <si>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</si>
  <si>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</si>
  <si>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</si>
  <si>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</si>
  <si>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</si>
  <si>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</si>
  <si>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</si>
  <si>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</si>
  <si>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</si>
  <si>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</si>
  <si>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</si>
  <si>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</si>
  <si>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</si>
  <si>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</si>
  <si>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</si>
  <si>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</si>
  <si>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</si>
  <si>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</si>
  <si>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</si>
  <si>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</si>
  <si>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</si>
  <si>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</si>
  <si>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</si>
  <si>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</si>
  <si>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</si>
  <si>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</si>
  <si>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</si>
  <si>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</si>
  <si>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</si>
  <si>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</si>
  <si>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</si>
  <si>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</si>
  <si>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</si>
  <si>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</si>
  <si>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</si>
  <si>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</si>
  <si>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</si>
  <si>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</si>
  <si>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</si>
  <si>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</si>
  <si>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</si>
  <si>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</si>
  <si>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</si>
  <si>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</si>
  <si>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</si>
  <si>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</si>
  <si>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</si>
  <si>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</si>
  <si>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</si>
  <si>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</si>
  <si>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</si>
  <si>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</si>
  <si>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</si>
  <si>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</si>
  <si>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</si>
  <si>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</si>
  <si>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</si>
  <si>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</si>
  <si>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</si>
  <si>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</si>
  <si>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</si>
  <si>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</si>
  <si>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</si>
  <si>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</si>
  <si>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</si>
  <si>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</si>
  <si>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</si>
  <si>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</si>
  <si>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</si>
  <si>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</si>
  <si>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</si>
  <si>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</si>
  <si>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</si>
  <si>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</si>
  <si>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</si>
  <si>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</si>
  <si>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</si>
  <si>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</si>
  <si>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</si>
  <si>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</si>
  <si>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</si>
  <si>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</si>
  <si>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</si>
  <si>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</si>
  <si>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</si>
  <si>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</si>
  <si>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</si>
  <si>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</si>
  <si>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</si>
  <si>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</si>
  <si>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</si>
  <si>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</si>
  <si>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</si>
  <si>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</si>
  <si>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</si>
  <si>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</si>
  <si>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</si>
  <si>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</si>
  <si>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</si>
  <si>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</si>
  <si>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</si>
  <si>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</si>
  <si>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</si>
  <si>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</si>
  <si>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</si>
  <si>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</si>
  <si>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</si>
  <si>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</si>
  <si>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</si>
  <si>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</si>
  <si>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</si>
  <si>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</si>
  <si>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</si>
  <si>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</si>
  <si>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</si>
  <si>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</si>
  <si>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</si>
  <si>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</si>
  <si>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</si>
  <si>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</si>
  <si>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</si>
  <si>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</si>
  <si>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</si>
  <si>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</si>
  <si>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</si>
  <si>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</si>
  <si>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</si>
  <si>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</si>
  <si>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</si>
  <si>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</si>
  <si>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</si>
  <si>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</si>
  <si>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</si>
  <si>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</si>
  <si>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</si>
  <si>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</si>
  <si>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</si>
  <si>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</si>
  <si>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</si>
  <si>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</si>
  <si>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</si>
  <si>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</si>
  <si>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</si>
  <si>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</si>
  <si>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</si>
  <si>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</si>
  <si>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</si>
  <si>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</si>
  <si>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</si>
  <si>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</si>
  <si>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</si>
  <si>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</si>
  <si>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</si>
  <si>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</si>
  <si>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</si>
  <si>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</si>
  <si>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</si>
  <si>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</si>
  <si>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</si>
  <si>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</si>
  <si>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</si>
  <si>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</si>
  <si>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</si>
  <si>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</si>
  <si>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</si>
  <si>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</si>
  <si>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</si>
  <si>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</si>
  <si>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</si>
  <si>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</si>
  <si>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</si>
  <si>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</si>
  <si>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</si>
  <si>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</si>
  <si>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</si>
  <si>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</si>
  <si>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</si>
  <si>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</si>
  <si>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</si>
  <si>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</si>
  <si>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</si>
  <si>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</si>
  <si>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</si>
  <si>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</si>
  <si>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</si>
  <si>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</si>
  <si>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</si>
  <si>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</si>
  <si>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</si>
  <si>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</si>
  <si>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</si>
  <si>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</si>
  <si>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</si>
  <si>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</si>
  <si>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</si>
  <si>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</si>
  <si>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</si>
  <si>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</si>
  <si>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</si>
  <si>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</si>
  <si>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</si>
  <si>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</si>
  <si>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</si>
  <si>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</si>
  <si>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</si>
  <si>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</si>
  <si>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</si>
  <si>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</si>
  <si>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</si>
  <si>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</si>
  <si>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</si>
  <si>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</si>
  <si>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</si>
  <si>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</si>
  <si>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</si>
  <si>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</si>
  <si>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</si>
  <si>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</si>
  <si>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</si>
  <si>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</si>
  <si>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</si>
  <si>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</si>
  <si>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</si>
  <si>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</si>
  <si>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</si>
  <si>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</si>
  <si>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</si>
  <si>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</si>
  <si>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</si>
  <si>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</si>
  <si>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</si>
  <si>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</si>
  <si>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</si>
  <si>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</si>
  <si>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</si>
  <si>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</si>
  <si>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</si>
  <si>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</si>
  <si>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</si>
  <si>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</si>
  <si>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</si>
  <si>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</si>
  <si>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</si>
  <si>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</si>
  <si>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</si>
  <si>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</si>
  <si>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</si>
  <si>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</si>
  <si>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</si>
  <si>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</si>
  <si>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</si>
  <si>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</si>
  <si>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</si>
  <si>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</si>
  <si>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</si>
  <si>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</si>
  <si>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</si>
  <si>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</si>
  <si>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</si>
  <si>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</si>
  <si>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</si>
  <si>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</si>
  <si>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</si>
  <si>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</si>
  <si>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</si>
  <si>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</si>
  <si>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</si>
  <si>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</si>
  <si>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</si>
  <si>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</si>
  <si>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</si>
  <si>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</si>
  <si>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</si>
  <si>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</si>
  <si>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</si>
  <si>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</si>
  <si>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</si>
  <si>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</si>
  <si>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</si>
  <si>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</si>
  <si>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</si>
  <si>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</si>
  <si>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</si>
  <si>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</si>
  <si>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</si>
  <si>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</si>
  <si>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</si>
  <si>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</si>
  <si>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</si>
  <si>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</si>
  <si>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</si>
  <si>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</si>
  <si>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</si>
  <si>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</si>
  <si>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</si>
  <si>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</si>
  <si>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</si>
  <si>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</si>
  <si>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</si>
  <si>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</si>
  <si>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</si>
  <si>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</si>
  <si>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</si>
  <si>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</si>
  <si>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</si>
  <si>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</si>
  <si>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</si>
  <si>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</si>
  <si>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</si>
  <si>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</si>
  <si>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</si>
  <si>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</si>
  <si>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</si>
  <si>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</si>
  <si>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</si>
  <si>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</si>
  <si>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</si>
  <si>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</si>
  <si>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</si>
  <si>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</si>
  <si>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</si>
  <si>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</si>
  <si>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</si>
  <si>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</si>
  <si>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</si>
  <si>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</si>
  <si>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</si>
  <si>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</si>
  <si>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</si>
  <si>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</si>
  <si>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</si>
  <si>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</si>
  <si>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</si>
  <si>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</si>
  <si>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</si>
  <si>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</si>
  <si>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</si>
  <si>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</si>
  <si>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</si>
  <si>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</si>
  <si>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</si>
  <si>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</si>
  <si>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</si>
  <si>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</si>
  <si>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</si>
  <si>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</si>
  <si>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</si>
  <si>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</si>
  <si>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</si>
  <si>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</si>
  <si>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</si>
  <si>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</si>
  <si>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</si>
  <si>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</si>
  <si>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</si>
  <si>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</si>
  <si>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</si>
  <si>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</si>
  <si>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</si>
  <si>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</si>
  <si>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</si>
  <si>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</si>
  <si>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</si>
  <si>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</si>
  <si>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</si>
  <si>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</si>
  <si>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</si>
  <si>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</si>
  <si>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</si>
  <si>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</si>
  <si>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</si>
  <si>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</si>
  <si>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</si>
  <si>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</si>
  <si>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</si>
  <si>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</si>
  <si>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</si>
  <si>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</si>
  <si>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</si>
  <si>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</si>
  <si>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</si>
  <si>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</si>
  <si>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</si>
  <si>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</si>
  <si>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</si>
  <si>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</si>
  <si>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</si>
  <si>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</si>
  <si>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</si>
  <si>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</si>
  <si>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</si>
  <si>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</si>
  <si>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</si>
  <si>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</si>
  <si>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</si>
  <si>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</si>
  <si>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</si>
  <si>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</si>
  <si>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</si>
  <si>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</si>
  <si>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</si>
  <si>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</si>
  <si>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</si>
  <si>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</si>
  <si>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</si>
  <si>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</si>
  <si>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</si>
  <si>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</si>
  <si>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</si>
  <si>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</si>
  <si>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</si>
  <si>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</si>
  <si>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</si>
  <si>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</si>
  <si>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</si>
  <si>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</si>
  <si>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</si>
  <si>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</si>
  <si>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</si>
  <si>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</si>
  <si>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</si>
  <si>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</si>
  <si>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</si>
  <si>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</si>
  <si>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</si>
  <si>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</si>
  <si>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</si>
  <si>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</si>
  <si>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</si>
  <si>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</si>
  <si>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</si>
  <si>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</si>
  <si>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</si>
  <si>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</si>
  <si>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</si>
  <si>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</si>
  <si>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</si>
  <si>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</si>
  <si>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</si>
  <si>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</si>
  <si>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</si>
  <si>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</si>
  <si>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</si>
  <si>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</si>
  <si>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</si>
  <si>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</si>
  <si>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</si>
  <si>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</si>
  <si>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</si>
  <si>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</si>
  <si>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</si>
  <si>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</si>
  <si>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</si>
  <si>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</si>
  <si>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</si>
  <si>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</si>
  <si>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</si>
  <si>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</si>
  <si>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</si>
  <si>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</si>
  <si>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</si>
  <si>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</si>
  <si>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</si>
  <si>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</si>
  <si>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</si>
  <si>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</si>
  <si>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</si>
  <si>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</si>
  <si>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</si>
  <si>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</si>
  <si>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</si>
  <si>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</si>
  <si>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</si>
  <si>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</si>
  <si>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</si>
  <si>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</si>
  <si>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</si>
  <si>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</si>
  <si>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</si>
  <si>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</si>
  <si>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</si>
  <si>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</si>
  <si>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</si>
  <si>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</si>
  <si>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</si>
  <si>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</si>
  <si>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</si>
  <si>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</si>
  <si>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</si>
  <si>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</si>
  <si>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</si>
  <si>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</si>
  <si>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</si>
  <si>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</si>
  <si>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</si>
  <si>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</si>
  <si>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</si>
  <si>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</si>
  <si>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</si>
  <si>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</si>
  <si>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</si>
  <si>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</si>
  <si>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</si>
  <si>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</si>
  <si>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</si>
  <si>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</si>
  <si>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</si>
  <si>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</si>
  <si>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</si>
  <si>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</si>
  <si>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</si>
  <si>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</si>
  <si>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</si>
  <si>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</si>
  <si>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</si>
  <si>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</si>
  <si>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</si>
  <si>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</si>
  <si>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</si>
  <si>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</si>
  <si>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</si>
  <si>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</si>
  <si>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</si>
  <si>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</si>
  <si>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</si>
  <si>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</si>
  <si>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</si>
  <si>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</si>
  <si>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</si>
  <si>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</si>
  <si>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</si>
  <si>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</si>
  <si>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</si>
  <si>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</si>
  <si>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</si>
  <si>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</si>
  <si>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</si>
  <si>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</si>
  <si>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</si>
  <si>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</si>
  <si>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</si>
  <si>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</si>
  <si>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</si>
  <si>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</si>
  <si>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</si>
  <si>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</si>
  <si>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</si>
  <si>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</si>
  <si>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</si>
  <si>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</si>
  <si>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</si>
  <si>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</si>
  <si>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</si>
  <si>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</si>
  <si>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</si>
  <si>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</si>
  <si>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</si>
  <si>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</si>
  <si>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</si>
  <si>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</si>
  <si>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</si>
  <si>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</si>
  <si>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</si>
  <si>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</si>
  <si>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</si>
  <si>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</si>
  <si>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</si>
  <si>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</si>
  <si>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</si>
  <si>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</si>
  <si>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</si>
  <si>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</si>
  <si>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</si>
  <si>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</si>
  <si>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</si>
  <si>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</si>
  <si>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</si>
  <si>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</si>
  <si>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</si>
  <si>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</si>
  <si>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</si>
  <si>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</si>
  <si>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</si>
  <si>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</si>
  <si>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</si>
  <si>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</si>
  <si>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</si>
  <si>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</si>
  <si>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</si>
  <si>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</si>
  <si>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</si>
  <si>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</si>
  <si>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</si>
  <si>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</si>
  <si>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</si>
  <si>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</si>
  <si>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</si>
  <si>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</si>
  <si>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</si>
  <si>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</si>
  <si>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</si>
  <si>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</si>
  <si>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</si>
  <si>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</si>
  <si>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</si>
  <si>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</si>
  <si>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</si>
  <si>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</si>
  <si>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</si>
  <si>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</si>
  <si>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</si>
  <si>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</si>
  <si>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</si>
  <si>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</si>
  <si>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</si>
  <si>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</si>
  <si>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</si>
  <si>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</si>
  <si>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</si>
  <si>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</si>
  <si>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</si>
  <si>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</si>
  <si>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</si>
  <si>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</si>
  <si>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</si>
  <si>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</si>
  <si>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</si>
  <si>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</si>
  <si>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</si>
  <si>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</si>
  <si>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</si>
  <si>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</si>
  <si>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</si>
  <si>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</si>
  <si>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</si>
  <si>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</si>
  <si>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</si>
  <si>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</si>
  <si>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</si>
  <si>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</si>
  <si>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</si>
  <si>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</si>
  <si>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</si>
  <si>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</si>
  <si>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</si>
  <si>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</si>
  <si>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</si>
  <si>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</si>
  <si>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</si>
  <si>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</si>
  <si>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</si>
  <si>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</si>
  <si>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</si>
  <si>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</si>
  <si>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</si>
  <si>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</si>
  <si>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</si>
  <si>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</si>
  <si>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</si>
  <si>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</si>
  <si>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</si>
  <si>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</si>
  <si>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</si>
  <si>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</si>
  <si>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</si>
  <si>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</si>
  <si>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</si>
  <si>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</si>
  <si>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</si>
  <si>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</si>
  <si>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</si>
  <si>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</si>
  <si>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</si>
  <si>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</si>
  <si>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</si>
  <si>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</si>
  <si>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</si>
  <si>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</si>
  <si>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</si>
  <si>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</si>
  <si>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</si>
  <si>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</si>
  <si>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</si>
  <si>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</si>
  <si>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</si>
  <si>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</si>
  <si>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</si>
  <si>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</si>
  <si>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</si>
  <si>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</si>
  <si>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</si>
  <si>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</si>
  <si>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</si>
  <si>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</si>
  <si>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</si>
  <si>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</si>
  <si>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</si>
  <si>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</si>
  <si>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</si>
  <si>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</si>
  <si>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</si>
  <si>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</si>
  <si>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</si>
  <si>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</si>
  <si>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</si>
  <si>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</si>
  <si>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</si>
  <si>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</si>
  <si>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</si>
  <si>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</si>
  <si>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</si>
  <si>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</si>
  <si>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</si>
  <si>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</si>
  <si>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</si>
  <si>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</si>
  <si>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</si>
  <si>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</si>
  <si>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</si>
  <si>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</si>
  <si>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</si>
  <si>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</si>
  <si>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</si>
  <si>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</si>
  <si>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</si>
  <si>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</si>
  <si>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</si>
  <si>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</si>
  <si>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</si>
  <si>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</si>
  <si>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</si>
  <si>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</si>
  <si>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</si>
  <si>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</si>
  <si>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</si>
  <si>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</si>
  <si>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</si>
  <si>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</si>
  <si>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</si>
  <si>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</si>
  <si>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</si>
  <si>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</si>
  <si>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</si>
  <si>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</si>
  <si>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</si>
  <si>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</si>
  <si>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</si>
  <si>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</si>
  <si>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</si>
  <si>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</si>
  <si>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</si>
  <si>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</si>
  <si>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</si>
  <si>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</si>
  <si>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</si>
  <si>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</si>
  <si>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</si>
  <si>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</si>
  <si>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</si>
  <si>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</si>
  <si>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</si>
  <si>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</si>
  <si>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</si>
  <si>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</si>
  <si>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</si>
  <si>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</si>
  <si>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</si>
  <si>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</si>
  <si>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</si>
  <si>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</si>
  <si>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</si>
  <si>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</si>
  <si>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</si>
  <si>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</si>
  <si>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</si>
  <si>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</si>
  <si>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</si>
  <si>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</si>
  <si>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</si>
  <si>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</si>
  <si>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</si>
  <si>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</si>
  <si>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</si>
  <si>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</si>
  <si>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</si>
  <si>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</si>
  <si>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</si>
  <si>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</si>
  <si>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</si>
  <si>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</si>
  <si>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</si>
  <si>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</si>
  <si>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</si>
  <si>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</si>
  <si>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</si>
  <si>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</si>
  <si>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</si>
  <si>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</si>
  <si>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</si>
  <si>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</si>
  <si>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</si>
  <si>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</si>
  <si>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</si>
  <si>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</si>
  <si>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</si>
  <si>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</si>
  <si>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</si>
  <si>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</si>
  <si>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</si>
  <si>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</si>
  <si>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</si>
  <si>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</si>
  <si>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</si>
  <si>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</si>
  <si>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</si>
  <si>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</si>
  <si>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</si>
  <si>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</si>
  <si>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</si>
  <si>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</si>
  <si>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</si>
  <si>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</si>
  <si>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</si>
  <si>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</si>
  <si>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</si>
  <si>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</si>
  <si>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</si>
  <si>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</si>
  <si>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</si>
  <si>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</si>
  <si>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</si>
  <si>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</si>
  <si>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</si>
  <si>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</si>
  <si>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</si>
  <si>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</si>
  <si>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</si>
  <si>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</si>
  <si>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</si>
  <si>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</si>
  <si>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</si>
  <si>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</si>
  <si>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</si>
  <si>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</si>
  <si>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</si>
  <si>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</si>
  <si>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</si>
  <si>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</si>
  <si>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</si>
  <si>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</si>
  <si>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</si>
  <si>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</si>
  <si>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</si>
  <si>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</si>
  <si>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</si>
  <si>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</si>
  <si>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</si>
  <si>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</si>
  <si>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</si>
  <si>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</si>
  <si>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</si>
  <si>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</si>
  <si>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</si>
  <si>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</si>
  <si>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</si>
  <si>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</si>
  <si>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</si>
  <si>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</si>
  <si>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</si>
  <si>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</si>
  <si>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</si>
  <si>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</si>
  <si>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</si>
  <si>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</si>
  <si>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</si>
  <si>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</si>
  <si>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</si>
  <si>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</si>
  <si>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</si>
  <si>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</si>
  <si>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</si>
  <si>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</si>
  <si>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</si>
  <si>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</si>
  <si>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</si>
  <si>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</si>
  <si>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</si>
  <si>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</si>
  <si>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</si>
  <si>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</si>
  <si>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</si>
  <si>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</si>
  <si>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</si>
  <si>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</si>
  <si>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</si>
  <si>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</si>
  <si>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</si>
  <si>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</si>
  <si>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</si>
  <si>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</si>
  <si>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</si>
  <si>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</si>
  <si>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</si>
  <si>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</si>
  <si>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</si>
  <si>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</si>
  <si>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</si>
  <si>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</si>
  <si>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</si>
  <si>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</si>
  <si>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</si>
  <si>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</si>
  <si>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</si>
  <si>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</si>
  <si>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</si>
  <si>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</si>
  <si>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</si>
  <si>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</si>
  <si>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</si>
  <si>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</si>
  <si>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</si>
  <si>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</si>
  <si>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</si>
  <si>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</si>
  <si>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</si>
  <si>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</si>
  <si>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</si>
  <si>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</si>
  <si>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</si>
  <si>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</si>
  <si>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</si>
  <si>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</si>
  <si>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</si>
  <si>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</si>
  <si>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</si>
  <si>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</si>
  <si>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</si>
  <si>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</si>
  <si>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</si>
  <si>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</si>
  <si>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</si>
  <si>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</si>
  <si>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</si>
  <si>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</si>
  <si>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</si>
  <si>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</si>
  <si>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</si>
  <si>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</si>
  <si>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</si>
  <si>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</si>
  <si>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</si>
  <si>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</si>
  <si>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</si>
  <si>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</si>
  <si>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</si>
  <si>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</si>
  <si>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</si>
  <si>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</si>
  <si>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</si>
  <si>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</si>
  <si>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</si>
  <si>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</si>
  <si>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</si>
  <si>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</si>
  <si>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</si>
  <si>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</si>
  <si>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</si>
  <si>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</si>
  <si>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</si>
  <si>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</si>
  <si>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</si>
  <si>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</si>
  <si>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</si>
  <si>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</si>
  <si>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</si>
  <si>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</si>
  <si>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</si>
  <si>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</si>
  <si>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</si>
  <si>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</si>
  <si>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</si>
  <si>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</si>
  <si>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</si>
  <si>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</si>
  <si>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</si>
  <si>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</si>
  <si>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</si>
  <si>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</si>
  <si>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</si>
  <si>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</si>
  <si>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</si>
  <si>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</si>
  <si>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</si>
  <si>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</si>
  <si>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</si>
  <si>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</si>
  <si>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</si>
  <si>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</si>
  <si>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</si>
  <si>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</si>
  <si>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</si>
  <si>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</si>
  <si>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</si>
  <si>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</si>
  <si>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</si>
  <si>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</si>
  <si>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</si>
  <si>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</si>
  <si>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</si>
  <si>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</si>
  <si>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</si>
  <si>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</si>
  <si>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</si>
  <si>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</si>
  <si>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</si>
  <si>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</si>
  <si>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</si>
  <si>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</si>
  <si>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</si>
  <si>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</si>
  <si>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</si>
  <si>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</si>
  <si>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</si>
  <si>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</si>
  <si>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</si>
  <si>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</si>
  <si>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</si>
  <si>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</si>
  <si>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</si>
  <si>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</si>
  <si>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</si>
  <si>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</si>
  <si>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</si>
  <si>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</si>
  <si>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</si>
  <si>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</si>
  <si>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</si>
  <si>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</si>
  <si>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</si>
  <si>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</si>
  <si>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</si>
  <si>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</si>
  <si>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</si>
  <si>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</si>
  <si>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</si>
  <si>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</si>
  <si>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</si>
  <si>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</si>
  <si>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</si>
  <si>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</si>
  <si>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</si>
  <si>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</si>
  <si>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</si>
  <si>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</si>
  <si>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</si>
  <si>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</si>
  <si>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</si>
  <si>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</si>
  <si>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</si>
  <si>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</si>
  <si>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</si>
  <si>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</si>
  <si>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</si>
  <si>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</si>
  <si>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</si>
  <si>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</si>
  <si>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</si>
  <si>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</si>
  <si>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</si>
  <si>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</si>
  <si>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</si>
  <si>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</si>
  <si>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</si>
  <si>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</si>
  <si>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</si>
  <si>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</si>
  <si>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</si>
  <si>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</si>
  <si>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</si>
  <si>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</si>
  <si>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</si>
  <si>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</si>
  <si>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</si>
  <si>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</si>
  <si>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</si>
  <si>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</si>
  <si>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</si>
  <si>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Average Dist Traveled by vehicle</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</si>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</sst>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cellStyleXfs>
  <cellXfs count="87">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abSelected="1" workbookViewId="0">
      <selection activeCell="B22" sqref="B22:B25"/>
    </sheetView>
  </sheetViews>
  <sheetFormatPr defaultRowHeight="14.25"/>
  <cols>
    <col min="1" max="1" width="13.3984375" customWidth="1"/>
    <col min="2" max="2" width="107.3984375" customWidth="1"/>
  </cols>
  <sheetData>
    <row r="1" spans="1:2">
      <c r="A1" s="1" t="s">
        <v>1094</v>
      </c>
    </row>
    <row r="3" spans="1:2">
      <c r="A3" s="1" t="s">
        <v>0</v>
      </c>
      <c r="B3" s="15" t="s">
        <v>598</v>
      </c>
    </row>
    <row r="4" spans="1:2">
      <c r="B4" t="s">
        <v>560</v>
      </c>
    </row>
    <row r="5" spans="1:2">
      <c r="B5" s="17">
        <v>2019</v>
      </c>
    </row>
    <row r="6" spans="1:2">
      <c r="B6" t="s">
        <v>1147</v>
      </c>
    </row>
    <row r="7" spans="1:2">
      <c r="B7" t="s">
        <v>561</v>
      </c>
    </row>
    <row r="8" spans="1:2">
      <c r="B8" t="s">
        <v>1107</v>
      </c>
    </row>
    <row r="10" spans="1:2">
      <c r="B10" s="20" t="s">
        <v>682</v>
      </c>
    </row>
    <row r="11" spans="1:2">
      <c r="B11" s="17">
        <v>2018</v>
      </c>
    </row>
    <row r="12" spans="1:2">
      <c r="B12" t="s">
        <v>683</v>
      </c>
    </row>
    <row r="13" spans="1:2">
      <c r="B13" t="s">
        <v>685</v>
      </c>
    </row>
    <row r="14" spans="1:2">
      <c r="B14" t="s">
        <v>684</v>
      </c>
    </row>
    <row r="16" spans="1:2">
      <c r="B16" t="s">
        <v>585</v>
      </c>
    </row>
    <row r="17" spans="1:2">
      <c r="B17" s="17">
        <v>2013</v>
      </c>
    </row>
    <row r="18" spans="1:2">
      <c r="B18" t="s">
        <v>586</v>
      </c>
    </row>
    <row r="19" spans="1:2">
      <c r="B19" t="s">
        <v>587</v>
      </c>
    </row>
    <row r="20" spans="1:2">
      <c r="B20" t="s">
        <v>588</v>
      </c>
    </row>
    <row r="22" spans="1:2">
      <c r="B22" t="s">
        <v>1203</v>
      </c>
    </row>
    <row r="23" spans="1:2">
      <c r="B23" s="17">
        <v>2015</v>
      </c>
    </row>
    <row r="24" spans="1:2">
      <c r="B24" t="s">
        <v>1204</v>
      </c>
    </row>
    <row r="25" spans="1:2">
      <c r="B25" s="65" t="s">
        <v>1205</v>
      </c>
    </row>
    <row r="27" spans="1:2">
      <c r="B27" t="s">
        <v>1093</v>
      </c>
    </row>
    <row r="29" spans="1:2">
      <c r="A29" s="1" t="s">
        <v>121</v>
      </c>
    </row>
    <row r="30" spans="1:2">
      <c r="A30" t="s">
        <v>1200</v>
      </c>
    </row>
    <row r="32" spans="1:2">
      <c r="A32" s="1" t="s">
        <v>821</v>
      </c>
    </row>
    <row r="33" spans="1:1">
      <c r="A33" s="21" t="s">
        <v>825</v>
      </c>
    </row>
    <row r="34" spans="1:1">
      <c r="A34" t="s">
        <v>1099</v>
      </c>
    </row>
    <row r="35" spans="1:1">
      <c r="A35" t="s">
        <v>822</v>
      </c>
    </row>
    <row r="36" spans="1:1">
      <c r="A36" t="s">
        <v>823</v>
      </c>
    </row>
    <row r="37" spans="1:1">
      <c r="A37" t="s">
        <v>824</v>
      </c>
    </row>
    <row r="38" spans="1:1">
      <c r="A38" t="s">
        <v>811</v>
      </c>
    </row>
    <row r="39" spans="1:1">
      <c r="A39" t="s">
        <v>812</v>
      </c>
    </row>
    <row r="41" spans="1:1">
      <c r="A41" s="1" t="s">
        <v>801</v>
      </c>
    </row>
    <row r="42" spans="1:1">
      <c r="A42" s="21" t="s">
        <v>1092</v>
      </c>
    </row>
    <row r="43" spans="1:1">
      <c r="A43" t="s">
        <v>811</v>
      </c>
    </row>
    <row r="44" spans="1:1">
      <c r="A44" t="s">
        <v>812</v>
      </c>
    </row>
    <row r="46" spans="1:1">
      <c r="A46" s="1" t="s">
        <v>802</v>
      </c>
    </row>
    <row r="47" spans="1:1">
      <c r="A47" s="21" t="s">
        <v>1089</v>
      </c>
    </row>
    <row r="48" spans="1:1">
      <c r="A48" t="s">
        <v>1100</v>
      </c>
    </row>
    <row r="49" spans="1:1">
      <c r="A49" t="s">
        <v>1090</v>
      </c>
    </row>
    <row r="50" spans="1:1">
      <c r="A50" t="s">
        <v>1091</v>
      </c>
    </row>
    <row r="51" spans="1:1">
      <c r="A51" t="s">
        <v>811</v>
      </c>
    </row>
    <row r="52" spans="1:1">
      <c r="A52" t="s">
        <v>812</v>
      </c>
    </row>
    <row r="54" spans="1:1">
      <c r="A54" s="1" t="s">
        <v>601</v>
      </c>
    </row>
    <row r="55" spans="1:1">
      <c r="A55" s="21" t="s">
        <v>589</v>
      </c>
    </row>
    <row r="56" spans="1:1">
      <c r="A56" t="s">
        <v>563</v>
      </c>
    </row>
    <row r="57" spans="1:1">
      <c r="A57" t="s">
        <v>564</v>
      </c>
    </row>
    <row r="58" spans="1:1">
      <c r="A58" t="s">
        <v>565</v>
      </c>
    </row>
    <row r="60" spans="1:1">
      <c r="A60" s="1" t="s">
        <v>599</v>
      </c>
    </row>
    <row r="61" spans="1:1">
      <c r="A61" s="21" t="s">
        <v>1102</v>
      </c>
    </row>
    <row r="62" spans="1:1">
      <c r="A62" t="s">
        <v>1101</v>
      </c>
    </row>
    <row r="64" spans="1:1">
      <c r="A64" s="1" t="s">
        <v>600</v>
      </c>
    </row>
    <row r="65" spans="1:1">
      <c r="A65" s="21" t="s">
        <v>681</v>
      </c>
    </row>
    <row r="66" spans="1:1">
      <c r="A66" t="s">
        <v>803</v>
      </c>
    </row>
    <row r="67" spans="1:1">
      <c r="A67" t="s">
        <v>1103</v>
      </c>
    </row>
    <row r="69" spans="1:1">
      <c r="A69" s="1" t="s">
        <v>567</v>
      </c>
    </row>
    <row r="70" spans="1:1">
      <c r="A70" s="21" t="s">
        <v>590</v>
      </c>
    </row>
    <row r="71" spans="1:1">
      <c r="A71" t="s">
        <v>568</v>
      </c>
    </row>
    <row r="72" spans="1:1">
      <c r="A72" t="s">
        <v>1104</v>
      </c>
    </row>
    <row r="74" spans="1:1">
      <c r="A74" s="1" t="s">
        <v>591</v>
      </c>
    </row>
    <row r="75" spans="1:1">
      <c r="A75" s="21" t="s">
        <v>592</v>
      </c>
    </row>
    <row r="76" spans="1:1">
      <c r="A76" t="s">
        <v>593</v>
      </c>
    </row>
    <row r="77" spans="1:1">
      <c r="A77" t="s">
        <v>594</v>
      </c>
    </row>
    <row r="78" spans="1:1">
      <c r="A78" t="s">
        <v>595</v>
      </c>
    </row>
    <row r="79" spans="1:1">
      <c r="A79" t="s">
        <v>596</v>
      </c>
    </row>
    <row r="80" spans="1:1">
      <c r="A80" t="s">
        <v>597</v>
      </c>
    </row>
    <row r="81" spans="1:2">
      <c r="A81" t="s">
        <v>1105</v>
      </c>
    </row>
    <row r="83" spans="1:2">
      <c r="A83" s="1" t="s">
        <v>686</v>
      </c>
    </row>
    <row r="84" spans="1:2">
      <c r="A84" s="21" t="s">
        <v>804</v>
      </c>
    </row>
    <row r="85" spans="1:2">
      <c r="A85" t="s">
        <v>803</v>
      </c>
    </row>
    <row r="86" spans="1:2">
      <c r="A86" t="s">
        <v>1106</v>
      </c>
    </row>
    <row r="87" spans="1:2">
      <c r="A87" t="s">
        <v>805</v>
      </c>
    </row>
    <row r="88" spans="1:2">
      <c r="A88" t="s">
        <v>806</v>
      </c>
    </row>
    <row r="89" spans="1:2">
      <c r="A89" t="s">
        <v>811</v>
      </c>
    </row>
    <row r="90" spans="1:2">
      <c r="A90" t="s">
        <v>812</v>
      </c>
    </row>
    <row r="92" spans="1:2">
      <c r="A92" s="1" t="s">
        <v>687</v>
      </c>
    </row>
    <row r="93" spans="1:2">
      <c r="A93" t="s">
        <v>688</v>
      </c>
    </row>
    <row r="95" spans="1:2">
      <c r="A95" s="52" t="s">
        <v>1122</v>
      </c>
      <c r="B95" s="53"/>
    </row>
    <row r="96" spans="1:2">
      <c r="A96" t="s">
        <v>1123</v>
      </c>
    </row>
    <row r="97" spans="1:1">
      <c r="A97" t="s">
        <v>1124</v>
      </c>
    </row>
    <row r="98" spans="1:1">
      <c r="A98" t="s">
        <v>1125</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4" sqref="D24"/>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1108</v>
      </c>
    </row>
    <row r="2" spans="1:1">
      <c r="A2" t="s">
        <v>1109</v>
      </c>
    </row>
    <row r="3" spans="1:1">
      <c r="A3" t="s">
        <v>1110</v>
      </c>
    </row>
    <row r="4" spans="1:1">
      <c r="A4" t="s">
        <v>1111</v>
      </c>
    </row>
    <row r="5" spans="1:1">
      <c r="A5" t="s">
        <v>1112</v>
      </c>
    </row>
    <row r="6" spans="1:1">
      <c r="A6" t="s">
        <v>1113</v>
      </c>
    </row>
    <row r="7" spans="1:1">
      <c r="A7" t="s">
        <v>1114</v>
      </c>
    </row>
    <row r="8" spans="1:1">
      <c r="A8" t="s">
        <v>1115</v>
      </c>
    </row>
    <row r="10" spans="1:1">
      <c r="A10" t="s">
        <v>1118</v>
      </c>
    </row>
    <row r="11" spans="1:1">
      <c r="A11" t="s">
        <v>1119</v>
      </c>
    </row>
    <row r="12" spans="1:1">
      <c r="A12" t="s">
        <v>1120</v>
      </c>
    </row>
    <row r="13" spans="1:1">
      <c r="A13" t="s">
        <v>1121</v>
      </c>
    </row>
    <row r="14" spans="1:1">
      <c r="A14" t="s">
        <v>1127</v>
      </c>
    </row>
    <row r="15" spans="1:1">
      <c r="A15" t="s">
        <v>1126</v>
      </c>
    </row>
    <row r="17" spans="1:8">
      <c r="A17" s="15" t="s">
        <v>1116</v>
      </c>
      <c r="B17" s="16"/>
      <c r="C17" s="16"/>
      <c r="D17" s="16"/>
      <c r="E17" s="16"/>
      <c r="F17" s="16"/>
      <c r="G17" s="16"/>
      <c r="H17" s="16"/>
    </row>
    <row r="18" spans="1:8">
      <c r="B18" s="50" t="s">
        <v>122</v>
      </c>
      <c r="C18" s="50" t="s">
        <v>123</v>
      </c>
      <c r="D18" s="50" t="s">
        <v>124</v>
      </c>
      <c r="E18" s="50" t="s">
        <v>125</v>
      </c>
      <c r="F18" s="50" t="s">
        <v>126</v>
      </c>
      <c r="G18" s="50" t="s">
        <v>1188</v>
      </c>
      <c r="H18" s="50" t="s">
        <v>1189</v>
      </c>
    </row>
    <row r="19" spans="1:8">
      <c r="A19" t="s">
        <v>1095</v>
      </c>
      <c r="B19" s="51">
        <v>1</v>
      </c>
      <c r="C19" s="51">
        <v>1</v>
      </c>
      <c r="D19" s="66">
        <v>1</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1096</v>
      </c>
      <c r="B22" s="51">
        <v>1</v>
      </c>
      <c r="C22" s="51">
        <v>1</v>
      </c>
      <c r="D22" s="51">
        <v>1</v>
      </c>
      <c r="E22" s="51">
        <v>1</v>
      </c>
      <c r="F22">
        <v>0</v>
      </c>
      <c r="G22">
        <v>0</v>
      </c>
      <c r="H22" s="51">
        <v>1</v>
      </c>
    </row>
    <row r="23" spans="1:8">
      <c r="A23" t="s">
        <v>1097</v>
      </c>
      <c r="B23" s="51">
        <v>1</v>
      </c>
      <c r="C23" s="51">
        <v>1</v>
      </c>
      <c r="D23" s="51">
        <v>1</v>
      </c>
      <c r="E23" s="51">
        <v>1</v>
      </c>
      <c r="F23">
        <v>0</v>
      </c>
      <c r="G23">
        <v>0</v>
      </c>
      <c r="H23" s="51">
        <v>1</v>
      </c>
    </row>
    <row r="24" spans="1:8">
      <c r="A24" t="s">
        <v>1098</v>
      </c>
      <c r="B24" s="51">
        <v>1</v>
      </c>
      <c r="C24" s="51">
        <v>1</v>
      </c>
      <c r="D24" s="62">
        <v>1</v>
      </c>
      <c r="E24" s="51">
        <v>1</v>
      </c>
      <c r="F24" s="51">
        <v>1</v>
      </c>
      <c r="G24" s="51">
        <v>1</v>
      </c>
      <c r="H24" s="51">
        <v>1</v>
      </c>
    </row>
    <row r="26" spans="1:8">
      <c r="A26" s="15" t="s">
        <v>1117</v>
      </c>
      <c r="B26" s="16"/>
      <c r="C26" s="16"/>
      <c r="D26" s="16"/>
      <c r="E26" s="16"/>
      <c r="F26" s="16"/>
      <c r="G26" s="16"/>
      <c r="H26" s="16"/>
    </row>
    <row r="27" spans="1:8">
      <c r="B27" s="50" t="s">
        <v>122</v>
      </c>
      <c r="C27" s="50" t="s">
        <v>123</v>
      </c>
      <c r="D27" s="50" t="s">
        <v>124</v>
      </c>
      <c r="E27" s="50" t="s">
        <v>125</v>
      </c>
      <c r="F27" s="50" t="s">
        <v>126</v>
      </c>
      <c r="G27" s="50" t="s">
        <v>1188</v>
      </c>
      <c r="H27" s="50" t="s">
        <v>1189</v>
      </c>
    </row>
    <row r="28" spans="1:8">
      <c r="A28" t="s">
        <v>1095</v>
      </c>
      <c r="B28" s="51">
        <v>1</v>
      </c>
      <c r="C28" s="51">
        <v>1</v>
      </c>
      <c r="D28" s="66">
        <v>1</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1096</v>
      </c>
      <c r="B31" s="51">
        <v>1</v>
      </c>
      <c r="C31" s="51">
        <v>1</v>
      </c>
      <c r="D31" s="51">
        <v>1</v>
      </c>
      <c r="E31" s="51">
        <v>1</v>
      </c>
      <c r="F31">
        <v>0</v>
      </c>
      <c r="G31">
        <v>0</v>
      </c>
      <c r="H31" s="51">
        <v>1</v>
      </c>
    </row>
    <row r="32" spans="1:8">
      <c r="A32" t="s">
        <v>1097</v>
      </c>
      <c r="B32" s="51">
        <v>1</v>
      </c>
      <c r="C32" s="51">
        <v>1</v>
      </c>
      <c r="D32" s="51">
        <v>1</v>
      </c>
      <c r="E32" s="51">
        <v>1</v>
      </c>
      <c r="F32">
        <v>0</v>
      </c>
      <c r="G32">
        <v>0</v>
      </c>
      <c r="H32" s="51">
        <v>1</v>
      </c>
    </row>
    <row r="33" spans="1:8">
      <c r="A33" t="s">
        <v>1098</v>
      </c>
      <c r="B33" s="51">
        <v>1</v>
      </c>
      <c r="C33" s="51">
        <v>1</v>
      </c>
      <c r="D33" s="51">
        <v>1</v>
      </c>
      <c r="E33" s="51">
        <v>1</v>
      </c>
      <c r="F33" s="51">
        <v>1</v>
      </c>
      <c r="G33" s="51">
        <v>1</v>
      </c>
      <c r="H33" s="51">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election activeCell="E5" sqref="E5"/>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18" t="s">
        <v>1201</v>
      </c>
      <c r="B1" s="50" t="s">
        <v>122</v>
      </c>
      <c r="C1" s="50" t="s">
        <v>123</v>
      </c>
      <c r="D1" s="50" t="s">
        <v>124</v>
      </c>
      <c r="E1" s="50" t="s">
        <v>125</v>
      </c>
      <c r="F1" s="50" t="s">
        <v>126</v>
      </c>
      <c r="G1" s="50" t="s">
        <v>1188</v>
      </c>
      <c r="H1" s="50" t="s">
        <v>1189</v>
      </c>
    </row>
    <row r="2" spans="1:8">
      <c r="A2" t="s">
        <v>1095</v>
      </c>
      <c r="B2" s="54">
        <f>$D2/(1-'Calculations Etc'!$B$12)*'Calibration Adjustments'!B19</f>
        <v>1.0327576227062473E-3</v>
      </c>
      <c r="C2" s="54">
        <f>$D2*'Calibration Adjustments'!C19</f>
        <v>3.2433710465154883E-4</v>
      </c>
      <c r="D2" s="61">
        <f>INDEX('AEO 7'!$44:$44,MATCH('Calculations Etc'!B$2,'AEO 7'!$1:$1,0))*'Calculations Etc'!$B$19/'Calculations Etc'!$B$26*'Calibration Adjustments'!D19</f>
        <v>3.2433710465154883E-4</v>
      </c>
      <c r="E2" s="61">
        <f>$D2*'Calibration Adjustments'!E19</f>
        <v>3.2433710465154883E-4</v>
      </c>
      <c r="F2" s="61">
        <f>$D2/(1-'Calculations Etc'!$B$12)*'Calculations Etc'!$B$16+$D2*(1-'Calculations Etc'!$B$16)*'Calibration Adjustments'!F19</f>
        <v>7.1396838958163295E-4</v>
      </c>
      <c r="G2" s="61">
        <f>$D2*'Calculations Etc'!$B$40*'Calibration Adjustments'!G19</f>
        <v>2.5136125610495037E-4</v>
      </c>
      <c r="H2" s="61">
        <f>$D2*'Calculations Etc'!$B$36*'Calibration Adjustments'!H19</f>
        <v>9.7301131395464632E-4</v>
      </c>
    </row>
    <row r="3" spans="1:8">
      <c r="A3" t="s">
        <v>562</v>
      </c>
      <c r="B3" s="54">
        <f>$E3/(1-'Calculations Etc'!$B$13)*'Calibration Adjustments'!B20</f>
        <v>2.7901942316430769E-3</v>
      </c>
      <c r="C3" s="54">
        <f>$E3*'Calibration Adjustments'!C20</f>
        <v>8.6827952414617309E-4</v>
      </c>
      <c r="D3" s="61">
        <f>$E3*'Calibration Adjustments'!D20</f>
        <v>8.6827952414617309E-4</v>
      </c>
      <c r="E3" s="61">
        <f>('AEO 7'!D22*10^9)/('AEO 7'!D58*10^15)</f>
        <v>8.6827952414617309E-4</v>
      </c>
      <c r="F3" s="61">
        <f>$E3/(1-'Calculations Etc'!$B$13)*'Calculations Etc'!$B$16+$E3*(1-'Calculations Etc'!$B$16)*'Calibration Adjustments'!F20</f>
        <v>1.9253326132694702E-3</v>
      </c>
      <c r="G3" s="61">
        <f>$E3*'Calculations Etc'!$B$40*'Calibration Adjustments'!G20</f>
        <v>6.7291663121328419E-4</v>
      </c>
      <c r="H3" s="61">
        <f>$E3*'Calculations Etc'!$B$36*'Calibration Adjustments'!H20</f>
        <v>2.6048385724385188E-3</v>
      </c>
    </row>
    <row r="4" spans="1:8">
      <c r="A4" t="s">
        <v>559</v>
      </c>
      <c r="B4" s="54">
        <f>$E4/(1-'Calculations Etc'!$B$13)*'Calibration Adjustments'!B21</f>
        <v>1.4541325112795336E-3</v>
      </c>
      <c r="C4" s="54">
        <f>$E4*'Calibration Adjustments'!C21</f>
        <v>4.5251096522974416E-4</v>
      </c>
      <c r="D4" s="54">
        <f>$E4*'Calibration Adjustments'!D21</f>
        <v>4.5251096522974416E-4</v>
      </c>
      <c r="E4" s="61">
        <f>SUM(INDEX('AEO 48'!45:45,MATCH('Calculations Etc'!B$2,'AEO 48'!1:1,0)),INDEX('AEO 48'!59:59,MATCH('Calculations Etc'!B$2,'AEO 48'!1:1,0)))/((INDEX('AEO 48'!188:188,MATCH('Calculations Etc'!B$2,'AEO 48'!1:1,0))*'Calculations Etc'!B3*10^3)*'Calibration Adjustments'!E21)</f>
        <v>4.5251096522974416E-4</v>
      </c>
      <c r="F4" s="20">
        <v>0</v>
      </c>
      <c r="G4" s="20">
        <v>0</v>
      </c>
      <c r="H4" s="61">
        <f>$E4*'Calculations Etc'!$B$36*'Calibration Adjustments'!H21</f>
        <v>1.3575328956892323E-3</v>
      </c>
    </row>
    <row r="5" spans="1:8">
      <c r="A5" t="s">
        <v>1096</v>
      </c>
      <c r="B5" s="54">
        <f>$E5/(1-'Calculations Etc'!$B$13)*'Calibration Adjustments'!B22</f>
        <v>2.7400218106481589E-3</v>
      </c>
      <c r="C5" s="54">
        <f>$E5*'Calibration Adjustments'!C22</f>
        <v>8.5266638677649427E-4</v>
      </c>
      <c r="D5" s="54">
        <f>$E5*'Calibration Adjustments'!D22</f>
        <v>8.5266638677649427E-4</v>
      </c>
      <c r="E5" s="61">
        <f>('Calculations Etc'!B30*'Calculations Etc'!B31*'Calculations Etc'!B23)/(INDEX('AEO 7'!60:60,MATCH('Calculations Etc'!B$2,'AEO 7'!1:1,0))*10^15)*'Calibration Adjustments'!E22</f>
        <v>8.5266638677649427E-4</v>
      </c>
      <c r="F5" s="20">
        <v>0</v>
      </c>
      <c r="G5" s="20">
        <v>0</v>
      </c>
      <c r="H5" s="61">
        <f>$E5*'Calculations Etc'!$B$36*'Calibration Adjustments'!H22</f>
        <v>2.5579991603294824E-3</v>
      </c>
    </row>
    <row r="6" spans="1:8">
      <c r="A6" t="s">
        <v>1097</v>
      </c>
      <c r="B6" s="54">
        <f>$E6/(1-'Calculations Etc'!$B$13)*'Calibration Adjustments'!B23</f>
        <v>3.2651183032503619E-5</v>
      </c>
      <c r="C6" s="54">
        <f>$E6*'Calibration Adjustments'!C23</f>
        <v>1.0160709725780278E-5</v>
      </c>
      <c r="D6" s="54">
        <f>$E6*'Calibration Adjustments'!D23</f>
        <v>1.0160709725780278E-5</v>
      </c>
      <c r="E6" s="61">
        <f>SUM('NRBS 40'!D5,'NRBS 40'!D7:D8)/(INDEX('AEO 7'!64:64,MATCH('Calculations Etc'!B$2,'AEO 7'!1:1,0))*10^9)*'Calibration Adjustments'!E23</f>
        <v>1.0160709725780278E-5</v>
      </c>
      <c r="F6" s="20">
        <v>0</v>
      </c>
      <c r="G6" s="20">
        <v>0</v>
      </c>
      <c r="H6" s="61">
        <f>$E6*'Calculations Etc'!$B$36*'Calibration Adjustments'!H23</f>
        <v>3.0482129177340828E-5</v>
      </c>
    </row>
    <row r="7" spans="1:8">
      <c r="A7" t="s">
        <v>1098</v>
      </c>
      <c r="B7" s="54">
        <f>$D7/(1-'Calculations Etc'!$B$12)*'Calibration Adjustments'!B24</f>
        <v>3.4844874552242221E-3</v>
      </c>
      <c r="C7" s="54">
        <f>$D7*'Calibration Adjustments'!C24</f>
        <v>1.0943018454423179E-3</v>
      </c>
      <c r="D7" s="61">
        <f>INDEX('NTS 1-40'!8:8,0,MATCH('Calculations Etc'!B$2,'NTS 1-40'!2:2,0))/(INDEX('AEO 36'!20:20,MATCH('Calculations Etc'!B$2,'AEO 36'!1:1,0))*10^6)*'Calibration Adjustments'!D24</f>
        <v>1.0943018454423179E-3</v>
      </c>
      <c r="E7" s="61">
        <f>$D7*'Calibration Adjustments'!E24</f>
        <v>1.0943018454423179E-3</v>
      </c>
      <c r="F7" s="61">
        <f>$D7/(1-'Calculations Etc'!$B$12)*'Calculations Etc'!$B$16+$D7*(1-'Calculations Etc'!$B$16)*'Calibration Adjustments'!F24</f>
        <v>2.4089039308223654E-3</v>
      </c>
      <c r="G7" s="61">
        <f>$D7*'Calculations Etc'!$B$40*'Calibration Adjustments'!G24</f>
        <v>8.4808393021779647E-4</v>
      </c>
      <c r="H7" s="61">
        <f>D7*'Calculations Etc'!$B$36</f>
        <v>3.2829055363269534E-3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8"/>
  <sheetViews>
    <sheetView workbookViewId="0">
      <selection activeCell="E5" sqref="E5"/>
    </sheetView>
  </sheetViews>
  <sheetFormatPr defaultRowHeight="14.25"/>
  <cols>
    <col min="1" max="1" width="21.3984375" customWidth="1"/>
    <col min="2" max="2" width="21.86328125" customWidth="1"/>
    <col min="3" max="3" width="18.1328125" customWidth="1"/>
    <col min="4" max="5" width="16.73046875" customWidth="1"/>
    <col min="6" max="8" width="20.59765625" customWidth="1"/>
  </cols>
  <sheetData>
    <row r="1" spans="1:8" ht="28.5">
      <c r="A1" s="18" t="s">
        <v>1202</v>
      </c>
      <c r="B1" s="50" t="s">
        <v>122</v>
      </c>
      <c r="C1" s="50" t="s">
        <v>123</v>
      </c>
      <c r="D1" s="50" t="s">
        <v>124</v>
      </c>
      <c r="E1" s="50" t="s">
        <v>125</v>
      </c>
      <c r="F1" s="50" t="s">
        <v>126</v>
      </c>
      <c r="G1" s="50" t="s">
        <v>1188</v>
      </c>
      <c r="H1" s="50" t="s">
        <v>1189</v>
      </c>
    </row>
    <row r="2" spans="1:8">
      <c r="A2" t="s">
        <v>1095</v>
      </c>
      <c r="B2" s="54">
        <f>$D2/(1-'Calculations Etc'!$B$12)*'Calibration Adjustments'!B28</f>
        <v>3.6491154123730247E-4</v>
      </c>
      <c r="C2" s="54">
        <f>$D2*'Calibration Adjustments'!C28</f>
        <v>1.1460031873568179E-4</v>
      </c>
      <c r="D2" s="61">
        <f>INDEX('AEO 7'!$46:$46,MATCH('Calculations Etc'!B$2,'AEO 7'!$1:$1,0))*'Calculations Etc'!$B$20/'Calculations Etc'!$B$26*'Calibration Adjustments'!D28</f>
        <v>1.1460031873568179E-4</v>
      </c>
      <c r="E2" s="61">
        <f>$D2*'Calibration Adjustments'!E28</f>
        <v>1.1460031873568179E-4</v>
      </c>
      <c r="F2" s="61">
        <f>$D2/(1-'Calculations Etc'!$B$12)*'Calculations Etc'!$B$16+$D2*(1-'Calculations Etc'!$B$16)*'Calibration Adjustments'!F28</f>
        <v>2.5227149111157316E-4</v>
      </c>
      <c r="G2" s="61">
        <f>$D2*'Calculations Etc'!$B$40*'Calibration Adjustments'!G28</f>
        <v>8.8815247020153392E-5</v>
      </c>
      <c r="H2" s="61">
        <f>$D2*'Calculations Etc'!$B$36*'Calibration Adjustments'!H28</f>
        <v>3.438009562070453E-4</v>
      </c>
    </row>
    <row r="3" spans="1:8">
      <c r="A3" t="s">
        <v>562</v>
      </c>
      <c r="B3" s="54">
        <f>$E3/(1-'Calculations Etc'!$B$13)*'Calibration Adjustments'!B29</f>
        <v>2.7062792469313298E-3</v>
      </c>
      <c r="C3" s="54">
        <f>$E3*'Calibration Adjustments'!C29</f>
        <v>8.4216605069406048E-4</v>
      </c>
      <c r="D3" s="61">
        <f>$E3*'Calibration Adjustments'!D29</f>
        <v>8.4216605069406048E-4</v>
      </c>
      <c r="E3" s="61">
        <f>INDEX('AEO 50'!$133:$133,MATCH('Calculations Etc'!B$2,'AEO 50'!$1:$1,0))*'Calculations Etc'!$B$22/'Calculations Etc'!$B$27*'Calibration Adjustments'!E29</f>
        <v>8.4216605069406048E-4</v>
      </c>
      <c r="F3" s="61">
        <f>$E3/(1-'Calculations Etc'!$B$13)*'Calculations Etc'!$B$16+$E3*(1-'Calculations Etc'!$B$16)*'Calibration Adjustments'!F29</f>
        <v>1.8674283086245586E-3</v>
      </c>
      <c r="G3" s="61">
        <f>$E3*'Calculations Etc'!$B$40*'Calibration Adjustments'!G29</f>
        <v>6.526786892878969E-4</v>
      </c>
      <c r="H3" s="61">
        <f>$E3*'Calculations Etc'!$B$36*'Calibration Adjustments'!H29</f>
        <v>2.5264981520821809E-3</v>
      </c>
    </row>
    <row r="4" spans="1:8">
      <c r="A4" t="s">
        <v>559</v>
      </c>
      <c r="B4" s="54">
        <f>$E4/(1-'Calculations Etc'!$B$13)*'Calibration Adjustments'!B30</f>
        <v>3.3307315125489639E-4</v>
      </c>
      <c r="C4" s="54">
        <f>$E4*'Calibration Adjustments'!C30</f>
        <v>1.0364891232219509E-4</v>
      </c>
      <c r="D4" s="61">
        <f>$E4*'Calibration Adjustments'!D30</f>
        <v>1.0364891232219509E-4</v>
      </c>
      <c r="E4" s="61">
        <f>INDEX('AEO 48'!74:74,MATCH('Calculations Etc'!B$2,'AEO 48'!1:1,0))/((INDEX('AEO 48'!188:188,MATCH('Calculations Etc'!B$2,'AEO 48'!1:1,0))*'Calculations Etc'!B4*10^3)*'Calibration Adjustments'!E30)</f>
        <v>1.0364891232219509E-4</v>
      </c>
      <c r="F4" s="20">
        <v>0</v>
      </c>
      <c r="G4" s="20">
        <v>0</v>
      </c>
      <c r="H4" s="61">
        <f>$E4*'Calculations Etc'!$B$36*'Calibration Adjustments'!H30</f>
        <v>3.1094673696658524E-4</v>
      </c>
    </row>
    <row r="5" spans="1:8">
      <c r="A5" t="s">
        <v>1096</v>
      </c>
      <c r="B5" s="54">
        <f>$E5/(1-'Calculations Etc'!$B$13)*'Calibration Adjustments'!B31</f>
        <v>1.1068951578349735E-2</v>
      </c>
      <c r="C5" s="54">
        <f>$E5*'Calibration Adjustments'!C31</f>
        <v>3.444543E-3</v>
      </c>
      <c r="D5" s="61">
        <f>$E5*'Calibration Adjustments'!D31</f>
        <v>3.444543E-3</v>
      </c>
      <c r="E5" s="61">
        <f>INDEX('AEO 7'!$51:$51,MATCH('Calculations Etc'!B$2,'AEO 7'!$1:$1,0))/10^3*'Calibration Adjustments'!E31</f>
        <v>3.444543E-3</v>
      </c>
      <c r="F5" s="20">
        <v>0</v>
      </c>
      <c r="G5" s="20">
        <v>0</v>
      </c>
      <c r="H5" s="61">
        <f>$E5*'Calculations Etc'!$B$36*'Calibration Adjustments'!H31</f>
        <v>1.0333628999999999E-2</v>
      </c>
    </row>
    <row r="6" spans="1:8">
      <c r="A6" t="s">
        <v>1097</v>
      </c>
      <c r="B6" s="54">
        <f>$E6/(1-'Calculations Etc'!$B$13)*'Calibration Adjustments'!B32</f>
        <v>1.5376273705526118E-2</v>
      </c>
      <c r="C6" s="54">
        <f>$E6*'Calibration Adjustments'!C32</f>
        <v>4.7849370000000004E-3</v>
      </c>
      <c r="D6" s="61">
        <f>$E6*'Calibration Adjustments'!D32</f>
        <v>4.7849370000000004E-3</v>
      </c>
      <c r="E6" s="61">
        <f>INDEX('AEO 7'!$52:$52,MATCH('Calculations Etc'!B$2,'AEO 7'!$1:$1,0))/10^3*'Calibration Adjustments'!E32</f>
        <v>4.7849370000000004E-3</v>
      </c>
      <c r="F6" s="20">
        <v>0</v>
      </c>
      <c r="G6" s="20">
        <v>0</v>
      </c>
      <c r="H6" s="61">
        <f>$E6*'Calculations Etc'!$B$36*'Calibration Adjustments'!H32</f>
        <v>1.4354810999999999E-2</v>
      </c>
    </row>
    <row r="7" spans="1:8">
      <c r="A7" t="s">
        <v>1098</v>
      </c>
      <c r="B7">
        <v>0</v>
      </c>
      <c r="C7">
        <v>0</v>
      </c>
      <c r="D7" s="20">
        <v>0</v>
      </c>
      <c r="E7" s="20">
        <v>0</v>
      </c>
      <c r="F7" s="20">
        <v>0</v>
      </c>
      <c r="G7" s="20">
        <v>0</v>
      </c>
      <c r="H7" s="20">
        <v>0</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 min="38" max="38" width="8"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1131</v>
      </c>
      <c r="B21" s="4" t="s">
        <v>1152</v>
      </c>
    </row>
    <row r="22" spans="1:37" ht="15" customHeight="1">
      <c r="A22" s="58" t="s">
        <v>1133</v>
      </c>
      <c r="B22" s="7" t="s">
        <v>1132</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1134</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8"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1153</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1153</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7" t="s">
        <v>10</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60" t="s">
        <v>9</v>
      </c>
    </row>
    <row r="89" spans="1:37" ht="15" customHeight="1">
      <c r="B89" s="60" t="s">
        <v>8</v>
      </c>
    </row>
    <row r="90" spans="1:37" ht="15" customHeight="1">
      <c r="B90" s="60" t="s">
        <v>1154</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1155</v>
      </c>
    </row>
    <row r="96" spans="1:37" ht="15" customHeight="1">
      <c r="B96" s="60" t="s">
        <v>3</v>
      </c>
    </row>
    <row r="97" spans="2:2" ht="15" customHeight="1">
      <c r="B97" s="60" t="s">
        <v>1156</v>
      </c>
    </row>
    <row r="98" spans="2:2" ht="15" customHeight="1">
      <c r="B98" s="60" t="s">
        <v>1157</v>
      </c>
    </row>
    <row r="99" spans="2:2" ht="15" customHeight="1">
      <c r="B99" s="60" t="s">
        <v>1158</v>
      </c>
    </row>
    <row r="100" spans="2:2" ht="15" customHeight="1">
      <c r="B100" s="60" t="s">
        <v>1135</v>
      </c>
    </row>
    <row r="101" spans="2:2" ht="15" customHeight="1">
      <c r="B101" s="60" t="s">
        <v>2</v>
      </c>
    </row>
    <row r="102" spans="2:2" ht="15" customHeight="1">
      <c r="B102" s="60" t="s">
        <v>1136</v>
      </c>
    </row>
    <row r="103" spans="2:2" ht="15" customHeight="1">
      <c r="B103" t="s">
        <v>1159</v>
      </c>
    </row>
    <row r="104" spans="2:2" ht="15" customHeight="1">
      <c r="B104" s="60" t="s">
        <v>1</v>
      </c>
    </row>
    <row r="105" spans="2:2" ht="15" customHeight="1">
      <c r="B105" s="60" t="s">
        <v>1137</v>
      </c>
    </row>
    <row r="106" spans="2:2" ht="15" customHeight="1">
      <c r="B106" s="60" t="s">
        <v>1160</v>
      </c>
    </row>
    <row r="107" spans="2:2" ht="15" customHeight="1">
      <c r="B107" s="60" t="s">
        <v>1161</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689</v>
      </c>
      <c r="B10" s="12" t="s">
        <v>690</v>
      </c>
    </row>
    <row r="11" spans="1:37" ht="15" customHeight="1">
      <c r="B11" s="11" t="s">
        <v>691</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692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693</v>
      </c>
    </row>
    <row r="17" spans="1:37" ht="15" customHeight="1">
      <c r="A17" s="58" t="s">
        <v>694</v>
      </c>
      <c r="B17" s="7" t="s">
        <v>695</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696</v>
      </c>
      <c r="B18" s="7" t="s">
        <v>697</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698</v>
      </c>
      <c r="B19" s="7" t="s">
        <v>699</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700</v>
      </c>
      <c r="B20" s="7" t="s">
        <v>701</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702</v>
      </c>
      <c r="B21" s="7" t="s">
        <v>703</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704</v>
      </c>
      <c r="B22" s="7" t="s">
        <v>705</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706</v>
      </c>
      <c r="B23" s="7" t="s">
        <v>707</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708</v>
      </c>
      <c r="B24" s="7" t="s">
        <v>709</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710</v>
      </c>
      <c r="B25" s="7" t="s">
        <v>711</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712</v>
      </c>
      <c r="B26" s="7" t="s">
        <v>713</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1138</v>
      </c>
      <c r="B27" s="7" t="s">
        <v>1139</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1140</v>
      </c>
      <c r="B28" s="7" t="s">
        <v>1141</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714</v>
      </c>
      <c r="B29" s="7" t="s">
        <v>715</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716</v>
      </c>
    </row>
    <row r="32" spans="1:37" ht="15" customHeight="1">
      <c r="A32" s="58" t="s">
        <v>717</v>
      </c>
      <c r="B32" s="7" t="s">
        <v>718</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719</v>
      </c>
      <c r="B33" s="7" t="s">
        <v>720</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721</v>
      </c>
      <c r="B34" s="7" t="s">
        <v>722</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723</v>
      </c>
      <c r="B35" s="7" t="s">
        <v>724</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725</v>
      </c>
      <c r="B36" s="7" t="s">
        <v>726</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727</v>
      </c>
      <c r="B37" s="7" t="s">
        <v>728</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729</v>
      </c>
      <c r="B38" s="7" t="s">
        <v>730</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731</v>
      </c>
      <c r="B39" s="7" t="s">
        <v>732</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733</v>
      </c>
      <c r="B40" s="7" t="s">
        <v>734</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735</v>
      </c>
      <c r="B41" s="7" t="s">
        <v>736</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737</v>
      </c>
      <c r="B42" s="7" t="s">
        <v>738</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739</v>
      </c>
      <c r="B43" s="7" t="s">
        <v>730</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740</v>
      </c>
      <c r="B44" s="7" t="s">
        <v>741</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742</v>
      </c>
      <c r="B45" s="7" t="s">
        <v>743</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744</v>
      </c>
      <c r="B46" s="7" t="s">
        <v>745</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746</v>
      </c>
      <c r="B47" s="7" t="s">
        <v>747</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748</v>
      </c>
      <c r="B48" s="7" t="s">
        <v>749</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750</v>
      </c>
      <c r="B49" s="7" t="s">
        <v>751</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752</v>
      </c>
      <c r="B51" s="4" t="s">
        <v>753</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754</v>
      </c>
      <c r="B52" s="7" t="s">
        <v>755</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756</v>
      </c>
      <c r="B53" s="7" t="s">
        <v>757</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758</v>
      </c>
      <c r="B54" s="7" t="s">
        <v>759</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760</v>
      </c>
      <c r="B56" s="4" t="s">
        <v>761</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762</v>
      </c>
    </row>
    <row r="59" spans="1:37" ht="15" customHeight="1">
      <c r="A59" s="58" t="s">
        <v>763</v>
      </c>
      <c r="B59" s="7" t="s">
        <v>764</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765</v>
      </c>
      <c r="B60" s="7" t="s">
        <v>766</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767</v>
      </c>
      <c r="B61" s="7" t="s">
        <v>768</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769</v>
      </c>
      <c r="B62" s="7" t="s">
        <v>770</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771</v>
      </c>
      <c r="B63" s="7" t="s">
        <v>757</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772</v>
      </c>
      <c r="B64" s="7" t="s">
        <v>773</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774</v>
      </c>
      <c r="B65" s="7" t="s">
        <v>775</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776</v>
      </c>
      <c r="B66" s="7" t="s">
        <v>749</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777</v>
      </c>
      <c r="B67" s="7" t="s">
        <v>778</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779</v>
      </c>
      <c r="B68" s="7" t="s">
        <v>780</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781</v>
      </c>
      <c r="B69" s="7" t="s">
        <v>782</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783</v>
      </c>
      <c r="B70" s="7" t="s">
        <v>784</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785</v>
      </c>
      <c r="B71" s="7" t="s">
        <v>786</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787</v>
      </c>
      <c r="B72" s="7" t="s">
        <v>788</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789</v>
      </c>
      <c r="B74" s="4" t="s">
        <v>790</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7" t="s">
        <v>791</v>
      </c>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row>
    <row r="77" spans="1:37" ht="15" customHeight="1">
      <c r="B77" s="60" t="s">
        <v>792</v>
      </c>
    </row>
    <row r="78" spans="1:37" ht="15" customHeight="1">
      <c r="B78" s="60" t="s">
        <v>793</v>
      </c>
    </row>
    <row r="79" spans="1:37" ht="15" customHeight="1">
      <c r="B79" s="60" t="s">
        <v>794</v>
      </c>
    </row>
    <row r="80" spans="1:37" ht="15" customHeight="1">
      <c r="B80" s="60" t="s">
        <v>795</v>
      </c>
    </row>
    <row r="81" spans="2:2" ht="15" customHeight="1">
      <c r="B81" s="60" t="s">
        <v>796</v>
      </c>
    </row>
    <row r="82" spans="2:2" ht="15" customHeight="1">
      <c r="B82" s="60" t="s">
        <v>797</v>
      </c>
    </row>
    <row r="83" spans="2:2" ht="15" customHeight="1">
      <c r="B83" s="60" t="s">
        <v>4</v>
      </c>
    </row>
    <row r="84" spans="2:2" ht="15" customHeight="1">
      <c r="B84" s="60" t="s">
        <v>798</v>
      </c>
    </row>
    <row r="85" spans="2:2" ht="15" customHeight="1">
      <c r="B85" s="60" t="s">
        <v>1162</v>
      </c>
    </row>
    <row r="86" spans="2:2" ht="15" customHeight="1">
      <c r="B86" s="60" t="s">
        <v>1163</v>
      </c>
    </row>
    <row r="87" spans="2:2" ht="15" customHeight="1">
      <c r="B87" s="60" t="s">
        <v>1164</v>
      </c>
    </row>
    <row r="88" spans="2:2" ht="15" customHeight="1">
      <c r="B88" s="60" t="s">
        <v>1165</v>
      </c>
    </row>
    <row r="89" spans="2:2" ht="15" customHeight="1">
      <c r="B89" s="60" t="s">
        <v>1166</v>
      </c>
    </row>
    <row r="90" spans="2:2" ht="15" customHeight="1">
      <c r="B90" s="60" t="s">
        <v>1167</v>
      </c>
    </row>
    <row r="91" spans="2:2" ht="15" customHeight="1">
      <c r="B91" s="60" t="s">
        <v>1168</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7" t="s">
        <v>1142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1169</v>
      </c>
    </row>
    <row r="211" spans="2:2" ht="15" customHeight="1">
      <c r="B211" s="60" t="s">
        <v>1143</v>
      </c>
    </row>
    <row r="212" spans="2:2" ht="15" customHeight="1">
      <c r="B212" s="60" t="s">
        <v>1170</v>
      </c>
    </row>
    <row r="213" spans="2:2" ht="15" customHeight="1">
      <c r="B213" s="60" t="s">
        <v>1171</v>
      </c>
    </row>
    <row r="214" spans="2:2" ht="15" customHeight="1">
      <c r="B214" s="60" t="s">
        <v>1172</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7" t="s">
        <v>1173</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1088</v>
      </c>
      <c r="B10" s="12" t="s">
        <v>1087</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1086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1085</v>
      </c>
    </row>
    <row r="17" spans="1:37" ht="15" customHeight="1">
      <c r="B17" s="4" t="s">
        <v>1084</v>
      </c>
    </row>
    <row r="18" spans="1:37" ht="15" customHeight="1">
      <c r="B18" s="4" t="s">
        <v>906</v>
      </c>
    </row>
    <row r="19" spans="1:37" ht="15" customHeight="1">
      <c r="A19" s="58" t="s">
        <v>1083</v>
      </c>
      <c r="B19" s="7" t="s">
        <v>880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1082</v>
      </c>
      <c r="B20" s="7" t="s">
        <v>878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1081</v>
      </c>
      <c r="B21" s="7" t="s">
        <v>775</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1080</v>
      </c>
      <c r="B22" s="7" t="s">
        <v>875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1079</v>
      </c>
      <c r="B23" s="7" t="s">
        <v>873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1078</v>
      </c>
      <c r="B24" s="7" t="s">
        <v>871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1077</v>
      </c>
      <c r="B25" s="7" t="s">
        <v>869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1076</v>
      </c>
      <c r="B26" s="7" t="s">
        <v>867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1075</v>
      </c>
      <c r="B27" s="7" t="s">
        <v>865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1074</v>
      </c>
      <c r="B28" s="7" t="s">
        <v>895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894</v>
      </c>
    </row>
    <row r="30" spans="1:37" ht="15" customHeight="1">
      <c r="A30" s="58" t="s">
        <v>1073</v>
      </c>
      <c r="B30" s="7" t="s">
        <v>880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1072</v>
      </c>
      <c r="B31" s="7" t="s">
        <v>878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1071</v>
      </c>
      <c r="B32" s="7" t="s">
        <v>775</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1070</v>
      </c>
      <c r="B33" s="7" t="s">
        <v>875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1069</v>
      </c>
      <c r="B34" s="7" t="s">
        <v>873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1068</v>
      </c>
      <c r="B35" s="7" t="s">
        <v>871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1067</v>
      </c>
      <c r="B36" s="7" t="s">
        <v>869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1066</v>
      </c>
      <c r="B37" s="7" t="s">
        <v>867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1065</v>
      </c>
      <c r="B38" s="7" t="s">
        <v>865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1064</v>
      </c>
      <c r="B39" s="7" t="s">
        <v>883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882</v>
      </c>
    </row>
    <row r="41" spans="1:37" ht="15" customHeight="1">
      <c r="A41" s="58" t="s">
        <v>1063</v>
      </c>
      <c r="B41" s="7" t="s">
        <v>880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1062</v>
      </c>
      <c r="B42" s="7" t="s">
        <v>878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1061</v>
      </c>
      <c r="B43" s="7" t="s">
        <v>775</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1060</v>
      </c>
      <c r="B44" s="7" t="s">
        <v>875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1059</v>
      </c>
      <c r="B45" s="7" t="s">
        <v>873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1058</v>
      </c>
      <c r="B46" s="7" t="s">
        <v>871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1057</v>
      </c>
      <c r="B47" s="7" t="s">
        <v>869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1056</v>
      </c>
      <c r="B48" s="7" t="s">
        <v>867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1055</v>
      </c>
      <c r="B49" s="7" t="s">
        <v>865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1054</v>
      </c>
      <c r="B50" s="7" t="s">
        <v>863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1053</v>
      </c>
      <c r="B51" s="4" t="s">
        <v>1052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1051</v>
      </c>
    </row>
    <row r="54" spans="1:37" ht="15" customHeight="1">
      <c r="B54" s="4" t="s">
        <v>906</v>
      </c>
    </row>
    <row r="55" spans="1:37" ht="15" customHeight="1">
      <c r="A55" s="58" t="s">
        <v>1050</v>
      </c>
      <c r="B55" s="7" t="s">
        <v>880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1049</v>
      </c>
      <c r="B56" s="7" t="s">
        <v>878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1048</v>
      </c>
      <c r="B57" s="7" t="s">
        <v>775</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1047</v>
      </c>
      <c r="B58" s="7" t="s">
        <v>875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1046</v>
      </c>
      <c r="B59" s="7" t="s">
        <v>873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1045</v>
      </c>
      <c r="B60" s="7" t="s">
        <v>871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1044</v>
      </c>
      <c r="B61" s="7" t="s">
        <v>869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1043</v>
      </c>
      <c r="B62" s="7" t="s">
        <v>867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1042</v>
      </c>
      <c r="B63" s="7" t="s">
        <v>865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1041</v>
      </c>
      <c r="B64" s="7" t="s">
        <v>895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894</v>
      </c>
    </row>
    <row r="66" spans="1:37" ht="15" customHeight="1">
      <c r="A66" s="58" t="s">
        <v>1040</v>
      </c>
      <c r="B66" s="7" t="s">
        <v>880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1039</v>
      </c>
      <c r="B67" s="7" t="s">
        <v>878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1038</v>
      </c>
      <c r="B68" s="7" t="s">
        <v>775</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1037</v>
      </c>
      <c r="B69" s="7" t="s">
        <v>875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1036</v>
      </c>
      <c r="B70" s="7" t="s">
        <v>873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1035</v>
      </c>
      <c r="B71" s="7" t="s">
        <v>871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1034</v>
      </c>
      <c r="B72" s="7" t="s">
        <v>869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1033</v>
      </c>
      <c r="B73" s="7" t="s">
        <v>867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1032</v>
      </c>
      <c r="B74" s="7" t="s">
        <v>865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1031</v>
      </c>
      <c r="B75" s="7" t="s">
        <v>883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882</v>
      </c>
    </row>
    <row r="77" spans="1:37" ht="15" customHeight="1">
      <c r="A77" s="58" t="s">
        <v>1030</v>
      </c>
      <c r="B77" s="7" t="s">
        <v>880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1029</v>
      </c>
      <c r="B78" s="7" t="s">
        <v>878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1028</v>
      </c>
      <c r="B79" s="7" t="s">
        <v>775</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1027</v>
      </c>
      <c r="B80" s="7" t="s">
        <v>875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1026</v>
      </c>
      <c r="B81" s="7" t="s">
        <v>873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1025</v>
      </c>
      <c r="B82" s="7" t="s">
        <v>871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1024</v>
      </c>
      <c r="B83" s="7" t="s">
        <v>869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1023</v>
      </c>
      <c r="B84" s="7" t="s">
        <v>867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1022</v>
      </c>
      <c r="B85" s="7" t="s">
        <v>865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1021</v>
      </c>
      <c r="B86" s="7" t="s">
        <v>863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1020</v>
      </c>
    </row>
    <row r="88" spans="1:37" ht="15" customHeight="1">
      <c r="A88" s="58" t="s">
        <v>1019</v>
      </c>
      <c r="B88" s="7" t="s">
        <v>880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1018</v>
      </c>
      <c r="B89" s="7" t="s">
        <v>878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1017</v>
      </c>
      <c r="B90" s="7" t="s">
        <v>775</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1016</v>
      </c>
      <c r="B91" s="7" t="s">
        <v>875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1015</v>
      </c>
      <c r="B92" s="7" t="s">
        <v>873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1014</v>
      </c>
      <c r="B93" s="7" t="s">
        <v>871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1013</v>
      </c>
      <c r="B94" s="7" t="s">
        <v>869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1012</v>
      </c>
      <c r="B95" s="7" t="s">
        <v>867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1011</v>
      </c>
      <c r="B96" s="7" t="s">
        <v>865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1010</v>
      </c>
      <c r="B97" s="4" t="s">
        <v>1009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943</v>
      </c>
    </row>
    <row r="100" spans="1:37" ht="15" customHeight="1">
      <c r="B100" s="4" t="s">
        <v>906</v>
      </c>
    </row>
    <row r="101" spans="1:37" ht="15" customHeight="1">
      <c r="A101" s="58" t="s">
        <v>1008</v>
      </c>
      <c r="B101" s="7" t="s">
        <v>880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1007</v>
      </c>
      <c r="B102" s="7" t="s">
        <v>878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1006</v>
      </c>
      <c r="B103" s="7" t="s">
        <v>775</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1005</v>
      </c>
      <c r="B104" s="7" t="s">
        <v>875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1004</v>
      </c>
      <c r="B105" s="7" t="s">
        <v>873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1003</v>
      </c>
      <c r="B106" s="7" t="s">
        <v>871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1002</v>
      </c>
      <c r="B107" s="7" t="s">
        <v>869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1001</v>
      </c>
      <c r="B108" s="7" t="s">
        <v>867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1000</v>
      </c>
      <c r="B109" s="7" t="s">
        <v>865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999</v>
      </c>
      <c r="B110" s="7" t="s">
        <v>932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894</v>
      </c>
    </row>
    <row r="112" spans="1:37" ht="15" customHeight="1">
      <c r="A112" s="58" t="s">
        <v>998</v>
      </c>
      <c r="B112" s="7" t="s">
        <v>880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997</v>
      </c>
      <c r="B113" s="7" t="s">
        <v>878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996</v>
      </c>
      <c r="B114" s="7" t="s">
        <v>775</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995</v>
      </c>
      <c r="B115" s="7" t="s">
        <v>875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994</v>
      </c>
      <c r="B116" s="7" t="s">
        <v>873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993</v>
      </c>
      <c r="B117" s="7" t="s">
        <v>871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992</v>
      </c>
      <c r="B118" s="7" t="s">
        <v>869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991</v>
      </c>
      <c r="B119" s="7" t="s">
        <v>867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990</v>
      </c>
      <c r="B120" s="7" t="s">
        <v>865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989</v>
      </c>
      <c r="B121" s="7" t="s">
        <v>921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882</v>
      </c>
    </row>
    <row r="123" spans="1:37" ht="15" customHeight="1">
      <c r="A123" s="58" t="s">
        <v>988</v>
      </c>
      <c r="B123" s="7" t="s">
        <v>880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987</v>
      </c>
      <c r="B124" s="7" t="s">
        <v>878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986</v>
      </c>
      <c r="B125" s="7" t="s">
        <v>775</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985</v>
      </c>
      <c r="B126" s="7" t="s">
        <v>875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984</v>
      </c>
      <c r="B127" s="7" t="s">
        <v>873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983</v>
      </c>
      <c r="B128" s="7" t="s">
        <v>871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982</v>
      </c>
      <c r="B129" s="7" t="s">
        <v>869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981</v>
      </c>
      <c r="B130" s="7" t="s">
        <v>867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980</v>
      </c>
      <c r="B131" s="7" t="s">
        <v>865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979</v>
      </c>
      <c r="B132" s="7" t="s">
        <v>910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978</v>
      </c>
      <c r="B133" s="4" t="s">
        <v>908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977</v>
      </c>
    </row>
    <row r="136" spans="1:37" ht="15" customHeight="1">
      <c r="B136" s="4" t="s">
        <v>906</v>
      </c>
    </row>
    <row r="137" spans="1:37" ht="15" customHeight="1">
      <c r="A137" s="58" t="s">
        <v>976</v>
      </c>
      <c r="B137" s="7" t="s">
        <v>880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975</v>
      </c>
      <c r="B138" s="7" t="s">
        <v>878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974</v>
      </c>
      <c r="B139" s="7" t="s">
        <v>775</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973</v>
      </c>
      <c r="B140" s="7" t="s">
        <v>875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972</v>
      </c>
      <c r="B141" s="7" t="s">
        <v>873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971</v>
      </c>
      <c r="B142" s="7" t="s">
        <v>871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970</v>
      </c>
      <c r="B143" s="7" t="s">
        <v>869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969</v>
      </c>
      <c r="B144" s="7" t="s">
        <v>867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968</v>
      </c>
      <c r="B145" s="7" t="s">
        <v>865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967</v>
      </c>
      <c r="B146" s="7" t="s">
        <v>895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894</v>
      </c>
    </row>
    <row r="148" spans="1:37" ht="15" customHeight="1">
      <c r="A148" s="58" t="s">
        <v>966</v>
      </c>
      <c r="B148" s="7" t="s">
        <v>880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965</v>
      </c>
      <c r="B149" s="7" t="s">
        <v>878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964</v>
      </c>
      <c r="B150" s="7" t="s">
        <v>775</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963</v>
      </c>
      <c r="B151" s="7" t="s">
        <v>875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962</v>
      </c>
      <c r="B152" s="7" t="s">
        <v>873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961</v>
      </c>
      <c r="B153" s="7" t="s">
        <v>871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960</v>
      </c>
      <c r="B154" s="7" t="s">
        <v>869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959</v>
      </c>
      <c r="B155" s="7" t="s">
        <v>867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958</v>
      </c>
      <c r="B156" s="7" t="s">
        <v>865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957</v>
      </c>
      <c r="B157" s="7" t="s">
        <v>883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882</v>
      </c>
    </row>
    <row r="159" spans="1:37" ht="15" customHeight="1">
      <c r="A159" s="58" t="s">
        <v>956</v>
      </c>
      <c r="B159" s="7" t="s">
        <v>880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955</v>
      </c>
      <c r="B160" s="7" t="s">
        <v>878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954</v>
      </c>
      <c r="B161" s="7" t="s">
        <v>775</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953</v>
      </c>
      <c r="B162" s="7" t="s">
        <v>875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952</v>
      </c>
      <c r="B163" s="7" t="s">
        <v>873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951</v>
      </c>
      <c r="B164" s="7" t="s">
        <v>871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950</v>
      </c>
      <c r="B165" s="7" t="s">
        <v>869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949</v>
      </c>
      <c r="B166" s="7" t="s">
        <v>867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948</v>
      </c>
      <c r="B167" s="7" t="s">
        <v>865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947</v>
      </c>
      <c r="B168" s="7" t="s">
        <v>863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946</v>
      </c>
      <c r="B169" s="4" t="s">
        <v>945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944</v>
      </c>
    </row>
    <row r="173" spans="1:37" ht="15" customHeight="1">
      <c r="B173" s="4" t="s">
        <v>943</v>
      </c>
    </row>
    <row r="174" spans="1:37" ht="15" customHeight="1">
      <c r="B174" s="4" t="s">
        <v>906</v>
      </c>
    </row>
    <row r="175" spans="1:37" ht="15" customHeight="1">
      <c r="A175" s="58" t="s">
        <v>942</v>
      </c>
      <c r="B175" s="7" t="s">
        <v>880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941</v>
      </c>
      <c r="B176" s="7" t="s">
        <v>878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940</v>
      </c>
      <c r="B177" s="7" t="s">
        <v>775</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939</v>
      </c>
      <c r="B178" s="7" t="s">
        <v>875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938</v>
      </c>
      <c r="B179" s="7" t="s">
        <v>873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937</v>
      </c>
      <c r="B180" s="7" t="s">
        <v>871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936</v>
      </c>
      <c r="B181" s="7" t="s">
        <v>869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935</v>
      </c>
      <c r="B182" s="7" t="s">
        <v>867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934</v>
      </c>
      <c r="B183" s="7" t="s">
        <v>865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933</v>
      </c>
      <c r="B184" s="7" t="s">
        <v>932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894</v>
      </c>
    </row>
    <row r="186" spans="1:37" ht="15" customHeight="1">
      <c r="A186" s="58" t="s">
        <v>931</v>
      </c>
      <c r="B186" s="7" t="s">
        <v>880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930</v>
      </c>
      <c r="B187" s="7" t="s">
        <v>878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929</v>
      </c>
      <c r="B188" s="7" t="s">
        <v>775</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928</v>
      </c>
      <c r="B189" s="7" t="s">
        <v>875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927</v>
      </c>
      <c r="B190" s="7" t="s">
        <v>873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926</v>
      </c>
      <c r="B191" s="7" t="s">
        <v>871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925</v>
      </c>
      <c r="B192" s="7" t="s">
        <v>869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924</v>
      </c>
      <c r="B193" s="7" t="s">
        <v>867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923</v>
      </c>
      <c r="B194" s="7" t="s">
        <v>865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922</v>
      </c>
      <c r="B195" s="7" t="s">
        <v>921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882</v>
      </c>
    </row>
    <row r="197" spans="1:37" ht="15" customHeight="1">
      <c r="A197" s="58" t="s">
        <v>920</v>
      </c>
      <c r="B197" s="7" t="s">
        <v>880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919</v>
      </c>
      <c r="B198" s="7" t="s">
        <v>878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918</v>
      </c>
      <c r="B199" s="7" t="s">
        <v>775</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917</v>
      </c>
      <c r="B200" s="7" t="s">
        <v>875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916</v>
      </c>
      <c r="B201" s="7" t="s">
        <v>873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915</v>
      </c>
      <c r="B202" s="7" t="s">
        <v>871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914</v>
      </c>
      <c r="B203" s="7" t="s">
        <v>869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913</v>
      </c>
      <c r="B204" s="7" t="s">
        <v>867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912</v>
      </c>
      <c r="B205" s="7" t="s">
        <v>865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911</v>
      </c>
      <c r="B206" s="7" t="s">
        <v>910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909</v>
      </c>
      <c r="B207" s="4" t="s">
        <v>908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907</v>
      </c>
    </row>
    <row r="210" spans="1:37" ht="15" customHeight="1">
      <c r="B210" s="4" t="s">
        <v>906</v>
      </c>
    </row>
    <row r="211" spans="1:37" ht="15" customHeight="1">
      <c r="A211" s="58" t="s">
        <v>905</v>
      </c>
      <c r="B211" s="7" t="s">
        <v>880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904</v>
      </c>
      <c r="B212" s="7" t="s">
        <v>878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903</v>
      </c>
      <c r="B213" s="7" t="s">
        <v>775</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902</v>
      </c>
      <c r="B214" s="7" t="s">
        <v>875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901</v>
      </c>
      <c r="B215" s="7" t="s">
        <v>873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900</v>
      </c>
      <c r="B216" s="7" t="s">
        <v>871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899</v>
      </c>
      <c r="B217" s="7" t="s">
        <v>869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898</v>
      </c>
      <c r="B218" s="7" t="s">
        <v>867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897</v>
      </c>
      <c r="B219" s="7" t="s">
        <v>865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896</v>
      </c>
      <c r="B220" s="7" t="s">
        <v>895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894</v>
      </c>
    </row>
    <row r="222" spans="1:37" ht="15" customHeight="1">
      <c r="A222" s="58" t="s">
        <v>893</v>
      </c>
      <c r="B222" s="7" t="s">
        <v>880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892</v>
      </c>
      <c r="B223" s="7" t="s">
        <v>878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891</v>
      </c>
      <c r="B224" s="7" t="s">
        <v>775</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890</v>
      </c>
      <c r="B225" s="7" t="s">
        <v>875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889</v>
      </c>
      <c r="B226" s="7" t="s">
        <v>873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888</v>
      </c>
      <c r="B227" s="7" t="s">
        <v>871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887</v>
      </c>
      <c r="B228" s="7" t="s">
        <v>869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886</v>
      </c>
      <c r="B229" s="7" t="s">
        <v>867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885</v>
      </c>
      <c r="B230" s="7" t="s">
        <v>865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884</v>
      </c>
      <c r="B231" s="7" t="s">
        <v>883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882</v>
      </c>
    </row>
    <row r="233" spans="1:37" ht="15" customHeight="1">
      <c r="A233" s="58" t="s">
        <v>881</v>
      </c>
      <c r="B233" s="7" t="s">
        <v>880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879</v>
      </c>
      <c r="B234" s="7" t="s">
        <v>878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877</v>
      </c>
      <c r="B235" s="7" t="s">
        <v>775</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876</v>
      </c>
      <c r="B236" s="7" t="s">
        <v>875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874</v>
      </c>
      <c r="B237" s="7" t="s">
        <v>873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872</v>
      </c>
      <c r="B238" s="7" t="s">
        <v>871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870</v>
      </c>
      <c r="B239" s="7" t="s">
        <v>869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868</v>
      </c>
      <c r="B240" s="7" t="s">
        <v>867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866</v>
      </c>
      <c r="B241" s="7" t="s">
        <v>865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864</v>
      </c>
      <c r="B242" s="7" t="s">
        <v>863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862</v>
      </c>
      <c r="B243" s="4" t="s">
        <v>861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860</v>
      </c>
    </row>
    <row r="248" spans="1:37" ht="15" customHeight="1">
      <c r="A248" s="58" t="s">
        <v>859</v>
      </c>
      <c r="B248" s="7" t="s">
        <v>858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857</v>
      </c>
      <c r="B249" s="7" t="s">
        <v>848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836</v>
      </c>
    </row>
    <row r="251" spans="1:37" ht="15" customHeight="1">
      <c r="A251" s="58" t="s">
        <v>856</v>
      </c>
      <c r="B251" s="7" t="s">
        <v>834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855</v>
      </c>
      <c r="B252" s="7" t="s">
        <v>832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854</v>
      </c>
      <c r="B253" s="7" t="s">
        <v>830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853</v>
      </c>
      <c r="B254" s="7" t="s">
        <v>828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852</v>
      </c>
    </row>
    <row r="257" spans="1:37" ht="15" customHeight="1">
      <c r="A257" s="58" t="s">
        <v>851</v>
      </c>
      <c r="B257" s="7" t="s">
        <v>850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849</v>
      </c>
      <c r="B258" s="7" t="s">
        <v>848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836</v>
      </c>
    </row>
    <row r="260" spans="1:37" ht="15" customHeight="1">
      <c r="A260" s="58" t="s">
        <v>847</v>
      </c>
      <c r="B260" s="7" t="s">
        <v>834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846</v>
      </c>
      <c r="B261" s="7" t="s">
        <v>832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845</v>
      </c>
      <c r="B262" s="7" t="s">
        <v>830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844</v>
      </c>
      <c r="B263" s="7" t="s">
        <v>828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843</v>
      </c>
    </row>
    <row r="266" spans="1:37" ht="15" customHeight="1">
      <c r="A266" s="58" t="s">
        <v>842</v>
      </c>
      <c r="B266" s="7" t="s">
        <v>841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840</v>
      </c>
      <c r="B267" s="7" t="s">
        <v>839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838</v>
      </c>
      <c r="B268" s="7" t="s">
        <v>837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836</v>
      </c>
    </row>
    <row r="270" spans="1:37" ht="15" customHeight="1">
      <c r="A270" s="58" t="s">
        <v>835</v>
      </c>
      <c r="B270" s="7" t="s">
        <v>834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833</v>
      </c>
      <c r="B271" s="7" t="s">
        <v>832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831</v>
      </c>
      <c r="B272" s="7" t="s">
        <v>830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829</v>
      </c>
      <c r="B273" s="7" t="s">
        <v>828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7" t="s">
        <v>827</v>
      </c>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row>
    <row r="276" spans="1:37" ht="15" customHeight="1">
      <c r="B276" s="60" t="s">
        <v>4</v>
      </c>
    </row>
    <row r="277" spans="1:37" ht="15" customHeight="1">
      <c r="B277" s="60" t="s">
        <v>128</v>
      </c>
    </row>
    <row r="278" spans="1:37" ht="15" customHeight="1">
      <c r="B278" s="60" t="s">
        <v>798</v>
      </c>
    </row>
    <row r="279" spans="1:37" ht="15" customHeight="1">
      <c r="B279" s="60" t="s">
        <v>1174</v>
      </c>
    </row>
    <row r="280" spans="1:37" ht="15" customHeight="1">
      <c r="B280" s="60" t="s">
        <v>1144</v>
      </c>
    </row>
    <row r="281" spans="1:37" ht="15" customHeight="1">
      <c r="B281" s="60" t="s">
        <v>1175</v>
      </c>
    </row>
    <row r="282" spans="1:37" ht="15" customHeight="1">
      <c r="B282" s="60" t="s">
        <v>826</v>
      </c>
    </row>
    <row r="283" spans="1:37" ht="15" customHeight="1">
      <c r="B283" s="60" t="s">
        <v>1145</v>
      </c>
    </row>
    <row r="284" spans="1:37" ht="15" customHeight="1">
      <c r="B284" s="60" t="s">
        <v>1176</v>
      </c>
    </row>
    <row r="285" spans="1:37" ht="15" customHeight="1">
      <c r="B285" s="60" t="s">
        <v>1177</v>
      </c>
    </row>
    <row r="286" spans="1:37" ht="15" customHeight="1">
      <c r="B286" s="60" t="s">
        <v>1161</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defaultColWidth="9.1328125" defaultRowHeight="12.75"/>
  <cols>
    <col min="1" max="1" width="37.73046875" style="22" customWidth="1"/>
    <col min="2" max="33" width="8.73046875" style="22" customWidth="1"/>
    <col min="34" max="16384" width="9.1328125" style="22"/>
  </cols>
  <sheetData>
    <row r="1" spans="1:36" s="48" customFormat="1" ht="16.5" customHeight="1" thickBot="1">
      <c r="A1" s="68" t="s">
        <v>680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I1" s="48" t="s">
        <v>1130</v>
      </c>
    </row>
    <row r="2" spans="1:36"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c r="AJ2" s="55">
        <v>2018</v>
      </c>
    </row>
    <row r="3" spans="1:36"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6"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c r="AJ4" s="22">
        <f>TREND(AE4:AI4,$AD$2:$AH$2,$AI$2)</f>
        <v>717095.28716545552</v>
      </c>
    </row>
    <row r="5" spans="1:36"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J27" si="1">TREND(AD5:AH5,$AD$2:$AH$2,$AI$2)</f>
        <v>4634973.1697132587</v>
      </c>
      <c r="AJ5" s="22">
        <f t="shared" si="1"/>
        <v>4733176.3045877218</v>
      </c>
    </row>
    <row r="6" spans="1:36"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c r="AJ6" s="22">
        <f t="shared" si="1"/>
        <v>3134191.8987811059</v>
      </c>
    </row>
    <row r="7" spans="1:36"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6"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c r="AJ8" s="22">
        <f t="shared" si="1"/>
        <v>21165.78056579837</v>
      </c>
    </row>
    <row r="9" spans="1:36"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c r="AJ9" s="22">
        <f t="shared" si="1"/>
        <v>915802.70762781799</v>
      </c>
    </row>
    <row r="10" spans="1:36"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6"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c r="AJ11" s="22">
        <f t="shared" si="1"/>
        <v>116568.77526642522</v>
      </c>
    </row>
    <row r="12" spans="1:36"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c r="AJ12" s="22">
        <f t="shared" si="1"/>
        <v>178130.73236147687</v>
      </c>
    </row>
    <row r="13" spans="1:36"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c r="AJ13" s="22">
        <f t="shared" si="1"/>
        <v>367316.94998507947</v>
      </c>
    </row>
    <row r="14" spans="1:36"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c r="AJ14" s="22">
        <f t="shared" si="1"/>
        <v>56933.833674720023</v>
      </c>
    </row>
    <row r="15" spans="1:36"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c r="AJ15" s="22">
        <f t="shared" si="1"/>
        <v>19874.661914879922</v>
      </c>
    </row>
    <row r="16" spans="1:36"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c r="AJ16" s="22">
        <f t="shared" si="1"/>
        <v>2883.5195953599759</v>
      </c>
    </row>
    <row r="17" spans="1:36"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c r="AJ17" s="22">
        <f t="shared" si="1"/>
        <v>18953.22343576001</v>
      </c>
    </row>
    <row r="18" spans="1:36"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c r="AJ18" s="22">
        <f t="shared" si="1"/>
        <v>147.52901383999915</v>
      </c>
    </row>
    <row r="19" spans="1:36"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c r="AJ19" s="22">
        <f t="shared" si="1"/>
        <v>12057.320384080056</v>
      </c>
    </row>
    <row r="20" spans="1:36"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c r="AJ20" s="22">
        <f t="shared" si="1"/>
        <v>888.00466120000056</v>
      </c>
    </row>
    <row r="21" spans="1:36"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c r="AJ21" s="22">
        <f t="shared" si="1"/>
        <v>560.2887033599909</v>
      </c>
    </row>
    <row r="22" spans="1:36"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c r="AJ22" s="22">
        <f t="shared" si="1"/>
        <v>1569.8259662400014</v>
      </c>
    </row>
    <row r="23" spans="1:36"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6"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c r="AJ24" s="22">
        <f t="shared" si="1"/>
        <v>6098.2121541400556</v>
      </c>
    </row>
    <row r="25" spans="1:36"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c r="AJ25" s="22">
        <f t="shared" si="1"/>
        <v>12057.320384080056</v>
      </c>
    </row>
    <row r="26" spans="1:36"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c r="AJ26" s="22">
        <f t="shared" si="1"/>
        <v>2883.5195953599759</v>
      </c>
    </row>
    <row r="27" spans="1:36"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c r="AJ27" s="22">
        <f t="shared" si="1"/>
        <v>18953.22343576001</v>
      </c>
    </row>
    <row r="28" spans="1:36" s="23" customFormat="1" ht="12.75" customHeight="1">
      <c r="A28" s="72" t="s">
        <v>653</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I28" s="22"/>
    </row>
    <row r="29" spans="1:36" s="25" customFormat="1" ht="12.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36" s="23" customFormat="1" ht="12.75" customHeight="1">
      <c r="A30" s="74" t="s">
        <v>652</v>
      </c>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spans="1:36" s="23" customFormat="1" ht="38.25" customHeight="1">
      <c r="A31" s="74" t="s">
        <v>651</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D31" s="23">
        <f>9611</f>
        <v>9611</v>
      </c>
      <c r="AE31" s="23">
        <f>AD31*SUM(AE32:AE38)/1000000</f>
        <v>9705.6395169999996</v>
      </c>
    </row>
    <row r="32" spans="1:36" s="23" customFormat="1" ht="12.75" customHeight="1">
      <c r="A32" s="75" t="s">
        <v>650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D32" s="23" t="s">
        <v>1180</v>
      </c>
      <c r="AE32" s="23">
        <v>2018</v>
      </c>
    </row>
    <row r="33" spans="1:31" s="23" customFormat="1" ht="12.75" customHeight="1">
      <c r="A33" s="75" t="s">
        <v>649</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D33" s="23" t="s">
        <v>1181</v>
      </c>
      <c r="AE33" s="23">
        <v>300</v>
      </c>
    </row>
    <row r="34" spans="1:31" s="23" customFormat="1" ht="12.75" customHeight="1">
      <c r="A34" s="75" t="s">
        <v>648</v>
      </c>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D34" s="23" t="s">
        <v>1182</v>
      </c>
      <c r="AE34" s="23">
        <v>108054</v>
      </c>
    </row>
    <row r="35" spans="1:31" s="23" customFormat="1" ht="25.5" customHeight="1">
      <c r="A35" s="74" t="s">
        <v>647</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D35" s="23" t="s">
        <v>1183</v>
      </c>
      <c r="AE35" s="23">
        <v>98681</v>
      </c>
    </row>
    <row r="36" spans="1:31" s="23" customFormat="1" ht="12.75" customHeight="1">
      <c r="A36" s="76" t="s">
        <v>646</v>
      </c>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D36" s="23" t="s">
        <v>1184</v>
      </c>
      <c r="AE36" s="23">
        <v>800794</v>
      </c>
    </row>
    <row r="37" spans="1:31" s="23" customFormat="1" ht="12.75" customHeight="1">
      <c r="A37" s="75" t="s">
        <v>645</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D37" s="23" t="s">
        <v>1185</v>
      </c>
      <c r="AE37" s="23">
        <v>0</v>
      </c>
    </row>
    <row r="38" spans="1:31" s="23" customFormat="1" ht="12.75" customHeight="1">
      <c r="A38" s="75" t="s">
        <v>644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D38" s="23" t="s">
        <v>1186</v>
      </c>
      <c r="AE38" s="23">
        <v>0</v>
      </c>
    </row>
    <row r="39" spans="1:31" s="23" customFormat="1" ht="12.75" customHeight="1">
      <c r="A39" s="75" t="s">
        <v>643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31" s="23" customFormat="1" ht="12.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31" s="23" customFormat="1" ht="12.75" customHeight="1">
      <c r="A41" s="81" t="s">
        <v>642</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31" s="23" customFormat="1" ht="38.25" customHeight="1">
      <c r="A42" s="77" t="s">
        <v>641</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31" s="23" customFormat="1" ht="51" customHeight="1">
      <c r="A43" s="77" t="s">
        <v>640</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31" s="23" customFormat="1" ht="12.75" customHeight="1">
      <c r="A44" s="83" t="s">
        <v>639</v>
      </c>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31" s="23" customFormat="1" ht="12.75" customHeight="1">
      <c r="A45" s="84" t="s">
        <v>638</v>
      </c>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spans="1:31" s="23" customFormat="1" ht="12.75" customHeight="1">
      <c r="A46" s="85" t="s">
        <v>637</v>
      </c>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31" s="23" customFormat="1" ht="12.75" customHeight="1">
      <c r="A47" s="77" t="s">
        <v>636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31" s="23"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3" customFormat="1" ht="12.75" customHeight="1">
      <c r="A49" s="78" t="s">
        <v>635</v>
      </c>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s="23" customFormat="1" ht="12.75" customHeight="1">
      <c r="A50" s="78" t="s">
        <v>634</v>
      </c>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s="23" customFormat="1" ht="12.75" customHeight="1">
      <c r="A51" s="79" t="s">
        <v>633</v>
      </c>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s="23" customFormat="1" ht="12.75" customHeight="1">
      <c r="A52" s="69" t="s">
        <v>632</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23" customFormat="1" ht="12.75" customHeight="1">
      <c r="A53" s="69" t="s">
        <v>631</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23" customFormat="1" ht="12.75" customHeight="1">
      <c r="A54" s="70" t="s">
        <v>630</v>
      </c>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s="23" customFormat="1" ht="12.75" customHeight="1">
      <c r="A55" s="71" t="s">
        <v>629</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23" customFormat="1" ht="12.75" customHeight="1">
      <c r="A56" s="79" t="s">
        <v>628</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23" customFormat="1" ht="12.75" customHeight="1">
      <c r="A57" s="70" t="s">
        <v>627</v>
      </c>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s="23" customFormat="1" ht="12.75" customHeight="1">
      <c r="A58" s="69" t="s">
        <v>619</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23" customFormat="1" ht="12.75" customHeight="1">
      <c r="A59" s="79" t="s">
        <v>626</v>
      </c>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s="23" customFormat="1" ht="12.75" customHeight="1">
      <c r="A60" s="69" t="s">
        <v>625</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23" customFormat="1" ht="12.75" customHeight="1">
      <c r="A61" s="79" t="s">
        <v>624</v>
      </c>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s="23" customFormat="1" ht="12.75" customHeight="1">
      <c r="A62" s="69" t="s">
        <v>623</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23" customFormat="1" ht="12.75" customHeight="1">
      <c r="A63" s="69" t="s">
        <v>622</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23" customFormat="1" ht="12.75" customHeight="1">
      <c r="A64" s="79" t="s">
        <v>621</v>
      </c>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s="23" customFormat="1" ht="12.75" customHeight="1">
      <c r="A65" s="70" t="s">
        <v>620</v>
      </c>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s="23" customFormat="1" ht="12.75" customHeight="1">
      <c r="A66" s="69" t="s">
        <v>619</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23" customFormat="1" ht="12.75" customHeight="1">
      <c r="A67" s="79" t="s">
        <v>618</v>
      </c>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s="23" customFormat="1" ht="12.75" customHeight="1">
      <c r="A68" s="69" t="s">
        <v>617</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23" customFormat="1" ht="12.75" customHeight="1">
      <c r="A69" s="79" t="s">
        <v>616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s="23" customFormat="1" ht="12.75" customHeight="1">
      <c r="A70" s="70" t="s">
        <v>615</v>
      </c>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s="23" customFormat="1" ht="12.75" customHeight="1">
      <c r="A71" s="69" t="s">
        <v>614</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24" customFormat="1" ht="12.75" customHeight="1">
      <c r="A72" s="71" t="s">
        <v>613</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24" customFormat="1" ht="12.75" customHeight="1">
      <c r="A73" s="79" t="s">
        <v>612</v>
      </c>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s="24" customFormat="1" ht="12.75" customHeight="1">
      <c r="A74" s="69" t="s">
        <v>611</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24" customFormat="1" ht="12.75" customHeight="1">
      <c r="A75" s="69" t="s">
        <v>610</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23" customFormat="1" ht="12.75" customHeight="1">
      <c r="A76" s="69" t="s">
        <v>607</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9" t="s">
        <v>609</v>
      </c>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s="23" customFormat="1" ht="12.75" customHeight="1">
      <c r="A78" s="69" t="s">
        <v>608</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24" customFormat="1" ht="12.75" customHeight="1">
      <c r="A79" s="69" t="s">
        <v>607</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23" customFormat="1" ht="12.75" customHeight="1">
      <c r="A80" s="71" t="s">
        <v>606</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23" customFormat="1" ht="12.75" customHeight="1">
      <c r="A81" s="69" t="s">
        <v>605</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23" customFormat="1" ht="12.75" customHeight="1">
      <c r="A82" s="69" t="s">
        <v>604</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603</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82" t="s">
        <v>602</v>
      </c>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569</v>
      </c>
    </row>
    <row r="2" spans="1:7">
      <c r="A2" s="1"/>
    </row>
    <row r="3" spans="1:7" ht="42.7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workbookViewId="0">
      <selection activeCell="B8" sqref="B8"/>
    </sheetView>
  </sheetViews>
  <sheetFormatPr defaultRowHeight="14.25"/>
  <cols>
    <col min="1" max="1" width="50.3984375"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2018</v>
      </c>
      <c r="C2">
        <f>'AEO 7'!E1</f>
        <v>2019</v>
      </c>
      <c r="D2">
        <f>'AEO 7'!F1</f>
        <v>2020</v>
      </c>
      <c r="E2">
        <f>'AEO 7'!G1</f>
        <v>2021</v>
      </c>
      <c r="F2">
        <f>'AEO 7'!H1</f>
        <v>2022</v>
      </c>
      <c r="G2">
        <f>'AEO 7'!I1</f>
        <v>2023</v>
      </c>
      <c r="H2">
        <f>'AEO 7'!J1</f>
        <v>2024</v>
      </c>
      <c r="I2">
        <f>'AEO 7'!K1</f>
        <v>2025</v>
      </c>
      <c r="J2">
        <f>'AEO 7'!L1</f>
        <v>2026</v>
      </c>
      <c r="K2">
        <f>'AEO 7'!M1</f>
        <v>2027</v>
      </c>
      <c r="L2">
        <f>'AEO 7'!N1</f>
        <v>2028</v>
      </c>
      <c r="M2">
        <f>'AEO 7'!O1</f>
        <v>2029</v>
      </c>
      <c r="N2">
        <f>'AEO 7'!P1</f>
        <v>2030</v>
      </c>
      <c r="O2">
        <f>'AEO 7'!Q1</f>
        <v>2031</v>
      </c>
      <c r="P2">
        <f>'AEO 7'!R1</f>
        <v>2032</v>
      </c>
      <c r="Q2">
        <f>'AEO 7'!S1</f>
        <v>2033</v>
      </c>
      <c r="R2">
        <f>'AEO 7'!T1</f>
        <v>2034</v>
      </c>
      <c r="S2">
        <f>'AEO 7'!U1</f>
        <v>2035</v>
      </c>
      <c r="T2">
        <f>'AEO 7'!V1</f>
        <v>2036</v>
      </c>
      <c r="U2">
        <f>'AEO 7'!W1</f>
        <v>2037</v>
      </c>
      <c r="V2">
        <f>'AEO 7'!X1</f>
        <v>2038</v>
      </c>
      <c r="W2">
        <f>'AEO 7'!Y1</f>
        <v>2039</v>
      </c>
      <c r="X2">
        <f>'AEO 7'!Z1</f>
        <v>2040</v>
      </c>
      <c r="Y2">
        <f>'AEO 7'!AA1</f>
        <v>2041</v>
      </c>
      <c r="Z2">
        <f>'AEO 7'!AB1</f>
        <v>2042</v>
      </c>
      <c r="AA2">
        <f>'AEO 7'!AC1</f>
        <v>2043</v>
      </c>
      <c r="AB2">
        <f>'AEO 7'!AD1</f>
        <v>2044</v>
      </c>
      <c r="AC2">
        <f>'AEO 7'!AE1</f>
        <v>2045</v>
      </c>
      <c r="AD2">
        <f>'AEO 7'!AF1</f>
        <v>2046</v>
      </c>
      <c r="AE2">
        <f>'AEO 7'!AG1</f>
        <v>2047</v>
      </c>
      <c r="AF2">
        <f>'AEO 7'!AH1</f>
        <v>2048</v>
      </c>
      <c r="AG2">
        <f>'AEO 7'!AI1</f>
        <v>2049</v>
      </c>
      <c r="AH2">
        <f>'AEO 7'!AJ1</f>
        <v>2050</v>
      </c>
    </row>
    <row r="3" spans="1:36">
      <c r="A3" t="s">
        <v>556</v>
      </c>
      <c r="B3">
        <f>('AEO 49'!D72-'AEO 49'!D184)/'AEO 49'!D72</f>
        <v>0.86739916238040293</v>
      </c>
      <c r="C3">
        <f>('AEO 49'!E72-'AEO 49'!E184)/'AEO 49'!E72</f>
        <v>0.87477439830857417</v>
      </c>
      <c r="D3">
        <f>('AEO 49'!F72-'AEO 49'!F184)/'AEO 49'!F72</f>
        <v>0.88064509532061697</v>
      </c>
      <c r="E3">
        <f>('AEO 49'!G72-'AEO 49'!G184)/'AEO 49'!G72</f>
        <v>0.88597100561079367</v>
      </c>
      <c r="F3">
        <f>('AEO 49'!H72-'AEO 49'!H184)/'AEO 49'!H72</f>
        <v>0.89000589893688509</v>
      </c>
      <c r="G3">
        <f>('AEO 49'!I72-'AEO 49'!I184)/'AEO 49'!I72</f>
        <v>0.89327476363808866</v>
      </c>
      <c r="H3">
        <f>('AEO 49'!J72-'AEO 49'!J184)/'AEO 49'!J72</f>
        <v>0.89623687432239052</v>
      </c>
      <c r="I3">
        <f>('AEO 49'!K72-'AEO 49'!K184)/'AEO 49'!K72</f>
        <v>0.89904207774279288</v>
      </c>
      <c r="J3">
        <f>('AEO 49'!L72-'AEO 49'!L184)/'AEO 49'!L72</f>
        <v>0.90158011866070431</v>
      </c>
      <c r="K3">
        <f>('AEO 49'!M72-'AEO 49'!M184)/'AEO 49'!M72</f>
        <v>0.90434790821824995</v>
      </c>
      <c r="L3">
        <f>('AEO 49'!N72-'AEO 49'!N184)/'AEO 49'!N72</f>
        <v>0.90751332715387056</v>
      </c>
      <c r="M3">
        <f>('AEO 49'!O72-'AEO 49'!O184)/'AEO 49'!O72</f>
        <v>0.90968077994418384</v>
      </c>
      <c r="N3">
        <f>('AEO 49'!P72-'AEO 49'!P184)/'AEO 49'!P72</f>
        <v>0.9113783068102943</v>
      </c>
      <c r="O3">
        <f>('AEO 49'!Q72-'AEO 49'!Q184)/'AEO 49'!Q72</f>
        <v>0.91277945385928916</v>
      </c>
      <c r="P3">
        <f>('AEO 49'!R72-'AEO 49'!R184)/'AEO 49'!R72</f>
        <v>0.91393718863777174</v>
      </c>
      <c r="Q3">
        <f>('AEO 49'!S72-'AEO 49'!S184)/'AEO 49'!S72</f>
        <v>0.91503338302945347</v>
      </c>
      <c r="R3">
        <f>('AEO 49'!T72-'AEO 49'!T184)/'AEO 49'!T72</f>
        <v>0.91622051532006665</v>
      </c>
      <c r="S3">
        <f>('AEO 49'!U72-'AEO 49'!U184)/'AEO 49'!U72</f>
        <v>0.91731848685457318</v>
      </c>
      <c r="T3">
        <f>('AEO 49'!V72-'AEO 49'!V184)/'AEO 49'!V72</f>
        <v>0.91828848845206668</v>
      </c>
      <c r="U3">
        <f>('AEO 49'!W72-'AEO 49'!W184)/'AEO 49'!W72</f>
        <v>0.91902643180271237</v>
      </c>
      <c r="V3">
        <f>('AEO 49'!X72-'AEO 49'!X184)/'AEO 49'!X72</f>
        <v>0.91982828903262559</v>
      </c>
      <c r="W3">
        <f>('AEO 49'!Y72-'AEO 49'!Y184)/'AEO 49'!Y72</f>
        <v>0.92050246479810338</v>
      </c>
      <c r="X3">
        <f>('AEO 49'!Z72-'AEO 49'!Z184)/'AEO 49'!Z72</f>
        <v>0.92116649107790505</v>
      </c>
      <c r="Y3">
        <f>('AEO 49'!AA72-'AEO 49'!AA184)/'AEO 49'!AA72</f>
        <v>0.92181007818059557</v>
      </c>
      <c r="Z3">
        <f>('AEO 49'!AB72-'AEO 49'!AB184)/'AEO 49'!AB72</f>
        <v>0.92257220252626426</v>
      </c>
      <c r="AA3">
        <f>('AEO 49'!AC72-'AEO 49'!AC184)/'AEO 49'!AC72</f>
        <v>0.92338559888775917</v>
      </c>
      <c r="AB3">
        <f>('AEO 49'!AD72-'AEO 49'!AD184)/'AEO 49'!AD72</f>
        <v>0.92422503160983205</v>
      </c>
      <c r="AC3">
        <f>('AEO 49'!AE72-'AEO 49'!AE184)/'AEO 49'!AE72</f>
        <v>0.92504798979585345</v>
      </c>
      <c r="AD3">
        <f>('AEO 49'!AF72-'AEO 49'!AF184)/'AEO 49'!AF72</f>
        <v>0.92593116867023562</v>
      </c>
      <c r="AE3">
        <f>('AEO 49'!AG72-'AEO 49'!AG184)/'AEO 49'!AG72</f>
        <v>0.92675894641861178</v>
      </c>
      <c r="AF3">
        <f>('AEO 49'!AH72-'AEO 49'!AH184)/'AEO 49'!AH72</f>
        <v>0.92750543670618546</v>
      </c>
      <c r="AG3">
        <f>('AEO 49'!AI72-'AEO 49'!AI184)/'AEO 49'!AI72</f>
        <v>0.92819277661750921</v>
      </c>
      <c r="AH3">
        <f>('AEO 49'!AJ72-'AEO 49'!AJ184)/'AEO 49'!AJ72</f>
        <v>0.92881664459461777</v>
      </c>
    </row>
    <row r="4" spans="1:36">
      <c r="A4" t="s">
        <v>557</v>
      </c>
      <c r="B4">
        <f>'AEO 49'!D184/'AEO 49'!D72</f>
        <v>0.13260083761959704</v>
      </c>
      <c r="C4">
        <f>'AEO 49'!E184/'AEO 49'!E72</f>
        <v>0.12522560169142585</v>
      </c>
      <c r="D4">
        <f>'AEO 49'!F184/'AEO 49'!F72</f>
        <v>0.11935490467938299</v>
      </c>
      <c r="E4">
        <f>'AEO 49'!G184/'AEO 49'!G72</f>
        <v>0.11402899438920634</v>
      </c>
      <c r="F4">
        <f>'AEO 49'!H184/'AEO 49'!H72</f>
        <v>0.10999410106311497</v>
      </c>
      <c r="G4">
        <f>'AEO 49'!I184/'AEO 49'!I72</f>
        <v>0.10672523636191129</v>
      </c>
      <c r="H4">
        <f>'AEO 49'!J184/'AEO 49'!J72</f>
        <v>0.10376312567760954</v>
      </c>
      <c r="I4">
        <f>'AEO 49'!K184/'AEO 49'!K72</f>
        <v>0.10095792225720719</v>
      </c>
      <c r="J4">
        <f>'AEO 49'!L184/'AEO 49'!L72</f>
        <v>9.8419881339295676E-2</v>
      </c>
      <c r="K4">
        <f>'AEO 49'!M184/'AEO 49'!M72</f>
        <v>9.5652091781750131E-2</v>
      </c>
      <c r="L4">
        <f>'AEO 49'!N184/'AEO 49'!N72</f>
        <v>9.2486672846129367E-2</v>
      </c>
      <c r="M4">
        <f>'AEO 49'!O184/'AEO 49'!O72</f>
        <v>9.0319220055816135E-2</v>
      </c>
      <c r="N4">
        <f>'AEO 49'!P184/'AEO 49'!P72</f>
        <v>8.8621693189705669E-2</v>
      </c>
      <c r="O4">
        <f>'AEO 49'!Q184/'AEO 49'!Q72</f>
        <v>8.7220546140710814E-2</v>
      </c>
      <c r="P4">
        <f>'AEO 49'!R184/'AEO 49'!R72</f>
        <v>8.6062811362228264E-2</v>
      </c>
      <c r="Q4">
        <f>'AEO 49'!S184/'AEO 49'!S72</f>
        <v>8.4966616970546582E-2</v>
      </c>
      <c r="R4">
        <f>'AEO 49'!T184/'AEO 49'!T72</f>
        <v>8.3779484679933333E-2</v>
      </c>
      <c r="S4">
        <f>'AEO 49'!U184/'AEO 49'!U72</f>
        <v>8.2681513145426808E-2</v>
      </c>
      <c r="T4">
        <f>'AEO 49'!V184/'AEO 49'!V72</f>
        <v>8.171151154793331E-2</v>
      </c>
      <c r="U4">
        <f>'AEO 49'!W184/'AEO 49'!W72</f>
        <v>8.0973568197287543E-2</v>
      </c>
      <c r="V4">
        <f>'AEO 49'!X184/'AEO 49'!X72</f>
        <v>8.0171710967374452E-2</v>
      </c>
      <c r="W4">
        <f>'AEO 49'!Y184/'AEO 49'!Y72</f>
        <v>7.9497535201896563E-2</v>
      </c>
      <c r="X4">
        <f>'AEO 49'!Z184/'AEO 49'!Z72</f>
        <v>7.8833508922094911E-2</v>
      </c>
      <c r="Y4">
        <f>'AEO 49'!AA184/'AEO 49'!AA72</f>
        <v>7.8189921819404415E-2</v>
      </c>
      <c r="Z4">
        <f>'AEO 49'!AB184/'AEO 49'!AB72</f>
        <v>7.7427797473735752E-2</v>
      </c>
      <c r="AA4">
        <f>'AEO 49'!AC184/'AEO 49'!AC72</f>
        <v>7.6614401112240813E-2</v>
      </c>
      <c r="AB4">
        <f>'AEO 49'!AD184/'AEO 49'!AD72</f>
        <v>7.5774968390167938E-2</v>
      </c>
      <c r="AC4">
        <f>'AEO 49'!AE184/'AEO 49'!AE72</f>
        <v>7.4952010204146477E-2</v>
      </c>
      <c r="AD4">
        <f>'AEO 49'!AF184/'AEO 49'!AF72</f>
        <v>7.4068831329764384E-2</v>
      </c>
      <c r="AE4">
        <f>'AEO 49'!AG184/'AEO 49'!AG72</f>
        <v>7.3241053581388146E-2</v>
      </c>
      <c r="AF4">
        <f>'AEO 49'!AH184/'AEO 49'!AH72</f>
        <v>7.2494563293814429E-2</v>
      </c>
      <c r="AG4">
        <f>'AEO 49'!AI184/'AEO 49'!AI72</f>
        <v>7.1807223382490876E-2</v>
      </c>
      <c r="AH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2018</v>
      </c>
      <c r="C7">
        <f>'AEO 7'!E1</f>
        <v>2019</v>
      </c>
      <c r="D7">
        <f>'AEO 7'!F1</f>
        <v>2020</v>
      </c>
      <c r="E7">
        <f>'AEO 7'!G1</f>
        <v>2021</v>
      </c>
      <c r="F7">
        <f>'AEO 7'!H1</f>
        <v>2022</v>
      </c>
      <c r="G7">
        <f>'AEO 7'!I1</f>
        <v>2023</v>
      </c>
      <c r="H7">
        <f>'AEO 7'!J1</f>
        <v>2024</v>
      </c>
      <c r="I7">
        <f>'AEO 7'!K1</f>
        <v>2025</v>
      </c>
      <c r="J7">
        <f>'AEO 7'!L1</f>
        <v>2026</v>
      </c>
      <c r="K7">
        <f>'AEO 7'!M1</f>
        <v>2027</v>
      </c>
      <c r="L7">
        <f>'AEO 7'!N1</f>
        <v>2028</v>
      </c>
      <c r="M7">
        <f>'AEO 7'!O1</f>
        <v>2029</v>
      </c>
      <c r="N7">
        <f>'AEO 7'!P1</f>
        <v>2030</v>
      </c>
      <c r="O7">
        <f>'AEO 7'!Q1</f>
        <v>2031</v>
      </c>
      <c r="P7">
        <f>'AEO 7'!R1</f>
        <v>2032</v>
      </c>
      <c r="Q7">
        <f>'AEO 7'!S1</f>
        <v>2033</v>
      </c>
      <c r="R7">
        <f>'AEO 7'!T1</f>
        <v>2034</v>
      </c>
      <c r="S7">
        <f>'AEO 7'!U1</f>
        <v>2035</v>
      </c>
      <c r="T7">
        <f>'AEO 7'!V1</f>
        <v>2036</v>
      </c>
      <c r="U7">
        <f>'AEO 7'!W1</f>
        <v>2037</v>
      </c>
      <c r="V7">
        <f>'AEO 7'!X1</f>
        <v>2038</v>
      </c>
      <c r="W7">
        <f>'AEO 7'!Y1</f>
        <v>2039</v>
      </c>
      <c r="X7">
        <f>'AEO 7'!Z1</f>
        <v>2040</v>
      </c>
      <c r="Y7">
        <f>'AEO 7'!AA1</f>
        <v>2041</v>
      </c>
      <c r="Z7">
        <f>'AEO 7'!AB1</f>
        <v>2042</v>
      </c>
      <c r="AA7">
        <f>'AEO 7'!AC1</f>
        <v>2043</v>
      </c>
      <c r="AB7">
        <f>'AEO 7'!AD1</f>
        <v>2044</v>
      </c>
      <c r="AC7">
        <f>'AEO 7'!AE1</f>
        <v>2045</v>
      </c>
      <c r="AD7">
        <f>'AEO 7'!AF1</f>
        <v>2046</v>
      </c>
      <c r="AE7">
        <f>'AEO 7'!AG1</f>
        <v>2047</v>
      </c>
      <c r="AF7">
        <f>'AEO 7'!AH1</f>
        <v>2048</v>
      </c>
      <c r="AG7">
        <f>'AEO 7'!AI1</f>
        <v>2049</v>
      </c>
      <c r="AH7">
        <f>'AEO 7'!AJ1</f>
        <v>2050</v>
      </c>
    </row>
    <row r="8" spans="1:36">
      <c r="A8" t="s">
        <v>559</v>
      </c>
      <c r="B8">
        <f>'AEO 48'!D179/'AEO 48'!D184</f>
        <v>1.0713394958895028</v>
      </c>
      <c r="C8">
        <f>'AEO 48'!E179/'AEO 48'!E184</f>
        <v>1.0692204441882756</v>
      </c>
      <c r="D8">
        <f>'AEO 48'!F179/'AEO 48'!F184</f>
        <v>1.0654125000556678</v>
      </c>
      <c r="E8">
        <f>'AEO 48'!G179/'AEO 48'!G184</f>
        <v>1.0706248782817172</v>
      </c>
      <c r="F8">
        <f>'AEO 48'!H179/'AEO 48'!H184</f>
        <v>1.0755981799417369</v>
      </c>
      <c r="G8">
        <f>'AEO 48'!I179/'AEO 48'!I184</f>
        <v>1.0805194154190942</v>
      </c>
      <c r="H8">
        <f>'AEO 48'!J179/'AEO 48'!J184</f>
        <v>1.0851364037703437</v>
      </c>
      <c r="I8">
        <f>'AEO 48'!K179/'AEO 48'!K184</f>
        <v>1.0809244924678965</v>
      </c>
      <c r="J8">
        <f>'AEO 48'!L179/'AEO 48'!L184</f>
        <v>1.0912886500822077</v>
      </c>
      <c r="K8">
        <f>'AEO 48'!M179/'AEO 48'!M184</f>
        <v>1.1012083610943313</v>
      </c>
      <c r="L8">
        <f>'AEO 48'!N179/'AEO 48'!N184</f>
        <v>1.1104534944330438</v>
      </c>
      <c r="M8">
        <f>'AEO 48'!O179/'AEO 48'!O184</f>
        <v>1.1191971640932477</v>
      </c>
      <c r="N8">
        <f>'AEO 48'!P179/'AEO 48'!P184</f>
        <v>1.1131215758037982</v>
      </c>
      <c r="O8">
        <f>'AEO 48'!Q179/'AEO 48'!Q184</f>
        <v>1.1122583960044059</v>
      </c>
      <c r="P8">
        <f>'AEO 48'!R179/'AEO 48'!R184</f>
        <v>1.1112897746052572</v>
      </c>
      <c r="Q8">
        <f>'AEO 48'!S179/'AEO 48'!S184</f>
        <v>1.1100637159137166</v>
      </c>
      <c r="R8">
        <f>'AEO 48'!T179/'AEO 48'!T184</f>
        <v>1.1092193352118962</v>
      </c>
      <c r="S8">
        <f>'AEO 48'!U179/'AEO 48'!U184</f>
        <v>1.1035768852790073</v>
      </c>
      <c r="T8">
        <f>'AEO 48'!V179/'AEO 48'!V184</f>
        <v>1.1037579933729482</v>
      </c>
      <c r="U8">
        <f>'AEO 48'!W179/'AEO 48'!W184</f>
        <v>1.1039392404328134</v>
      </c>
      <c r="V8">
        <f>'AEO 48'!X179/'AEO 48'!X184</f>
        <v>1.1044166480548472</v>
      </c>
      <c r="W8">
        <f>'AEO 48'!Y179/'AEO 48'!Y184</f>
        <v>1.1051164241685154</v>
      </c>
      <c r="X8">
        <f>'AEO 48'!Z179/'AEO 48'!Z184</f>
        <v>1.1057639808209176</v>
      </c>
      <c r="Y8">
        <f>'AEO 48'!AA179/'AEO 48'!AA184</f>
        <v>1.1012713131639611</v>
      </c>
      <c r="Z8">
        <f>'AEO 48'!AB179/'AEO 48'!AB184</f>
        <v>1.0972655469597647</v>
      </c>
      <c r="AA8">
        <f>'AEO 48'!AC179/'AEO 48'!AC184</f>
        <v>1.0935317281728738</v>
      </c>
      <c r="AB8">
        <f>'AEO 48'!AD179/'AEO 48'!AD184</f>
        <v>1.08987854406811</v>
      </c>
      <c r="AC8">
        <f>'AEO 48'!AE179/'AEO 48'!AE184</f>
        <v>1.0868312184214524</v>
      </c>
      <c r="AD8">
        <f>'AEO 48'!AF179/'AEO 48'!AF184</f>
        <v>1.0835794127822982</v>
      </c>
      <c r="AE8">
        <f>'AEO 48'!AG179/'AEO 48'!AG184</f>
        <v>1.0807349584947561</v>
      </c>
      <c r="AF8">
        <f>'AEO 48'!AH179/'AEO 48'!AH184</f>
        <v>1.0784416640326486</v>
      </c>
      <c r="AG8">
        <f>'AEO 48'!AI179/'AEO 48'!AI184</f>
        <v>1.0761362270851158</v>
      </c>
      <c r="AH8">
        <f>'AEO 48'!AJ179/'AEO 48'!AJ184</f>
        <v>1.0743053100094389</v>
      </c>
    </row>
    <row r="9" spans="1:36">
      <c r="A9" t="s">
        <v>802</v>
      </c>
      <c r="B9">
        <f>'AEO 50'!D207/'AEO 50'!D133</f>
        <v>1.0879892542168879</v>
      </c>
    </row>
    <row r="11" spans="1:36">
      <c r="A11" s="15" t="s">
        <v>807</v>
      </c>
      <c r="B11" s="16"/>
      <c r="D11" s="15" t="s">
        <v>818</v>
      </c>
    </row>
    <row r="12" spans="1:36">
      <c r="A12" t="s">
        <v>810</v>
      </c>
      <c r="B12" s="49">
        <v>0.68595041322314043</v>
      </c>
      <c r="D12" s="21" t="s">
        <v>1128</v>
      </c>
    </row>
    <row r="13" spans="1:36">
      <c r="A13" t="s">
        <v>562</v>
      </c>
      <c r="B13" s="49">
        <v>0.68881036513545346</v>
      </c>
    </row>
    <row r="15" spans="1:36">
      <c r="A15" s="15" t="s">
        <v>808</v>
      </c>
      <c r="B15" s="16"/>
      <c r="D15" s="15" t="s">
        <v>818</v>
      </c>
    </row>
    <row r="16" spans="1:36">
      <c r="A16" t="s">
        <v>809</v>
      </c>
      <c r="B16">
        <v>0.55000000000000004</v>
      </c>
      <c r="D16" s="21" t="s">
        <v>1129</v>
      </c>
    </row>
    <row r="18" spans="1:5">
      <c r="A18" s="15" t="s">
        <v>820</v>
      </c>
      <c r="B18" s="16"/>
      <c r="C18" s="20"/>
      <c r="D18" s="15" t="s">
        <v>818</v>
      </c>
    </row>
    <row r="19" spans="1:5">
      <c r="A19" t="s">
        <v>799</v>
      </c>
      <c r="B19">
        <v>1.67</v>
      </c>
      <c r="C19" s="20"/>
      <c r="D19" s="21" t="s">
        <v>813</v>
      </c>
    </row>
    <row r="20" spans="1:5">
      <c r="A20" t="s">
        <v>800</v>
      </c>
      <c r="B20">
        <v>1</v>
      </c>
      <c r="C20" s="20"/>
    </row>
    <row r="21" spans="1:5">
      <c r="A21" t="s">
        <v>801</v>
      </c>
      <c r="B21">
        <v>21.2</v>
      </c>
      <c r="C21" s="20"/>
    </row>
    <row r="22" spans="1:5">
      <c r="A22" t="s">
        <v>802</v>
      </c>
      <c r="B22">
        <v>16</v>
      </c>
      <c r="C22" s="20"/>
    </row>
    <row r="23" spans="1:5">
      <c r="A23" t="s">
        <v>600</v>
      </c>
      <c r="B23">
        <v>48.656731685074099</v>
      </c>
      <c r="C23" s="20"/>
    </row>
    <row r="25" spans="1:5">
      <c r="A25" s="15" t="s">
        <v>814</v>
      </c>
      <c r="B25" s="16"/>
      <c r="D25" s="15" t="s">
        <v>818</v>
      </c>
    </row>
    <row r="26" spans="1:5">
      <c r="A26" t="s">
        <v>815</v>
      </c>
      <c r="B26">
        <v>120476</v>
      </c>
      <c r="D26" t="s">
        <v>560</v>
      </c>
      <c r="E26" t="s">
        <v>819</v>
      </c>
    </row>
    <row r="27" spans="1:5">
      <c r="A27" t="s">
        <v>816</v>
      </c>
      <c r="B27">
        <v>137452</v>
      </c>
      <c r="D27" s="17">
        <v>2017</v>
      </c>
      <c r="E27" t="s">
        <v>817</v>
      </c>
    </row>
    <row r="29" spans="1:5">
      <c r="A29" s="15" t="s">
        <v>1187</v>
      </c>
      <c r="B29" s="15"/>
      <c r="D29" s="15" t="s">
        <v>818</v>
      </c>
    </row>
    <row r="30" spans="1:5">
      <c r="A30" t="s">
        <v>1178</v>
      </c>
      <c r="B30">
        <v>331336.8493458142</v>
      </c>
      <c r="D30" s="21" t="s">
        <v>1206</v>
      </c>
    </row>
    <row r="31" spans="1:5">
      <c r="A31" t="s">
        <v>1179</v>
      </c>
      <c r="B31">
        <f>1270+1205</f>
        <v>2475</v>
      </c>
    </row>
    <row r="33" spans="1:4">
      <c r="A33" s="15" t="s">
        <v>1190</v>
      </c>
      <c r="B33" s="16"/>
      <c r="D33" s="15" t="s">
        <v>818</v>
      </c>
    </row>
    <row r="34" spans="1:4">
      <c r="A34" t="s">
        <v>1191</v>
      </c>
      <c r="B34" s="63">
        <v>0.2</v>
      </c>
      <c r="D34" s="21" t="s">
        <v>1203</v>
      </c>
    </row>
    <row r="35" spans="1:4">
      <c r="A35" t="s">
        <v>1192</v>
      </c>
      <c r="B35" s="63">
        <v>0.6</v>
      </c>
      <c r="D35" s="21" t="s">
        <v>1194</v>
      </c>
    </row>
    <row r="36" spans="1:4">
      <c r="A36" t="s">
        <v>1193</v>
      </c>
      <c r="B36" s="51">
        <f>B35/B34</f>
        <v>2.9999999999999996</v>
      </c>
    </row>
    <row r="38" spans="1:4">
      <c r="A38" s="15" t="s">
        <v>1195</v>
      </c>
      <c r="B38" s="15"/>
      <c r="D38" s="15" t="s">
        <v>818</v>
      </c>
    </row>
    <row r="39" spans="1:4">
      <c r="A39" t="s">
        <v>1196</v>
      </c>
      <c r="B39" s="64">
        <v>0.22500000000000001</v>
      </c>
      <c r="D39" s="65" t="s">
        <v>1198</v>
      </c>
    </row>
    <row r="40" spans="1:4">
      <c r="A40" t="s">
        <v>1197</v>
      </c>
      <c r="B40" s="51">
        <f>1-B39</f>
        <v>0.77500000000000002</v>
      </c>
      <c r="D40" s="65" t="s">
        <v>1199</v>
      </c>
    </row>
  </sheetData>
  <hyperlinks>
    <hyperlink ref="D39" r:id="rId1"/>
    <hyperlink ref="D40"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2020-07-09T20:55:04Z</dcterms:modified>
</cp:coreProperties>
</file>