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PolicyLevers!$A$1:$O$289</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Q6" i="1" l="1"/>
  <c r="P6" i="1"/>
  <c r="N6" i="1"/>
  <c r="M6" i="1"/>
  <c r="L6" i="1"/>
  <c r="K6" i="1"/>
  <c r="I6" i="1"/>
  <c r="D683" i="15" l="1"/>
  <c r="C683" i="15"/>
  <c r="B683" i="15"/>
  <c r="H677" i="15"/>
  <c r="AE672" i="15"/>
  <c r="AD672" i="15"/>
  <c r="Z672" i="15"/>
  <c r="T672" i="15"/>
  <c r="S672" i="15"/>
  <c r="R672" i="15"/>
  <c r="P672" i="15"/>
  <c r="O672" i="15"/>
  <c r="N672" i="15"/>
  <c r="M672" i="15"/>
  <c r="L672" i="15"/>
  <c r="K672" i="15"/>
  <c r="I672" i="15"/>
  <c r="G672" i="15"/>
  <c r="F672" i="15"/>
  <c r="E672" i="15"/>
  <c r="D672" i="15"/>
  <c r="C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C671" i="15"/>
  <c r="B671" i="15"/>
  <c r="B672" i="15" s="1"/>
  <c r="H667" i="15"/>
  <c r="D667" i="15"/>
  <c r="H666" i="15"/>
  <c r="G666" i="15"/>
  <c r="F666" i="15"/>
  <c r="C666" i="15"/>
  <c r="B666" i="15"/>
  <c r="H665" i="15"/>
  <c r="F664" i="15"/>
  <c r="C663" i="15"/>
  <c r="G662" i="15"/>
  <c r="G668" i="15" s="1"/>
  <c r="G677" i="15" s="1"/>
  <c r="C662" i="15"/>
  <c r="C668" i="15" s="1"/>
  <c r="C677" i="15" s="1"/>
  <c r="H658" i="15"/>
  <c r="G658" i="15"/>
  <c r="G667" i="15" s="1"/>
  <c r="F658" i="15"/>
  <c r="F667" i="15" s="1"/>
  <c r="E658" i="15"/>
  <c r="E667" i="15" s="1"/>
  <c r="D658" i="15"/>
  <c r="C658" i="15"/>
  <c r="C667" i="15" s="1"/>
  <c r="B658" i="15"/>
  <c r="B667" i="15" s="1"/>
  <c r="G627" i="15"/>
  <c r="F627" i="15"/>
  <c r="E627" i="15"/>
  <c r="E666" i="15" s="1"/>
  <c r="D627" i="15"/>
  <c r="D666" i="15" s="1"/>
  <c r="C627" i="15"/>
  <c r="B627" i="15"/>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J461" i="15"/>
  <c r="E664" i="15" s="1"/>
  <c r="I461" i="15"/>
  <c r="H461" i="15"/>
  <c r="G461" i="15"/>
  <c r="F461" i="15"/>
  <c r="E461" i="15"/>
  <c r="D461" i="15"/>
  <c r="D664" i="15" s="1"/>
  <c r="C461" i="15"/>
  <c r="C664" i="15" s="1"/>
  <c r="B461" i="15"/>
  <c r="B664" i="15" s="1"/>
  <c r="J404" i="15"/>
  <c r="I404" i="15"/>
  <c r="D663" i="15" s="1"/>
  <c r="H404" i="15"/>
  <c r="G404" i="15"/>
  <c r="B663" i="15" s="1"/>
  <c r="F404" i="15"/>
  <c r="E404" i="15"/>
  <c r="D404" i="15"/>
  <c r="C404" i="15"/>
  <c r="B404" i="15"/>
  <c r="H61" i="15"/>
  <c r="H662" i="15" s="1"/>
  <c r="G61" i="15"/>
  <c r="F61" i="15"/>
  <c r="F662" i="15" s="1"/>
  <c r="E61" i="15"/>
  <c r="E662" i="15" s="1"/>
  <c r="E668" i="15" s="1"/>
  <c r="E677" i="15" s="1"/>
  <c r="D61" i="15"/>
  <c r="D662" i="15" s="1"/>
  <c r="C61" i="15"/>
  <c r="B61" i="15"/>
  <c r="B662" i="15" s="1"/>
  <c r="B668" i="15" l="1"/>
  <c r="B677" i="15" s="1"/>
  <c r="F668" i="15"/>
  <c r="F677" i="15" s="1"/>
  <c r="D668" i="15"/>
  <c r="D677" i="15" s="1"/>
  <c r="H668" i="15"/>
  <c r="B674" i="15"/>
  <c r="I677" i="15" s="1"/>
  <c r="B679" i="15" l="1"/>
  <c r="B686" i="15" s="1"/>
  <c r="A24" i="10"/>
  <c r="D2" i="15" l="1"/>
  <c r="C2" i="15"/>
  <c r="Q13" i="1"/>
  <c r="P13" i="1"/>
  <c r="Q5" i="1"/>
  <c r="P5" i="1"/>
  <c r="N13" i="1"/>
  <c r="N5" i="1"/>
  <c r="I13" i="1"/>
  <c r="M13" i="1"/>
  <c r="L13" i="1"/>
  <c r="K13" i="1"/>
  <c r="M5" i="1"/>
  <c r="L5" i="1"/>
  <c r="I5" i="1"/>
  <c r="K5"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B4" i="1"/>
  <c r="C4" i="1"/>
  <c r="A4" i="1"/>
  <c r="I26" i="1"/>
  <c r="I25" i="1"/>
  <c r="I24" i="1"/>
  <c r="I23" i="1"/>
  <c r="I22" i="1"/>
  <c r="I21" i="1"/>
  <c r="I20" i="1"/>
  <c r="I19" i="1"/>
  <c r="I18" i="1"/>
  <c r="I17" i="1"/>
  <c r="I16"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R163" i="1" l="1"/>
  <c r="N163" i="1"/>
  <c r="M163" i="1"/>
  <c r="L163" i="1"/>
  <c r="K163" i="1"/>
  <c r="I163" i="1"/>
  <c r="C163" i="1"/>
  <c r="B163" i="1"/>
  <c r="A163" i="1"/>
  <c r="I280" i="1"/>
  <c r="C280" i="1"/>
  <c r="A280" i="1"/>
  <c r="N249" i="1"/>
  <c r="M249" i="1"/>
  <c r="L249" i="1"/>
  <c r="K249" i="1"/>
  <c r="I249" i="1"/>
  <c r="C249" i="1"/>
  <c r="A249" i="1"/>
  <c r="I151" i="1"/>
  <c r="I150" i="1"/>
  <c r="I149" i="1"/>
  <c r="C151" i="1"/>
  <c r="B151" i="1"/>
  <c r="A151" i="1"/>
  <c r="C150" i="1"/>
  <c r="B150" i="1"/>
  <c r="A150" i="1"/>
  <c r="C149" i="1"/>
  <c r="B149" i="1"/>
  <c r="A149" i="1"/>
  <c r="I115" i="1"/>
  <c r="C115" i="1"/>
  <c r="B115" i="1"/>
  <c r="A115" i="1"/>
  <c r="I85" i="1"/>
  <c r="C85" i="1"/>
  <c r="B85" i="1"/>
  <c r="A85" i="1"/>
  <c r="I101" i="1"/>
  <c r="C101" i="1"/>
  <c r="B101" i="1"/>
  <c r="A101" i="1"/>
  <c r="I162" i="1" l="1"/>
  <c r="C162" i="1"/>
  <c r="B162" i="1"/>
  <c r="A162" i="1"/>
  <c r="N279" i="1"/>
  <c r="M279" i="1"/>
  <c r="L279" i="1"/>
  <c r="K279" i="1"/>
  <c r="I279" i="1"/>
  <c r="C279" i="1"/>
  <c r="A279" i="1"/>
  <c r="N248" i="1"/>
  <c r="M248" i="1"/>
  <c r="L248" i="1"/>
  <c r="K248" i="1"/>
  <c r="I248" i="1"/>
  <c r="C248" i="1"/>
  <c r="A248" i="1"/>
  <c r="I148" i="1" l="1"/>
  <c r="I147" i="1"/>
  <c r="I146" i="1"/>
  <c r="C148" i="1"/>
  <c r="B148" i="1"/>
  <c r="A148" i="1"/>
  <c r="C147" i="1"/>
  <c r="B147" i="1"/>
  <c r="A147" i="1"/>
  <c r="C146" i="1"/>
  <c r="B146" i="1"/>
  <c r="A146" i="1"/>
  <c r="I114" i="1" l="1"/>
  <c r="C114" i="1"/>
  <c r="B114" i="1"/>
  <c r="A114" i="1"/>
  <c r="Q84" i="1"/>
  <c r="P84" i="1"/>
  <c r="Q77" i="1"/>
  <c r="P77" i="1"/>
  <c r="Q76" i="1"/>
  <c r="P76" i="1"/>
  <c r="Q75" i="1"/>
  <c r="P75" i="1"/>
  <c r="N84" i="1"/>
  <c r="M84" i="1"/>
  <c r="L84" i="1"/>
  <c r="K84" i="1"/>
  <c r="I84" i="1"/>
  <c r="C84" i="1"/>
  <c r="B84" i="1"/>
  <c r="A84" i="1"/>
  <c r="I100" i="1"/>
  <c r="C100" i="1"/>
  <c r="B100" i="1"/>
  <c r="A100" i="1"/>
  <c r="I216" i="1"/>
  <c r="C216" i="1"/>
  <c r="B216" i="1"/>
  <c r="A216" i="1"/>
  <c r="I232" i="1"/>
  <c r="C232" i="1"/>
  <c r="B232" i="1"/>
  <c r="A232" i="1"/>
  <c r="R36" i="1"/>
  <c r="Q36" i="1"/>
  <c r="P36" i="1"/>
  <c r="Q33" i="1"/>
  <c r="P33" i="1"/>
  <c r="Q32" i="1"/>
  <c r="P32" i="1"/>
  <c r="Q31" i="1"/>
  <c r="P31" i="1"/>
  <c r="Q30" i="1"/>
  <c r="P30" i="1"/>
  <c r="Q29" i="1"/>
  <c r="P29" i="1"/>
  <c r="N36" i="1"/>
  <c r="M36" i="1"/>
  <c r="L36" i="1"/>
  <c r="K36" i="1"/>
  <c r="I36" i="1"/>
  <c r="B36" i="1"/>
  <c r="C36" i="1"/>
  <c r="A36" i="1"/>
  <c r="I215" i="1"/>
  <c r="C215" i="1"/>
  <c r="B215" i="1"/>
  <c r="A215" i="1"/>
  <c r="S174" i="1"/>
  <c r="S173" i="1"/>
  <c r="S172" i="1"/>
  <c r="S171" i="1"/>
  <c r="S170" i="1"/>
  <c r="S169" i="1"/>
  <c r="S168" i="1"/>
  <c r="S41" i="1"/>
  <c r="S42" i="1" s="1"/>
  <c r="S43" i="1" s="1"/>
  <c r="S44" i="1" s="1"/>
  <c r="S45" i="1" s="1"/>
  <c r="S46" i="1" s="1"/>
  <c r="S47" i="1" s="1"/>
  <c r="S48" i="1" s="1"/>
  <c r="S49" i="1" s="1"/>
  <c r="S50" i="1" s="1"/>
  <c r="S51" i="1" s="1"/>
  <c r="S52" i="1" s="1"/>
  <c r="S53" i="1" s="1"/>
  <c r="S54" i="1" s="1"/>
  <c r="S55" i="1" s="1"/>
  <c r="S56" i="1" s="1"/>
  <c r="S57" i="1" s="1"/>
  <c r="G152" i="13"/>
  <c r="B161" i="13"/>
  <c r="L43" i="1"/>
  <c r="L49" i="1" s="1"/>
  <c r="L55" i="1" s="1"/>
  <c r="G140" i="13"/>
  <c r="G141" i="13"/>
  <c r="G142" i="13"/>
  <c r="G143" i="13"/>
  <c r="G144" i="13"/>
  <c r="G145" i="13"/>
  <c r="G146" i="13"/>
  <c r="G147" i="13"/>
  <c r="G148" i="13"/>
  <c r="G149" i="13"/>
  <c r="G150" i="13"/>
  <c r="G151" i="13"/>
  <c r="B160" i="13"/>
  <c r="G153" i="13"/>
  <c r="B162" i="13"/>
  <c r="G154" i="13"/>
  <c r="G155" i="13"/>
  <c r="G156" i="13"/>
  <c r="B163" i="13"/>
  <c r="G139" i="13"/>
  <c r="B167" i="13"/>
  <c r="L40" i="1"/>
  <c r="L46" i="1" s="1"/>
  <c r="L52" i="1" s="1"/>
  <c r="L42" i="1"/>
  <c r="L48" i="1" s="1"/>
  <c r="L54" i="1" s="1"/>
  <c r="L41" i="1"/>
  <c r="L47" i="1" s="1"/>
  <c r="L53" i="1" s="1"/>
  <c r="L45" i="1"/>
  <c r="L51" i="1" s="1"/>
  <c r="L57" i="1" s="1"/>
  <c r="B159" i="13"/>
  <c r="L44" i="1"/>
  <c r="L50" i="1" s="1"/>
  <c r="L56" i="1" s="1"/>
  <c r="B186" i="13"/>
  <c r="B181" i="13"/>
  <c r="B176" i="13"/>
  <c r="L153" i="1"/>
  <c r="B171" i="13"/>
  <c r="B172" i="13"/>
  <c r="L59" i="1"/>
  <c r="A127" i="13"/>
  <c r="A128" i="13"/>
  <c r="A130" i="13"/>
  <c r="A131" i="13"/>
  <c r="L33" i="1"/>
  <c r="A116" i="13"/>
  <c r="A117" i="13"/>
  <c r="A101" i="13"/>
  <c r="A102" i="13"/>
  <c r="B88" i="13"/>
  <c r="L28" i="1"/>
  <c r="A91" i="13"/>
  <c r="A93" i="13"/>
  <c r="A94" i="13"/>
  <c r="A96" i="13"/>
  <c r="L29" i="1"/>
  <c r="A120" i="13"/>
  <c r="A121" i="13"/>
  <c r="A118" i="13"/>
  <c r="A103" i="13"/>
  <c r="A105" i="13"/>
  <c r="A106" i="13"/>
  <c r="A107" i="13"/>
  <c r="A122" i="13"/>
  <c r="A111" i="13"/>
  <c r="L31" i="1"/>
  <c r="I294" i="1"/>
  <c r="I293" i="1"/>
  <c r="I292" i="1"/>
  <c r="I291" i="1"/>
  <c r="I290" i="1"/>
  <c r="I289" i="1"/>
  <c r="I288" i="1"/>
  <c r="I287" i="1"/>
  <c r="I286" i="1"/>
  <c r="I285" i="1"/>
  <c r="I284" i="1"/>
  <c r="I283" i="1"/>
  <c r="I282" i="1"/>
  <c r="I281" i="1"/>
  <c r="I278" i="1"/>
  <c r="I277" i="1"/>
  <c r="I276" i="1"/>
  <c r="I275" i="1"/>
  <c r="I274" i="1"/>
  <c r="I273" i="1"/>
  <c r="I272" i="1"/>
  <c r="I271" i="1"/>
  <c r="I270" i="1"/>
  <c r="I269" i="1"/>
  <c r="I268" i="1"/>
  <c r="I267" i="1"/>
  <c r="I266" i="1"/>
  <c r="I265" i="1"/>
  <c r="I263" i="1"/>
  <c r="I262" i="1"/>
  <c r="I261" i="1"/>
  <c r="I260" i="1"/>
  <c r="I259" i="1"/>
  <c r="I258" i="1"/>
  <c r="I257" i="1"/>
  <c r="I256" i="1"/>
  <c r="I255" i="1"/>
  <c r="I254" i="1"/>
  <c r="I253" i="1"/>
  <c r="I252" i="1"/>
  <c r="I251" i="1"/>
  <c r="I250" i="1"/>
  <c r="I247" i="1"/>
  <c r="I246" i="1"/>
  <c r="I245" i="1"/>
  <c r="I244" i="1"/>
  <c r="I243" i="1"/>
  <c r="I242" i="1"/>
  <c r="I241" i="1"/>
  <c r="I240" i="1"/>
  <c r="I239" i="1"/>
  <c r="I238" i="1"/>
  <c r="I237" i="1"/>
  <c r="I236" i="1"/>
  <c r="I235" i="1"/>
  <c r="I234" i="1"/>
  <c r="I231" i="1"/>
  <c r="I230" i="1"/>
  <c r="I229" i="1"/>
  <c r="I228" i="1"/>
  <c r="I227" i="1"/>
  <c r="I226" i="1"/>
  <c r="I225" i="1"/>
  <c r="I224" i="1"/>
  <c r="I223" i="1"/>
  <c r="I222" i="1"/>
  <c r="I221" i="1"/>
  <c r="I220" i="1"/>
  <c r="I219" i="1"/>
  <c r="I214" i="1"/>
  <c r="I213" i="1"/>
  <c r="I212" i="1"/>
  <c r="I211" i="1"/>
  <c r="I210" i="1"/>
  <c r="I209" i="1"/>
  <c r="I208" i="1"/>
  <c r="I207" i="1"/>
  <c r="I206" i="1"/>
  <c r="I205" i="1"/>
  <c r="I204" i="1"/>
  <c r="I203" i="1"/>
  <c r="I202" i="1"/>
  <c r="I200" i="1"/>
  <c r="I199" i="1"/>
  <c r="I198" i="1"/>
  <c r="I197" i="1"/>
  <c r="I196" i="1"/>
  <c r="I195" i="1"/>
  <c r="I174" i="1"/>
  <c r="I173" i="1"/>
  <c r="I172" i="1"/>
  <c r="I171" i="1"/>
  <c r="I170" i="1"/>
  <c r="I169" i="1"/>
  <c r="I168" i="1"/>
  <c r="C145" i="1"/>
  <c r="B145" i="1"/>
  <c r="A145" i="1"/>
  <c r="C144" i="1"/>
  <c r="B144" i="1"/>
  <c r="A144" i="1"/>
  <c r="C143" i="1"/>
  <c r="B143" i="1"/>
  <c r="A143" i="1"/>
  <c r="C142" i="1"/>
  <c r="B142" i="1"/>
  <c r="A142" i="1"/>
  <c r="C141" i="1"/>
  <c r="B141" i="1"/>
  <c r="A141" i="1"/>
  <c r="C140" i="1"/>
  <c r="B140" i="1"/>
  <c r="A140" i="1"/>
  <c r="C139" i="1"/>
  <c r="B139" i="1"/>
  <c r="A139" i="1"/>
  <c r="C138" i="1"/>
  <c r="B138" i="1"/>
  <c r="A138" i="1"/>
  <c r="C137" i="1"/>
  <c r="B137" i="1"/>
  <c r="A137" i="1"/>
  <c r="C136" i="1"/>
  <c r="B136" i="1"/>
  <c r="A136" i="1"/>
  <c r="C135" i="1"/>
  <c r="B135" i="1"/>
  <c r="A135" i="1"/>
  <c r="C134" i="1"/>
  <c r="B134" i="1"/>
  <c r="A134" i="1"/>
  <c r="C133" i="1"/>
  <c r="B133" i="1"/>
  <c r="A133" i="1"/>
  <c r="C132" i="1"/>
  <c r="B132" i="1"/>
  <c r="A132" i="1"/>
  <c r="C131" i="1"/>
  <c r="B131" i="1"/>
  <c r="A131" i="1"/>
  <c r="C130" i="1"/>
  <c r="B130" i="1"/>
  <c r="A130" i="1"/>
  <c r="C129" i="1"/>
  <c r="B129" i="1"/>
  <c r="A129" i="1"/>
  <c r="C128" i="1"/>
  <c r="B128" i="1"/>
  <c r="A128" i="1"/>
  <c r="C127" i="1"/>
  <c r="B127" i="1"/>
  <c r="A127" i="1"/>
  <c r="C126" i="1"/>
  <c r="B126" i="1"/>
  <c r="A126"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I161" i="1"/>
  <c r="I160" i="1"/>
  <c r="I159" i="1"/>
  <c r="I158" i="1"/>
  <c r="I157" i="1"/>
  <c r="I156" i="1"/>
  <c r="I155"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17" i="1"/>
  <c r="I113" i="1"/>
  <c r="I112" i="1"/>
  <c r="I111" i="1"/>
  <c r="I110" i="1"/>
  <c r="I109" i="1"/>
  <c r="I108" i="1"/>
  <c r="I107" i="1"/>
  <c r="I99" i="1"/>
  <c r="I98" i="1"/>
  <c r="I97" i="1"/>
  <c r="I96" i="1"/>
  <c r="I95" i="1"/>
  <c r="I94" i="1"/>
  <c r="I93" i="1"/>
  <c r="I92" i="1"/>
  <c r="I91" i="1"/>
  <c r="I83" i="1"/>
  <c r="I82" i="1"/>
  <c r="I81" i="1"/>
  <c r="I80" i="1"/>
  <c r="I79" i="1"/>
  <c r="I78" i="1"/>
  <c r="I77" i="1"/>
  <c r="I76" i="1"/>
  <c r="I75" i="1"/>
  <c r="I73" i="1"/>
  <c r="I72" i="1"/>
  <c r="I71" i="1"/>
  <c r="I70" i="1"/>
  <c r="I69" i="1"/>
  <c r="I67" i="1"/>
  <c r="I66" i="1"/>
  <c r="I65" i="1"/>
  <c r="I64" i="1"/>
  <c r="I63" i="1"/>
  <c r="I57" i="1"/>
  <c r="I56" i="1"/>
  <c r="I55" i="1"/>
  <c r="I54" i="1"/>
  <c r="I53" i="1"/>
  <c r="I52" i="1"/>
  <c r="I51" i="1"/>
  <c r="I50" i="1"/>
  <c r="I49" i="1"/>
  <c r="I48" i="1"/>
  <c r="I47" i="1"/>
  <c r="I46" i="1"/>
  <c r="I45" i="1"/>
  <c r="I44" i="1"/>
  <c r="I43" i="1"/>
  <c r="I42" i="1"/>
  <c r="I41" i="1"/>
  <c r="I39" i="1"/>
  <c r="I38" i="1"/>
  <c r="I33" i="1"/>
  <c r="I32" i="1"/>
  <c r="I31" i="1"/>
  <c r="I30" i="1"/>
  <c r="I29" i="1"/>
  <c r="Q198" i="1"/>
  <c r="P198" i="1"/>
  <c r="Q197" i="1"/>
  <c r="P197" i="1"/>
  <c r="Q196" i="1"/>
  <c r="P196" i="1"/>
  <c r="Q195" i="1"/>
  <c r="P195" i="1"/>
  <c r="N198" i="1"/>
  <c r="N197" i="1"/>
  <c r="N196" i="1"/>
  <c r="N195" i="1"/>
  <c r="M198" i="1"/>
  <c r="L198" i="1"/>
  <c r="K198" i="1"/>
  <c r="M197" i="1"/>
  <c r="L197" i="1"/>
  <c r="K197" i="1"/>
  <c r="M196" i="1"/>
  <c r="L196" i="1"/>
  <c r="K196" i="1"/>
  <c r="M195" i="1"/>
  <c r="L195" i="1"/>
  <c r="K195" i="1"/>
  <c r="B195" i="1"/>
  <c r="C195" i="1"/>
  <c r="B196" i="1"/>
  <c r="C196" i="1"/>
  <c r="B197" i="1"/>
  <c r="C197" i="1"/>
  <c r="B198" i="1"/>
  <c r="C198" i="1"/>
  <c r="B199" i="1"/>
  <c r="C199" i="1"/>
  <c r="B200" i="1"/>
  <c r="C200" i="1"/>
  <c r="A196" i="1"/>
  <c r="A197" i="1"/>
  <c r="A198" i="1"/>
  <c r="A199" i="1"/>
  <c r="A200" i="1"/>
  <c r="A195" i="1"/>
  <c r="M75" i="1"/>
  <c r="N75" i="1"/>
  <c r="M76" i="1"/>
  <c r="N76" i="1"/>
  <c r="M77" i="1"/>
  <c r="N77" i="1"/>
  <c r="L77" i="1"/>
  <c r="K77" i="1"/>
  <c r="L76" i="1"/>
  <c r="K76" i="1"/>
  <c r="L75" i="1"/>
  <c r="K75" i="1"/>
  <c r="A76" i="1"/>
  <c r="B76" i="1"/>
  <c r="C76" i="1"/>
  <c r="A77" i="1"/>
  <c r="B77" i="1"/>
  <c r="C77" i="1"/>
  <c r="A78" i="1"/>
  <c r="B78" i="1"/>
  <c r="C78" i="1"/>
  <c r="A79" i="1"/>
  <c r="B79" i="1"/>
  <c r="C79" i="1"/>
  <c r="A80" i="1"/>
  <c r="B80" i="1"/>
  <c r="C80" i="1"/>
  <c r="A81" i="1"/>
  <c r="B81" i="1"/>
  <c r="C81" i="1"/>
  <c r="A82" i="1"/>
  <c r="B82" i="1"/>
  <c r="C82" i="1"/>
  <c r="A83" i="1"/>
  <c r="B83" i="1"/>
  <c r="C83" i="1"/>
  <c r="B75" i="1"/>
  <c r="C75" i="1"/>
  <c r="A75" i="1"/>
  <c r="B271" i="1"/>
  <c r="B276" i="1" s="1"/>
  <c r="B270" i="1"/>
  <c r="B240" i="1"/>
  <c r="B239" i="1"/>
  <c r="A98" i="1"/>
  <c r="B98" i="1"/>
  <c r="C98" i="1"/>
  <c r="A99" i="1"/>
  <c r="B99" i="1"/>
  <c r="C99" i="1"/>
  <c r="P38" i="1"/>
  <c r="P39" i="1"/>
  <c r="Q39" i="1"/>
  <c r="Q38" i="1"/>
  <c r="N39" i="1"/>
  <c r="N38" i="1"/>
  <c r="K39" i="1"/>
  <c r="L39" i="1"/>
  <c r="M39" i="1"/>
  <c r="L38" i="1"/>
  <c r="M38" i="1"/>
  <c r="K38" i="1"/>
  <c r="A39" i="1"/>
  <c r="B39" i="1"/>
  <c r="C39" i="1"/>
  <c r="B38" i="1"/>
  <c r="C38" i="1"/>
  <c r="A38" i="1"/>
  <c r="R46" i="1"/>
  <c r="R47" i="1"/>
  <c r="R48" i="1"/>
  <c r="R49" i="1"/>
  <c r="R50" i="1"/>
  <c r="R51" i="1"/>
  <c r="R52" i="1"/>
  <c r="R53" i="1"/>
  <c r="R54" i="1"/>
  <c r="R55" i="1"/>
  <c r="R56" i="1"/>
  <c r="R57"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Q41" i="1"/>
  <c r="P41" i="1"/>
  <c r="K46" i="1"/>
  <c r="M46" i="1"/>
  <c r="N46" i="1"/>
  <c r="K47" i="1"/>
  <c r="M47" i="1"/>
  <c r="N47" i="1"/>
  <c r="K48" i="1"/>
  <c r="M48" i="1"/>
  <c r="N48" i="1"/>
  <c r="K49" i="1"/>
  <c r="M49" i="1"/>
  <c r="N49" i="1"/>
  <c r="K50" i="1"/>
  <c r="M50" i="1"/>
  <c r="N50" i="1"/>
  <c r="K51" i="1"/>
  <c r="M51" i="1"/>
  <c r="N51" i="1"/>
  <c r="K52" i="1"/>
  <c r="M52" i="1"/>
  <c r="N52" i="1"/>
  <c r="K53" i="1"/>
  <c r="M53" i="1"/>
  <c r="N53" i="1"/>
  <c r="K54" i="1"/>
  <c r="M54" i="1"/>
  <c r="N54" i="1"/>
  <c r="K55" i="1"/>
  <c r="M55" i="1"/>
  <c r="N55" i="1"/>
  <c r="K56" i="1"/>
  <c r="M56" i="1"/>
  <c r="N56" i="1"/>
  <c r="K57" i="1"/>
  <c r="M57" i="1"/>
  <c r="N57"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B191" i="13"/>
  <c r="B193" i="13"/>
  <c r="B194" i="13"/>
  <c r="L167" i="1"/>
  <c r="L168" i="1" s="1"/>
  <c r="L103" i="1"/>
  <c r="L62" i="1"/>
  <c r="L64" i="1" s="1"/>
  <c r="L32" i="1"/>
  <c r="L30" i="1"/>
  <c r="R227" i="1"/>
  <c r="R226" i="1"/>
  <c r="R220" i="1"/>
  <c r="R219" i="1"/>
  <c r="R174" i="1"/>
  <c r="R173" i="1"/>
  <c r="R172" i="1"/>
  <c r="R171" i="1"/>
  <c r="R170" i="1"/>
  <c r="R169" i="1"/>
  <c r="R168" i="1"/>
  <c r="R158" i="1"/>
  <c r="R159" i="1"/>
  <c r="R160" i="1"/>
  <c r="R161" i="1"/>
  <c r="R63" i="1"/>
  <c r="R64" i="1" s="1"/>
  <c r="R65" i="1" s="1"/>
  <c r="R66" i="1" s="1"/>
  <c r="R67" i="1" s="1"/>
  <c r="R42" i="1"/>
  <c r="R43" i="1"/>
  <c r="R44" i="1"/>
  <c r="R45" i="1"/>
  <c r="R41" i="1"/>
  <c r="N294" i="1"/>
  <c r="M294" i="1"/>
  <c r="L294" i="1"/>
  <c r="K294" i="1"/>
  <c r="N293" i="1"/>
  <c r="M293" i="1"/>
  <c r="L293" i="1"/>
  <c r="K293" i="1"/>
  <c r="N292" i="1"/>
  <c r="M292" i="1"/>
  <c r="L292" i="1"/>
  <c r="K292" i="1"/>
  <c r="N291" i="1"/>
  <c r="M291" i="1"/>
  <c r="L291" i="1"/>
  <c r="K291" i="1"/>
  <c r="N290" i="1"/>
  <c r="M290" i="1"/>
  <c r="L290" i="1"/>
  <c r="K290" i="1"/>
  <c r="C294" i="1"/>
  <c r="A294" i="1"/>
  <c r="C293" i="1"/>
  <c r="A293" i="1"/>
  <c r="C292" i="1"/>
  <c r="A292" i="1"/>
  <c r="C291" i="1"/>
  <c r="A291" i="1"/>
  <c r="C290" i="1"/>
  <c r="A290" i="1"/>
  <c r="N288" i="1"/>
  <c r="M288" i="1"/>
  <c r="L288" i="1"/>
  <c r="K288" i="1"/>
  <c r="N287" i="1"/>
  <c r="M287" i="1"/>
  <c r="L287" i="1"/>
  <c r="K287" i="1"/>
  <c r="N286" i="1"/>
  <c r="M286" i="1"/>
  <c r="L286" i="1"/>
  <c r="K286" i="1"/>
  <c r="N285" i="1"/>
  <c r="M285" i="1"/>
  <c r="L285" i="1"/>
  <c r="K285" i="1"/>
  <c r="N284" i="1"/>
  <c r="M284" i="1"/>
  <c r="L284" i="1"/>
  <c r="K284" i="1"/>
  <c r="N283" i="1"/>
  <c r="M283" i="1"/>
  <c r="L283" i="1"/>
  <c r="K283" i="1"/>
  <c r="N282" i="1"/>
  <c r="M282" i="1"/>
  <c r="L282" i="1"/>
  <c r="K282" i="1"/>
  <c r="C288" i="1"/>
  <c r="A288" i="1"/>
  <c r="C287" i="1"/>
  <c r="A287" i="1"/>
  <c r="C286" i="1"/>
  <c r="A286" i="1"/>
  <c r="C285" i="1"/>
  <c r="A285" i="1"/>
  <c r="C284" i="1"/>
  <c r="A284" i="1"/>
  <c r="C283" i="1"/>
  <c r="A283" i="1"/>
  <c r="C282" i="1"/>
  <c r="A282" i="1"/>
  <c r="N278" i="1"/>
  <c r="M278" i="1"/>
  <c r="L278" i="1"/>
  <c r="K278" i="1"/>
  <c r="N273" i="1"/>
  <c r="M273" i="1"/>
  <c r="L273" i="1"/>
  <c r="K273" i="1"/>
  <c r="N272" i="1"/>
  <c r="M272" i="1"/>
  <c r="L272" i="1"/>
  <c r="K272" i="1"/>
  <c r="C278" i="1"/>
  <c r="B278" i="1"/>
  <c r="A278" i="1"/>
  <c r="C277" i="1"/>
  <c r="A277" i="1"/>
  <c r="C276" i="1"/>
  <c r="A276" i="1"/>
  <c r="C275" i="1"/>
  <c r="B275" i="1"/>
  <c r="A275" i="1"/>
  <c r="C274" i="1"/>
  <c r="B274" i="1"/>
  <c r="A274" i="1"/>
  <c r="C273" i="1"/>
  <c r="A273" i="1"/>
  <c r="C272" i="1"/>
  <c r="A272" i="1"/>
  <c r="N263" i="1"/>
  <c r="M263" i="1"/>
  <c r="L263" i="1"/>
  <c r="K263" i="1"/>
  <c r="N262" i="1"/>
  <c r="M262" i="1"/>
  <c r="L262" i="1"/>
  <c r="K262" i="1"/>
  <c r="N261" i="1"/>
  <c r="M261" i="1"/>
  <c r="L261" i="1"/>
  <c r="K261" i="1"/>
  <c r="N260" i="1"/>
  <c r="M260" i="1"/>
  <c r="L260" i="1"/>
  <c r="K260" i="1"/>
  <c r="N259" i="1"/>
  <c r="M259" i="1"/>
  <c r="L259" i="1"/>
  <c r="K259" i="1"/>
  <c r="C263" i="1"/>
  <c r="A263" i="1"/>
  <c r="C262" i="1"/>
  <c r="A262" i="1"/>
  <c r="C261" i="1"/>
  <c r="A261" i="1"/>
  <c r="C260" i="1"/>
  <c r="A260" i="1"/>
  <c r="C259" i="1"/>
  <c r="A259" i="1"/>
  <c r="N269" i="1"/>
  <c r="M269" i="1"/>
  <c r="L269" i="1"/>
  <c r="K269" i="1"/>
  <c r="N268" i="1"/>
  <c r="M268" i="1"/>
  <c r="L268" i="1"/>
  <c r="K268" i="1"/>
  <c r="N267" i="1"/>
  <c r="M267" i="1"/>
  <c r="L267" i="1"/>
  <c r="K267" i="1"/>
  <c r="N265" i="1"/>
  <c r="M265" i="1"/>
  <c r="L265" i="1"/>
  <c r="K265" i="1"/>
  <c r="C269" i="1"/>
  <c r="B269" i="1"/>
  <c r="A269" i="1"/>
  <c r="C268" i="1"/>
  <c r="B268" i="1"/>
  <c r="A268" i="1"/>
  <c r="C267" i="1"/>
  <c r="B267" i="1"/>
  <c r="A267" i="1"/>
  <c r="C266" i="1"/>
  <c r="B266" i="1"/>
  <c r="A266" i="1"/>
  <c r="C265" i="1"/>
  <c r="B265" i="1"/>
  <c r="A265" i="1"/>
  <c r="N238" i="1"/>
  <c r="M238" i="1"/>
  <c r="L238" i="1"/>
  <c r="K238" i="1"/>
  <c r="N237" i="1"/>
  <c r="M237" i="1"/>
  <c r="L237" i="1"/>
  <c r="K237" i="1"/>
  <c r="N236" i="1"/>
  <c r="M236" i="1"/>
  <c r="L236" i="1"/>
  <c r="K236" i="1"/>
  <c r="N235" i="1"/>
  <c r="M235" i="1"/>
  <c r="L235" i="1"/>
  <c r="K235" i="1"/>
  <c r="N234" i="1"/>
  <c r="M234" i="1"/>
  <c r="L234" i="1"/>
  <c r="K234" i="1"/>
  <c r="N257" i="1"/>
  <c r="M257" i="1"/>
  <c r="L257" i="1"/>
  <c r="K257" i="1"/>
  <c r="N256" i="1"/>
  <c r="M256" i="1"/>
  <c r="L256" i="1"/>
  <c r="K256" i="1"/>
  <c r="N255" i="1"/>
  <c r="M255" i="1"/>
  <c r="L255" i="1"/>
  <c r="K255" i="1"/>
  <c r="N254" i="1"/>
  <c r="M254" i="1"/>
  <c r="L254" i="1"/>
  <c r="K254" i="1"/>
  <c r="N253" i="1"/>
  <c r="M253" i="1"/>
  <c r="L253" i="1"/>
  <c r="K253" i="1"/>
  <c r="N252" i="1"/>
  <c r="M252" i="1"/>
  <c r="L252" i="1"/>
  <c r="K252" i="1"/>
  <c r="N251" i="1"/>
  <c r="M251" i="1"/>
  <c r="L251" i="1"/>
  <c r="K251" i="1"/>
  <c r="C257" i="1"/>
  <c r="A257" i="1"/>
  <c r="C256" i="1"/>
  <c r="A256" i="1"/>
  <c r="C255" i="1"/>
  <c r="A255" i="1"/>
  <c r="C254" i="1"/>
  <c r="A254" i="1"/>
  <c r="C253" i="1"/>
  <c r="A253" i="1"/>
  <c r="C252" i="1"/>
  <c r="A252" i="1"/>
  <c r="C251" i="1"/>
  <c r="A251" i="1"/>
  <c r="A173" i="1"/>
  <c r="N247" i="1"/>
  <c r="M247" i="1"/>
  <c r="L247" i="1"/>
  <c r="K247" i="1"/>
  <c r="N246" i="1"/>
  <c r="M246" i="1"/>
  <c r="L246" i="1"/>
  <c r="K246" i="1"/>
  <c r="N245" i="1"/>
  <c r="M245" i="1"/>
  <c r="L245" i="1"/>
  <c r="K245" i="1"/>
  <c r="N244" i="1"/>
  <c r="M244" i="1"/>
  <c r="L244" i="1"/>
  <c r="K244" i="1"/>
  <c r="N243" i="1"/>
  <c r="M243" i="1"/>
  <c r="L243" i="1"/>
  <c r="K243" i="1"/>
  <c r="N242" i="1"/>
  <c r="M242" i="1"/>
  <c r="L242" i="1"/>
  <c r="K242" i="1"/>
  <c r="N241" i="1"/>
  <c r="M241" i="1"/>
  <c r="L241" i="1"/>
  <c r="K241" i="1"/>
  <c r="A242" i="1"/>
  <c r="B242" i="1"/>
  <c r="C242" i="1"/>
  <c r="A243" i="1"/>
  <c r="B243" i="1"/>
  <c r="C243" i="1"/>
  <c r="A244" i="1"/>
  <c r="B244" i="1"/>
  <c r="C244" i="1"/>
  <c r="A245" i="1"/>
  <c r="B245" i="1"/>
  <c r="C245" i="1"/>
  <c r="A246" i="1"/>
  <c r="B246" i="1"/>
  <c r="C246" i="1"/>
  <c r="A247" i="1"/>
  <c r="B247" i="1"/>
  <c r="C247" i="1"/>
  <c r="B241" i="1"/>
  <c r="C241" i="1"/>
  <c r="A241" i="1"/>
  <c r="A235" i="1"/>
  <c r="B235" i="1"/>
  <c r="C235" i="1"/>
  <c r="A236" i="1"/>
  <c r="B236" i="1"/>
  <c r="C236" i="1"/>
  <c r="A237" i="1"/>
  <c r="B237" i="1"/>
  <c r="C237" i="1"/>
  <c r="A238" i="1"/>
  <c r="B238" i="1"/>
  <c r="C238" i="1"/>
  <c r="B234" i="1"/>
  <c r="C234" i="1"/>
  <c r="A234" i="1"/>
  <c r="N210" i="1"/>
  <c r="M210" i="1"/>
  <c r="L210" i="1"/>
  <c r="K210" i="1"/>
  <c r="N209" i="1"/>
  <c r="M209" i="1"/>
  <c r="L209" i="1"/>
  <c r="K209" i="1"/>
  <c r="N207" i="1"/>
  <c r="M207" i="1"/>
  <c r="L207" i="1"/>
  <c r="K207" i="1"/>
  <c r="N204" i="1"/>
  <c r="M204" i="1"/>
  <c r="L204" i="1"/>
  <c r="K204" i="1"/>
  <c r="N203" i="1"/>
  <c r="M203" i="1"/>
  <c r="L203" i="1"/>
  <c r="K203" i="1"/>
  <c r="K158" i="1"/>
  <c r="L158" i="1"/>
  <c r="M158" i="1"/>
  <c r="N158" i="1"/>
  <c r="K159" i="1"/>
  <c r="L159" i="1"/>
  <c r="M159" i="1"/>
  <c r="N159" i="1"/>
  <c r="K160" i="1"/>
  <c r="L160" i="1"/>
  <c r="M160" i="1"/>
  <c r="N160" i="1"/>
  <c r="K161" i="1"/>
  <c r="L161" i="1"/>
  <c r="M161" i="1"/>
  <c r="N161" i="1"/>
  <c r="C214" i="1"/>
  <c r="B214" i="1"/>
  <c r="A214" i="1"/>
  <c r="A203" i="1"/>
  <c r="B203" i="1"/>
  <c r="C203" i="1"/>
  <c r="A204" i="1"/>
  <c r="B204" i="1"/>
  <c r="C204" i="1"/>
  <c r="A205" i="1"/>
  <c r="B205" i="1"/>
  <c r="C205" i="1"/>
  <c r="A206" i="1"/>
  <c r="B206" i="1"/>
  <c r="C206" i="1"/>
  <c r="A207" i="1"/>
  <c r="B207" i="1"/>
  <c r="C207" i="1"/>
  <c r="A208" i="1"/>
  <c r="B208" i="1"/>
  <c r="C208" i="1"/>
  <c r="A209" i="1"/>
  <c r="B209" i="1"/>
  <c r="C209" i="1"/>
  <c r="A210" i="1"/>
  <c r="B210" i="1"/>
  <c r="C210" i="1"/>
  <c r="A211" i="1"/>
  <c r="B211" i="1"/>
  <c r="C211" i="1"/>
  <c r="A212" i="1"/>
  <c r="B212" i="1"/>
  <c r="C212" i="1"/>
  <c r="A213" i="1"/>
  <c r="B213" i="1"/>
  <c r="C213" i="1"/>
  <c r="B202" i="1"/>
  <c r="C202" i="1"/>
  <c r="A202" i="1"/>
  <c r="C173" i="1"/>
  <c r="B173" i="1"/>
  <c r="N173" i="1"/>
  <c r="M173" i="1"/>
  <c r="K173" i="1"/>
  <c r="K169" i="1"/>
  <c r="M169" i="1"/>
  <c r="N169" i="1"/>
  <c r="K170" i="1"/>
  <c r="M170" i="1"/>
  <c r="N170" i="1"/>
  <c r="K171" i="1"/>
  <c r="M171" i="1"/>
  <c r="N171" i="1"/>
  <c r="K172" i="1"/>
  <c r="M172" i="1"/>
  <c r="N172" i="1"/>
  <c r="K174" i="1"/>
  <c r="M174" i="1"/>
  <c r="N174" i="1"/>
  <c r="M168" i="1"/>
  <c r="N168" i="1"/>
  <c r="K168" i="1"/>
  <c r="A174" i="1"/>
  <c r="A172" i="1"/>
  <c r="A171" i="1"/>
  <c r="A170" i="1"/>
  <c r="A169" i="1"/>
  <c r="C174" i="1"/>
  <c r="B174" i="1"/>
  <c r="C172" i="1"/>
  <c r="B172" i="1"/>
  <c r="C171" i="1"/>
  <c r="B171" i="1"/>
  <c r="C170" i="1"/>
  <c r="B170" i="1"/>
  <c r="C169" i="1"/>
  <c r="B169" i="1"/>
  <c r="C168" i="1"/>
  <c r="B168" i="1"/>
  <c r="A168" i="1"/>
  <c r="L92" i="1"/>
  <c r="M92" i="1"/>
  <c r="N92" i="1"/>
  <c r="K92" i="1"/>
  <c r="A92" i="1"/>
  <c r="B92" i="1"/>
  <c r="C92" i="1"/>
  <c r="A93" i="1"/>
  <c r="B93" i="1"/>
  <c r="C93" i="1"/>
  <c r="A94" i="1"/>
  <c r="B94" i="1"/>
  <c r="C94" i="1"/>
  <c r="A95" i="1"/>
  <c r="B95" i="1"/>
  <c r="C95" i="1"/>
  <c r="A96" i="1"/>
  <c r="B96" i="1"/>
  <c r="C96" i="1"/>
  <c r="A97" i="1"/>
  <c r="B97" i="1"/>
  <c r="C97" i="1"/>
  <c r="B91" i="1"/>
  <c r="C91" i="1"/>
  <c r="A91" i="1"/>
  <c r="A108" i="1"/>
  <c r="B108" i="1"/>
  <c r="C108" i="1"/>
  <c r="A109" i="1"/>
  <c r="B109" i="1"/>
  <c r="C109" i="1"/>
  <c r="A110" i="1"/>
  <c r="B110" i="1"/>
  <c r="C110" i="1"/>
  <c r="A111" i="1"/>
  <c r="B111" i="1"/>
  <c r="C111" i="1"/>
  <c r="A112" i="1"/>
  <c r="B112" i="1"/>
  <c r="C112" i="1"/>
  <c r="A113" i="1"/>
  <c r="B113" i="1"/>
  <c r="C113" i="1"/>
  <c r="B107" i="1"/>
  <c r="C107" i="1"/>
  <c r="A107" i="1"/>
  <c r="N72" i="1"/>
  <c r="M72" i="1"/>
  <c r="L72" i="1"/>
  <c r="K72" i="1"/>
  <c r="L69" i="1"/>
  <c r="M69" i="1"/>
  <c r="N69" i="1"/>
  <c r="K69" i="1"/>
  <c r="A70" i="1"/>
  <c r="B70" i="1"/>
  <c r="C70" i="1"/>
  <c r="A71" i="1"/>
  <c r="B71" i="1"/>
  <c r="C71" i="1"/>
  <c r="A72" i="1"/>
  <c r="B72" i="1"/>
  <c r="C72" i="1"/>
  <c r="A73" i="1"/>
  <c r="B73" i="1"/>
  <c r="C73" i="1"/>
  <c r="B69" i="1"/>
  <c r="C69" i="1"/>
  <c r="A69" i="1"/>
  <c r="N64" i="1"/>
  <c r="M64" i="1"/>
  <c r="K64" i="1"/>
  <c r="N67" i="1"/>
  <c r="M67" i="1"/>
  <c r="K67" i="1"/>
  <c r="N66" i="1"/>
  <c r="M66" i="1"/>
  <c r="K66" i="1"/>
  <c r="N65" i="1"/>
  <c r="M65" i="1"/>
  <c r="K65" i="1"/>
  <c r="N63" i="1"/>
  <c r="M63" i="1"/>
  <c r="K63" i="1"/>
  <c r="A64" i="1"/>
  <c r="B64" i="1"/>
  <c r="C64" i="1"/>
  <c r="A65" i="1"/>
  <c r="B65" i="1"/>
  <c r="C65" i="1"/>
  <c r="A66" i="1"/>
  <c r="B66" i="1"/>
  <c r="C66" i="1"/>
  <c r="A67" i="1"/>
  <c r="B67" i="1"/>
  <c r="C67" i="1"/>
  <c r="B63" i="1"/>
  <c r="C63" i="1"/>
  <c r="A63" i="1"/>
  <c r="N45" i="1"/>
  <c r="M45" i="1"/>
  <c r="K45" i="1"/>
  <c r="N44" i="1"/>
  <c r="M44" i="1"/>
  <c r="K44" i="1"/>
  <c r="N43" i="1"/>
  <c r="M43" i="1"/>
  <c r="K43" i="1"/>
  <c r="N42" i="1"/>
  <c r="M42" i="1"/>
  <c r="K42" i="1"/>
  <c r="N41" i="1"/>
  <c r="M41" i="1"/>
  <c r="K41" i="1"/>
  <c r="A42" i="1"/>
  <c r="B42" i="1"/>
  <c r="C42" i="1"/>
  <c r="A43" i="1"/>
  <c r="B43" i="1"/>
  <c r="C43" i="1"/>
  <c r="A44" i="1"/>
  <c r="B44" i="1"/>
  <c r="C44" i="1"/>
  <c r="A45" i="1"/>
  <c r="B45" i="1"/>
  <c r="C45" i="1"/>
  <c r="B41" i="1"/>
  <c r="C41" i="1"/>
  <c r="A41" i="1"/>
  <c r="N33" i="1"/>
  <c r="M33" i="1"/>
  <c r="K33" i="1"/>
  <c r="N32" i="1"/>
  <c r="M32" i="1"/>
  <c r="K32" i="1"/>
  <c r="N31" i="1"/>
  <c r="M31" i="1"/>
  <c r="K31" i="1"/>
  <c r="N30" i="1"/>
  <c r="M30" i="1"/>
  <c r="K30" i="1"/>
  <c r="N29" i="1"/>
  <c r="M29" i="1"/>
  <c r="K29" i="1"/>
  <c r="A30" i="1"/>
  <c r="B30" i="1"/>
  <c r="C30" i="1"/>
  <c r="A31" i="1"/>
  <c r="B31" i="1"/>
  <c r="C31" i="1"/>
  <c r="A32" i="1"/>
  <c r="B32" i="1"/>
  <c r="C32" i="1"/>
  <c r="A33" i="1"/>
  <c r="B33" i="1"/>
  <c r="C33" i="1"/>
  <c r="B29" i="1"/>
  <c r="C29" i="1"/>
  <c r="A29" i="1"/>
  <c r="M227" i="1"/>
  <c r="M226" i="1"/>
  <c r="M220" i="1"/>
  <c r="M219" i="1"/>
  <c r="C231" i="1"/>
  <c r="B231" i="1"/>
  <c r="A231" i="1"/>
  <c r="A239"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N227" i="1"/>
  <c r="L227" i="1"/>
  <c r="N226" i="1"/>
  <c r="L226" i="1"/>
  <c r="N220" i="1"/>
  <c r="L220" i="1"/>
  <c r="N219" i="1"/>
  <c r="L219" i="1"/>
  <c r="K227" i="1"/>
  <c r="K226" i="1"/>
  <c r="K220" i="1"/>
  <c r="K219" i="1"/>
  <c r="C159" i="1"/>
  <c r="B159" i="1"/>
  <c r="A159" i="1"/>
  <c r="C161" i="1"/>
  <c r="B161" i="1"/>
  <c r="A161" i="1"/>
  <c r="C160" i="1"/>
  <c r="B160" i="1"/>
  <c r="A160" i="1"/>
  <c r="C158" i="1"/>
  <c r="B158" i="1"/>
  <c r="A158" i="1"/>
  <c r="C157" i="1"/>
  <c r="B157" i="1"/>
  <c r="A157" i="1"/>
  <c r="C156" i="1"/>
  <c r="B156" i="1"/>
  <c r="A156" i="1"/>
  <c r="C155" i="1"/>
  <c r="B155" i="1"/>
  <c r="A155" i="1"/>
  <c r="B273" i="1" l="1"/>
  <c r="B277" i="1"/>
  <c r="B272" i="1"/>
  <c r="L174" i="1"/>
  <c r="L170" i="1"/>
  <c r="B279" i="1"/>
  <c r="B280" i="1"/>
  <c r="L173" i="1"/>
  <c r="L169" i="1"/>
  <c r="L171" i="1"/>
  <c r="L172" i="1"/>
  <c r="B248" i="1"/>
  <c r="B249" i="1"/>
  <c r="L63" i="1"/>
  <c r="L65" i="1"/>
  <c r="L66" i="1"/>
  <c r="L67" i="1"/>
  <c r="B250" i="1"/>
  <c r="B281" i="1"/>
  <c r="B258" i="1" l="1"/>
  <c r="B254" i="1"/>
  <c r="B255" i="1"/>
  <c r="B251" i="1"/>
  <c r="B256" i="1"/>
  <c r="B252" i="1"/>
  <c r="B257" i="1"/>
  <c r="B253" i="1"/>
  <c r="B289" i="1"/>
  <c r="B285" i="1"/>
  <c r="B286" i="1"/>
  <c r="B282" i="1"/>
  <c r="B287" i="1"/>
  <c r="B283" i="1"/>
  <c r="B288" i="1"/>
  <c r="B284" i="1"/>
  <c r="B294" i="1" l="1"/>
  <c r="B290" i="1"/>
  <c r="B291" i="1"/>
  <c r="B292" i="1"/>
  <c r="B293" i="1"/>
  <c r="B262" i="1"/>
  <c r="B263" i="1"/>
  <c r="B259" i="1"/>
  <c r="B260" i="1"/>
  <c r="B261" i="1"/>
</calcChain>
</file>

<file path=xl/comments1.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<sst xmlns="http://schemas.openxmlformats.org/spreadsheetml/2006/main" count="9061" uniqueCount="2709">
  <si>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</si>
  <si>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</si>
  <si>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</si>
  <si>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</si>
  <si>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</si>
  <si>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</si>
  <si>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</si>
  <si>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</si>
  <si>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</si>
  <si>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</si>
  <si>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</si>
  <si>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</si>
  <si>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</si>
  <si>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</si>
  <si>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</si>
  <si>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</si>
  <si>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</si>
  <si>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</si>
  <si>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</si>
  <si>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</si>
  <si>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</si>
  <si>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</si>
  <si>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</si>
  <si>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</si>
  <si>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</si>
  <si>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</si>
  <si>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</si>
  <si>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</si>
  <si>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</si>
  <si>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</si>
  <si>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</si>
  <si>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</si>
  <si>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</si>
  <si>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</si>
  <si>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</si>
  <si>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</si>
  <si>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</si>
  <si>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</si>
  <si>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</si>
  <si>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</si>
  <si>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</si>
  <si>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</si>
  <si>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</si>
  <si>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</si>
  <si>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</si>
  <si>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</si>
  <si>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</si>
  <si>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</si>
  <si>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</si>
  <si>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</si>
  <si>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</si>
  <si>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</si>
  <si>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</si>
  <si>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</si>
  <si>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</si>
  <si>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</si>
  <si>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</si>
  <si>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</si>
  <si>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</si>
  <si>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</si>
  <si>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</si>
  <si>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</si>
  <si>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</si>
  <si>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</si>
  <si>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</si>
  <si>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</si>
  <si>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</si>
  <si>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</si>
  <si>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</si>
  <si>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</si>
  <si>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</si>
  <si>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</si>
  <si>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</si>
  <si>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</si>
  <si>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</si>
  <si>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</si>
  <si>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</si>
  <si>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</si>
  <si>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</si>
  <si>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</si>
  <si>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</si>
  <si>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</si>
  <si>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</si>
  <si>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</si>
  <si>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</si>
  <si>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</si>
  <si>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</si>
  <si>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</si>
  <si>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</si>
  <si>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</si>
  <si>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</si>
  <si>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</si>
  <si>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</si>
  <si>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</si>
  <si>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</si>
  <si>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</si>
  <si>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</si>
  <si>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</si>
  <si>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</si>
  <si>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</si>
  <si>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</si>
  <si>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</si>
  <si>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</si>
  <si>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</si>
  <si>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</si>
  <si>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</si>
  <si>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</si>
  <si>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</si>
  <si>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</si>
  <si>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</si>
  <si>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</si>
  <si>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</si>
  <si>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</si>
  <si>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</si>
  <si>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</si>
  <si>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</si>
  <si>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</si>
  <si>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</si>
  <si>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</si>
  <si>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</si>
  <si>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</si>
  <si>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</si>
  <si>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</si>
  <si>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</si>
  <si>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</si>
  <si>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</si>
  <si>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</si>
  <si>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</si>
  <si>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</si>
  <si>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</si>
  <si>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</si>
  <si>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</si>
  <si>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</si>
  <si>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</si>
  <si>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</si>
  <si>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</si>
  <si>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</si>
  <si>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</si>
  <si>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</si>
  <si>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</si>
  <si>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</si>
  <si>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</si>
  <si>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</si>
  <si>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</si>
  <si>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</si>
  <si>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</si>
  <si>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</si>
  <si>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</si>
  <si>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</si>
  <si>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</si>
  <si>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</si>
  <si>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</si>
  <si>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</si>
  <si>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</si>
  <si>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</si>
  <si>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</si>
  <si>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</si>
  <si>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</si>
  <si>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</si>
  <si>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</si>
  <si>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</si>
  <si>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</si>
  <si>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</si>
  <si>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</si>
  <si>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</si>
  <si>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</si>
  <si>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</si>
  <si>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</si>
  <si>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</si>
  <si>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</si>
  <si>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</si>
  <si>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</si>
  <si>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</si>
  <si>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</si>
  <si>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</si>
  <si>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</si>
  <si>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</si>
  <si>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</si>
  <si>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</si>
  <si>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</si>
  <si>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</si>
  <si>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</si>
  <si>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</si>
  <si>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</si>
  <si>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</si>
  <si>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</si>
  <si>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</si>
  <si>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</si>
  <si>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</si>
  <si>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</si>
  <si>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</si>
  <si>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</si>
  <si>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</si>
  <si>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</si>
  <si>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</si>
  <si>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</si>
  <si>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</si>
  <si>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</si>
  <si>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</si>
  <si>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</si>
  <si>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</si>
  <si>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</si>
  <si>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</si>
  <si>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</si>
  <si>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</si>
  <si>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</si>
  <si>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</si>
  <si>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</si>
  <si>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</si>
  <si>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</si>
  <si>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</si>
  <si>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</si>
  <si>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</si>
  <si>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</si>
  <si>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</si>
  <si>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</si>
  <si>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</si>
  <si>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</si>
  <si>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</si>
  <si>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</si>
  <si>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</si>
  <si>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</si>
  <si>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</si>
  <si>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</si>
  <si>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</si>
  <si>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</si>
  <si>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</si>
  <si>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</si>
  <si>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</si>
  <si>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</si>
  <si>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CO2e Minimizing</t>
  </si>
  <si>
    <t>Output Total CO2e Emissions</t>
  </si>
  <si>
    <t>Financial: Monetized Public Health and Climate Benefits</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</si>
  <si>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</si>
  <si>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</si>
  <si>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</si>
  <si>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</si>
  <si>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</si>
  <si>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</si>
  <si>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</si>
  <si>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</si>
  <si>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</si>
  <si>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</si>
  <si>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</si>
  <si>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</si>
  <si>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</si>
  <si>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Financial: Change in Total Outlays</t>
  </si>
  <si>
    <t>MW/year</t>
  </si>
  <si>
    <t>The Brattle Group, 2012, "Potential Coal Plant Retirements: 2012 Update," http://greatlakeslegalfoundation.org/wwcms/wp-content/uploads/documents/regulatory/TrainWreck/12Oct15_BrattleStudy.pdf, Page 8, Table 4</t>
  </si>
  <si>
    <t>Scenario_CO2eMin.cin</t>
  </si>
  <si>
    <t>Scenario_EI.cin</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</si>
  <si>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</si>
  <si>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</si>
  <si>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</si>
  <si>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</si>
  <si>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</si>
  <si>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</si>
  <si>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</si>
  <si>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</si>
  <si>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</si>
  <si>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</si>
  <si>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</si>
  <si>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</si>
  <si>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</si>
  <si>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</si>
  <si>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</si>
  <si>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</si>
  <si>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</si>
  <si>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</si>
  <si>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</si>
  <si>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</si>
  <si>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</si>
  <si>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</si>
  <si>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</si>
  <si>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</si>
  <si>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</si>
  <si>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</si>
  <si>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</si>
  <si>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</si>
  <si>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</si>
  <si>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</si>
  <si>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</si>
  <si>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</si>
  <si>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</si>
  <si>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</si>
  <si>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</si>
  <si>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</si>
  <si>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</si>
  <si>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</si>
  <si>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</si>
  <si>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</si>
  <si>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</si>
  <si>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</si>
  <si>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</si>
  <si>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</si>
  <si>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</si>
  <si>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</si>
  <si>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</si>
  <si>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</si>
  <si>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</si>
  <si>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</si>
  <si>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</si>
  <si>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</si>
  <si>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</si>
  <si>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</si>
  <si>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</si>
  <si>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</si>
  <si>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</si>
  <si>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</si>
  <si>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</si>
  <si>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</si>
  <si>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</si>
  <si>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</si>
  <si>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</si>
  <si>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</si>
  <si>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</si>
  <si>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</si>
  <si>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</si>
  <si>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</si>
  <si>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</si>
  <si>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</si>
  <si>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</si>
  <si>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</si>
  <si>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</si>
  <si>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</si>
  <si>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</si>
  <si>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</si>
  <si>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</si>
  <si>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</si>
  <si>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</si>
  <si>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</si>
  <si>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</si>
  <si>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</si>
  <si>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</si>
  <si>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</si>
  <si>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</si>
  <si>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</si>
  <si>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</si>
  <si>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</si>
  <si>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</si>
  <si>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</si>
  <si>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</si>
  <si>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</si>
  <si>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</si>
  <si>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</si>
  <si>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</si>
  <si>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</si>
  <si>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</si>
  <si>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</si>
  <si>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</si>
  <si>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</si>
  <si>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</si>
  <si>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</si>
  <si>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</si>
  <si>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</si>
  <si>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</si>
  <si>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</si>
  <si>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</si>
  <si>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</si>
  <si>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</si>
  <si>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</si>
  <si>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</si>
  <si>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</si>
  <si>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</si>
  <si>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</si>
  <si>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</si>
  <si>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</si>
  <si>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</si>
  <si>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</si>
  <si>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</si>
  <si>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</si>
  <si>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</si>
  <si>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</si>
  <si>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</si>
  <si>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</si>
  <si>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</si>
  <si>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</si>
  <si>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</si>
  <si>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</si>
  <si>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</si>
  <si>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</si>
  <si>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</si>
  <si>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</si>
  <si>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</si>
  <si>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</si>
  <si>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</si>
  <si>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</si>
  <si>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</si>
  <si>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</si>
  <si>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</si>
  <si>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</si>
  <si>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</si>
  <si>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</si>
  <si>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</si>
  <si>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</si>
  <si>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</si>
  <si>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</si>
  <si>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</si>
  <si>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</si>
  <si>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</si>
  <si>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</si>
  <si>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</si>
  <si>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</si>
  <si>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</si>
  <si>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</si>
  <si>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</si>
  <si>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</si>
  <si>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</si>
  <si>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</si>
  <si>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</si>
  <si>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</si>
  <si>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</si>
  <si>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</si>
  <si>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</si>
  <si>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</si>
  <si>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</si>
  <si>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</si>
  <si>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</si>
  <si>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</si>
  <si>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</si>
  <si>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</si>
  <si>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</si>
  <si>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</si>
  <si>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</si>
  <si>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</si>
  <si>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</si>
  <si>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</si>
  <si>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</si>
  <si>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</si>
  <si>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Natural Gas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</si>
  <si>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</si>
  <si>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</si>
  <si>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</si>
  <si>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</si>
  <si>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</si>
  <si>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</si>
  <si>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</si>
  <si>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</si>
  <si>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</si>
  <si>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</si>
  <si>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</si>
  <si>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</si>
  <si>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</si>
  <si>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</si>
  <si>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</si>
  <si>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</si>
  <si>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**Description:** This policy prevents new coal capacity from being built or deployed. // **Implementation schedule:** This policy takes effect fully in 2017.</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</si>
  <si>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</si>
  <si>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</si>
  <si>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</si>
  <si>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</si>
  <si>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</si>
  <si>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</si>
  <si>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</si>
  <si>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</si>
  <si>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</si>
  <si>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</si>
  <si>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</si>
  <si>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</si>
  <si>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</si>
  <si>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</si>
  <si>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</si>
  <si>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</si>
  <si>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2017.</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</si>
  <si>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2017.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</si>
  <si>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2010-2014, electricity imports grew by 48%.</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</si>
  <si>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</si>
  <si>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</si>
  <si>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</si>
  <si>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</si>
  <si>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</si>
  <si>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</si>
  <si>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</si>
  <si>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</si>
  <si>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</si>
  <si>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</si>
  <si>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</si>
  <si>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</si>
  <si>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</si>
  <si>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</si>
  <si>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</si>
  <si>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</si>
  <si>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</si>
  <si>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</si>
  <si>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</si>
  <si>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</si>
  <si>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</si>
  <si>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</si>
  <si>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</si>
  <si>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</si>
  <si>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</si>
  <si>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</si>
  <si>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Change due to Policies</t>
  </si>
  <si>
    <t>Electricity Capacity, Change due to Policies</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</si>
  <si>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</si>
  <si>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</si>
  <si>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</si>
  <si>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</si>
  <si>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</si>
  <si>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</si>
  <si>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</si>
  <si>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</si>
  <si>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</si>
  <si>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</si>
  <si>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</si>
  <si>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</si>
  <si>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</si>
  <si>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</si>
  <si>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billion 2012 dollars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</si>
  <si>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</si>
  <si>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</si>
  <si>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</si>
  <si>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</si>
  <si>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</si>
  <si>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</si>
  <si>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</si>
  <si>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</si>
  <si>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</si>
  <si>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</si>
  <si>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</si>
  <si>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</si>
  <si>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</si>
  <si>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</si>
  <si>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</si>
  <si>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</si>
  <si>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</si>
  <si>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</si>
  <si>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</si>
  <si>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</si>
  <si>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</si>
  <si>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</si>
  <si>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</si>
  <si>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</si>
  <si>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</si>
  <si>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</si>
  <si>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</si>
  <si>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</si>
  <si>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</si>
  <si>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</si>
  <si>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</si>
  <si>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</si>
  <si>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</si>
  <si>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</si>
  <si>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</si>
  <si>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</si>
  <si>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</si>
  <si>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</si>
  <si>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</si>
  <si>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</si>
  <si>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</si>
  <si>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</si>
  <si>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</si>
  <si>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</si>
  <si>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</si>
  <si>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</si>
  <si>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</si>
  <si>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</si>
  <si>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</si>
  <si>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</si>
  <si>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</si>
  <si>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</si>
  <si>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</si>
  <si>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</si>
  <si>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</si>
  <si>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</si>
  <si>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</si>
  <si>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</si>
  <si>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</si>
  <si>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</si>
  <si>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</si>
  <si>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</si>
  <si>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</si>
  <si>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</si>
  <si>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</si>
  <si>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</si>
  <si>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</si>
  <si>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</si>
  <si>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</si>
  <si>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</si>
  <si>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</si>
  <si>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</si>
  <si>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</si>
  <si>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</si>
  <si>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</si>
  <si>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</si>
  <si>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</si>
  <si>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</si>
  <si>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</si>
  <si>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</si>
  <si>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</si>
  <si>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</si>
  <si>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</si>
  <si>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</si>
  <si>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</si>
  <si>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</si>
  <si>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</si>
  <si>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</si>
  <si>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48% to 53% from 2016-2050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</si>
  <si>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46% to 52% from 2016-2050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</si>
  <si>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52% to 54% from 2016-2050 in the BAU case.    Setting this lever to 50% (of new sales in 2050) would likely result in the share of electricity used reaching 69% by 2050.</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</si>
  <si>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350 GW of demand response capacity in 2050 (on top of a BAU quantity of 41 GW).</t>
  </si>
  <si>
    <t>**Description:** This policy causes the specified quantity of otherwise non-retiring coal capacity to be retired each year. // **Implementation schedule:** This policy takes effect fully in 2017.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</si>
  <si>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</si>
  <si>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**Implementation schedule:** This policy takes effect fully in 2017.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</si>
  <si>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</si>
  <si>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</si>
  <si>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</si>
  <si>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</si>
  <si>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</si>
  <si>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</si>
  <si>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</si>
  <si>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</si>
  <si>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</si>
  <si>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</si>
  <si>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</si>
  <si>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</si>
  <si>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</si>
  <si>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</si>
  <si>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</si>
  <si>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</si>
  <si>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</si>
  <si>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</si>
  <si>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</si>
  <si>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</si>
  <si>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Colorado has established a 3% carve-out for 2020 (though it includes non-solar on-site sources).</t>
  </si>
  <si>
    <t>**Description:** This policy reduces greenhouse gas emissions from the industry sector by switching the fuel used by facilities from natural gas to electricity. // **Implementation schedule:** This policy is phased in linearly from 2017-2050.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</si>
  <si>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</si>
  <si>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transmission and distribution losses that will be achieved by 2050. // **Implementation schedule:** This policy is phased in linearly from 2017-2050.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</si>
  <si>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 which would imply a lever setting of 38% in 2050 (on top of the 12% BAU RPS in 2050).</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</si>
  <si>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</si>
  <si>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</si>
  <si>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</si>
  <si>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39% from the natural gas and petroleum industry, 5% from the mining industry, and 24%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</si>
  <si>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 // **Guidance for setting values:** If this policy is fully implemented, agricultural process emissions in 2050 are reduced by 0.5%.</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</si>
  <si>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</si>
  <si>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</si>
  <si>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</si>
  <si>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17% and fron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</si>
  <si>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the U.S. will sequester an additional 850 million tons of CO2 in 2050 (on top of a BAU Scenario quantity of 3 million tons).</t>
  </si>
  <si>
    <t>U.S. EPA, 2015, "The Social Cost of Carbon", https://www.epa.gov/climatechange/social-cost-carbon, Row "2050".  (For source for adjustment to 2012 dollars, see cpi.xlsx in InputData.)</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</si>
  <si>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</si>
  <si>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</si>
  <si>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</si>
  <si>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</si>
  <si>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</si>
  <si>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</si>
  <si>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</si>
  <si>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</si>
  <si>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</si>
  <si>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reduces the subsidies paid for the production of coal in the BAU case. // **Implementation schedule:** This policy is phased in linearly from 2017-2050. // **Guidance for setting values:** A value of 100% eliminates subsidies in 2050, increasing the price of coal by 0.2% - 0.3% (varying by sector) in 2050.</t>
  </si>
  <si>
    <t>**Description:** This policy reduces the subsidies paid for the production of natural gas in the BAU case. // **Implementation schedule:** This policy is phased in linearly from 2017-2050. // **Guidance for setting values:** A value of 100% eliminates subsidies in 2050, increasing the price of natural gas by 0.3% - 0.9% (varying by sector) in 2050.</t>
  </si>
  <si>
    <t>**Description:** This policy increases the tax rate for electricity.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</si>
  <si>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</si>
  <si>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</si>
  <si>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</si>
  <si>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</si>
  <si>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</si>
  <si>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</si>
  <si>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</si>
  <si>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</si>
  <si>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</si>
  <si>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</si>
  <si>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</si>
  <si>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</si>
  <si>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</si>
  <si>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</si>
  <si>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</si>
  <si>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</si>
  <si>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</si>
  <si>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</si>
  <si>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</si>
  <si>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</si>
  <si>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</si>
  <si>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</si>
  <si>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</si>
  <si>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</si>
  <si>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</si>
  <si>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</si>
  <si>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</si>
  <si>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</si>
  <si>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</si>
  <si>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</si>
  <si>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</si>
  <si>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</si>
  <si>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</si>
  <si>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</si>
  <si>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</si>
  <si>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</si>
  <si>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</si>
  <si>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</si>
  <si>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</si>
  <si>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</si>
  <si>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</si>
  <si>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</si>
  <si>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</si>
  <si>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</si>
  <si>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</si>
  <si>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36% from the mining industry and 1% from the waste management industry.</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</si>
  <si>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</si>
  <si>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**Implementation schedule:** This policy is phased in linearly from 2017-2050. // **Guidance for setting values:** If this policy is fully implemented, process emissions in 2050 are reduced by 4.5% from the natural gas and petroleum industry and 20.1% from the "other industries" category.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</si>
  <si>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</si>
  <si>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</si>
  <si>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</si>
  <si>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</si>
  <si>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</si>
  <si>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</si>
  <si>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</si>
  <si>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</si>
  <si>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</si>
  <si>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</si>
  <si>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</si>
  <si>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</si>
  <si>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</si>
  <si>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</si>
  <si>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</si>
  <si>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The U.S. currently does not have fuel economy standards for aircraft.  In the absense of standards, new passenger aircraft fuel economy is projected to improve roughly 29% from 2016-2050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</si>
  <si>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The U.S. currently does not have fuel economy standards for trains.  In the absense of standards, new freight train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</si>
  <si>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The U.S. currently does not have fuel economy standards for ships.  In the absense of standards, new freight ship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</si>
  <si>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The U.S. currently does not have fuel economy standards for motorbikes.  In the absense of standards, new motorbike fuel economy is not projected to change significantly from 2016-2050 in the BAU case.</t>
  </si>
  <si>
    <t>geothermal</t>
  </si>
  <si>
    <t>Geothermal</t>
  </si>
  <si>
    <t>Buildings, Transportation, Electricity, Industry, Land Use</t>
  </si>
  <si>
    <t>087bf1, c01b00, ffff00, 969696, 00b050</t>
  </si>
  <si>
    <t>Fraction of Avoided Deforestation Achieved</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</si>
  <si>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</si>
  <si>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**Implementation schedule:** This policy is phased in linearly from 2017-2050.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</si>
  <si>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**Implementation schedule:** This policy is phased in linearly from 2017-2050. // **Guidance for setting values:** If this policy is fully implemented, half of the 94 million acres of forest not currently under best management practices will instead be managed with best practices by 2050.</t>
  </si>
  <si>
    <t>contribution</t>
  </si>
  <si>
    <t>cost curve</t>
  </si>
  <si>
    <t>Passengers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</si>
  <si>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</si>
  <si>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</si>
  <si>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International Energy Agency, 2009, "Transport, Energy and CO2: Moving toward Sustainability", http://www.iea.org/publications/freepublications/publication/transport2009.pdf</t>
  </si>
  <si>
    <t>Pollutant Emissions (by Pollutant)</t>
  </si>
  <si>
    <t>million metric tons / year, thousand metric tons / year, million metric tons / year, million metric tons / year, thousand metric tons / year, thousand metric tons / year, million metric tons / year, thousand metric tons / year, thousand metric tons / year, million metric tons / year, million metric tons / year, million metric tons / year</t>
  </si>
  <si>
    <t>Variable Names in Graph Key or Second-Tier Selector Menu</t>
  </si>
  <si>
    <t>Fuel Consumption (by Fuel)</t>
  </si>
  <si>
    <t>billion 2012 dollars / year, billion 2012 dollars / year</t>
  </si>
  <si>
    <t>CO2, VOC, CO, NOx, PM10, PM2.5, SOx, BC, OC, CH4, N2O, F-gases (in CO2e)</t>
  </si>
  <si>
    <t>Normal (no revenue use assumption), Revenue-neutral carbon tax</t>
  </si>
  <si>
    <t>Axis Unit Label(s)</t>
  </si>
  <si>
    <t>2012 dollars / ton CO2e abated, Annual average abatement potential (MtCO2e)</t>
  </si>
  <si>
    <t>URL for "How the model handles this policy" links</t>
  </si>
  <si>
    <t>line set</t>
  </si>
  <si>
    <t>NPV through 2050, NPV through 2030</t>
  </si>
  <si>
    <t>% of global best practice rate</t>
  </si>
  <si>
    <t>lignite</t>
  </si>
  <si>
    <t>Lignite</t>
  </si>
  <si>
    <t>lignite es</t>
  </si>
  <si>
    <t>**Description:** This policy prevents new lignite capacity from being built or deployed. // **Implementation schedule:** This policy takes effect fully in 2017.</t>
  </si>
  <si>
    <t>Electricity: Lignite</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</si>
  <si>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</si>
  <si>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</si>
  <si>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terawatt-hours (TWh) / year, million short tons / year, million short tons / year, trillion cubic ft / year, million barrels / year</t>
  </si>
  <si>
    <t>Electricity, Hard Coal, Lignite, Natural Gas, Petroleum Fuels</t>
  </si>
  <si>
    <t>Hard Coal</t>
  </si>
  <si>
    <t>hard coal es</t>
  </si>
  <si>
    <t>onshore wind es</t>
  </si>
  <si>
    <t>Hard Coal to NG Switching</t>
  </si>
  <si>
    <t>Fraction of Hard Coal Use Converted to Other Fuels</t>
  </si>
  <si>
    <t>**Description:** This policy reduces greenhouse gas emissions from the industry sector by switching the fuel used by facilities from hard coal to natural gas. // **Implementation schedule:** This policy is phased in linearly from 2017-2050. // **Guidance for setting values:** In "Gas to Coal Competition in the U.S. Power Sector" (2013), the International Energy Agency (IEA) estimates the maximum coal-to-gas switching potential of the U.S. power sector was 17% in 2011.  This value might be different for the industry sector and in 2050.</t>
  </si>
  <si>
    <t>Fraction of District Heat Hard Coal Use Converted to Other Fuels</t>
  </si>
  <si>
    <t>hard coal</t>
  </si>
  <si>
    <t>Electricity: Hard Coal</t>
  </si>
  <si>
    <t>Onshore Wind</t>
  </si>
  <si>
    <t>Electricity: Onshore Wind</t>
  </si>
  <si>
    <t>offshore wind es</t>
  </si>
  <si>
    <t>Offshore Wind</t>
  </si>
  <si>
    <t>**Description:** This policy specifies the reduction in downtime (time spent not generating power) for offshore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</si>
  <si>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downtime (time spent not generating power) for onshore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</si>
  <si>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Electricity: Offshore Wind</t>
  </si>
  <si>
    <t>Max policy ID number (for use in header of "PolicyLevers" table)</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</si>
  <si>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</si>
  <si>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</si>
  <si>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is a subsidy paid by the government to suppliers of electricity per unit of electricity generated from offshore wind.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</si>
  <si>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</si>
  <si>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</si>
  <si>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</si>
  <si>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</si>
  <si>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</si>
  <si>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</si>
  <si>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Financial: Direct Cash Flow Change (by Actor)</t>
  </si>
  <si>
    <t>Energy, Land Use, Process Emissions</t>
  </si>
  <si>
    <t>c01b00, 00b050, 969696</t>
  </si>
  <si>
    <t>Electricity Generation (by Type)</t>
  </si>
  <si>
    <t>Electricity Capacity (by Type)</t>
  </si>
  <si>
    <t>CO2e Emissions (by Sector)</t>
  </si>
  <si>
    <t>CO2e Emissions (by Source Type)</t>
  </si>
  <si>
    <t>Primary Energy Consumption (by Type)</t>
  </si>
  <si>
    <t>quads / year</t>
  </si>
  <si>
    <t>Geothermal, Liquid Biofuels, Biomass, Solar, Wind, Hydro, Nuclear, Petroleum, Natural Gas, Lignite, Hard Coal</t>
  </si>
  <si>
    <t>CO2e Emissions</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</si>
  <si>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</si>
  <si>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</si>
  <si>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</si>
  <si>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</si>
  <si>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</si>
  <si>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</si>
  <si>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</si>
  <si>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**Description:** This policy causes government to pay for the specified percentage of the purchase price of new battery electric passenger LDVs.  This is in addition to EV subsidies that exist in the BAU case.  // **Implementation schedule:** This policy is phased in linearly from 2017-2050. // **Guidance for setting values:** The U.S. currently offers a federal subsidy for up to $7,500 for qualifying electric vehicles, which represents 20% of the MSRP of a 2017 Chevrolet Bolt EV or 21% of the MSRP of a Tesla Model 3.</t>
  </si>
  <si>
    <t>Electric Vehicle Subsidy</t>
  </si>
  <si>
    <t>Electric Vehicle Perks</t>
  </si>
  <si>
    <t>Boolean EV Perks</t>
  </si>
  <si>
    <t>EV Perks</t>
  </si>
  <si>
    <t>transportation-sector-main.html#ev-perks</t>
  </si>
  <si>
    <t>ev-perks.html</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</si>
  <si>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 // **Implementation schedule:** This policy takes effect fully in 2017.</t>
  </si>
  <si>
    <t>Electric Vehicle Sales Mandate</t>
  </si>
  <si>
    <t>Additional Minimum Required EV Sales Percentage</t>
  </si>
  <si>
    <t>EV Sales Mandate</t>
  </si>
  <si>
    <t>% of new vehicles sold</t>
  </si>
  <si>
    <t>transportation-sector-main.html#ev-mandate</t>
  </si>
  <si>
    <t>ev-mandate.html</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</si>
  <si>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**Implementation schedule:** This policy is phased in linearly from 2017-2050. // **Guidance for setting values:** Ten U.S. states have set a target of 15.4% of passenger LDV sales to consist of battery electric vehicles in 2025.  This corresponds to a 58% setting for this lever, which indicates sales in 2050.</t>
  </si>
  <si>
    <t>https://autoalliance.org/energy-environment/state-electric-vehicle-mandate/</t>
  </si>
  <si>
    <t>https://www.greentechmedia.com/articles/read/electric-buses-are-going-to-dominate plus statistics from FoVObE variable</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</si>
  <si>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**Implementation schedule:** This policy is phased in linearly from 2017-2050. // **Guidance for setting values:** Electric bus manufacturer Proterra believes all new transit bus sales could be electric as early as 2030, but transit buses make up roughly 15% of the bus fleet.</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</si>
  <si>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**Implementation schedule:** This policy is phased in linearly from 2017-2050.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</si>
  <si>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Low Carbon Fuel Standard</t>
  </si>
  <si>
    <t>Additional LCFS Percentage</t>
  </si>
  <si>
    <t>% reduction in carbon emissions</t>
  </si>
  <si>
    <t>transportation-sector-main.html#lcfs</t>
  </si>
  <si>
    <t>low-carbon-fuel-standard.html</t>
  </si>
  <si>
    <t>https://www.arb.ca.gov/fuels/lcfs/background/basics.htm</t>
  </si>
  <si>
    <t>**Description:** This policy specifies the percentage reduction in carbon emissions from the transportation sector that must be achieved via fuel switching.  This value is in addition to BAU requirements. // **Implementation schedule:** This policy is phased in linearly from 2017-2050. // **Guidance for setting values:** The U.S. National Renewable Fuel Standard equates to a BAU LCFS of 2.2% - 4.6% (varying by year).  California adopted an LCFS that requires a 10% reduction in carbon intensity of the transportation fuel pool by 2020.</t>
  </si>
  <si>
    <t>Vehicles: Battery Electric</t>
  </si>
  <si>
    <t>Vehicles: Natural Gas</t>
  </si>
  <si>
    <t>Vehicles: Gasoline Engine</t>
  </si>
  <si>
    <t>Vehicles: Diesel Engine</t>
  </si>
  <si>
    <t>Vehicles: Plug-in Hybrid</t>
  </si>
  <si>
    <t>Vehicles: Non-road</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</si>
  <si>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</si>
  <si>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</si>
  <si>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</si>
  <si>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</si>
  <si>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</si>
  <si>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</si>
  <si>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</si>
  <si>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</si>
  <si>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</si>
  <si>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</si>
  <si>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</si>
  <si>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</si>
  <si>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Transport: Fuel Used (by Fuel Type)</t>
  </si>
  <si>
    <t>Transport: Trucks by Technology</t>
  </si>
  <si>
    <t>Transport: Cars &amp; SUVs by Technology</t>
  </si>
  <si>
    <t>Transport: CO2 Emissions (by Vehicle Type)</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</si>
  <si>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</si>
  <si>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</si>
  <si>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</si>
  <si>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</si>
  <si>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</si>
  <si>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</si>
  <si>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</si>
  <si>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is phased in linearly from 2017-2050.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</si>
  <si>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</si>
  <si>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</si>
  <si>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</si>
  <si>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</si>
  <si>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</si>
  <si>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</si>
  <si>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</si>
  <si>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</si>
  <si>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</si>
  <si>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</si>
  <si>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</si>
  <si>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</si>
  <si>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</si>
  <si>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</si>
  <si>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</si>
  <si>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</si>
  <si>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</si>
  <si>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</si>
  <si>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</si>
  <si>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</si>
  <si>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</si>
  <si>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</si>
  <si>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</si>
  <si>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</si>
  <si>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</si>
  <si>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</si>
  <si>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</si>
  <si>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</si>
  <si>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</si>
  <si>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</si>
  <si>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</si>
  <si>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</si>
  <si>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</si>
  <si>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</si>
  <si>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</si>
  <si>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</si>
  <si>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</si>
  <si>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</si>
  <si>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</si>
  <si>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</si>
  <si>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</si>
  <si>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</si>
  <si>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</si>
  <si>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</si>
  <si>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</si>
  <si>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</si>
  <si>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</si>
  <si>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</si>
  <si>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</si>
  <si>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</si>
  <si>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</si>
  <si>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</si>
  <si>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</si>
  <si>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</si>
  <si>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</si>
  <si>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</si>
  <si>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</si>
  <si>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</si>
  <si>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</si>
  <si>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</si>
  <si>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</si>
  <si>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</si>
  <si>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</si>
  <si>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</si>
  <si>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</si>
  <si>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</si>
  <si>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</si>
  <si>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</si>
  <si>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</si>
  <si>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</si>
  <si>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</si>
  <si>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</si>
  <si>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</si>
  <si>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</si>
  <si>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</si>
  <si>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</si>
  <si>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</si>
  <si>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</si>
  <si>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</si>
  <si>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</si>
  <si>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</si>
  <si>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</si>
  <si>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</si>
  <si>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</si>
  <si>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</si>
  <si>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</si>
  <si>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</si>
  <si>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</si>
  <si>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</si>
  <si>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</si>
  <si>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</si>
  <si>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</si>
  <si>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</si>
  <si>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</si>
  <si>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</si>
  <si>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</si>
  <si>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</si>
  <si>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</si>
  <si>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</si>
  <si>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</si>
  <si>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</si>
  <si>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</si>
  <si>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</si>
  <si>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</si>
  <si>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</si>
  <si>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</si>
  <si>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</si>
  <si>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</si>
  <si>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</si>
  <si>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</si>
  <si>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</si>
  <si>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</si>
  <si>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</si>
  <si>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</si>
  <si>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</si>
  <si>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</si>
  <si>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</si>
  <si>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</si>
  <si>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</si>
  <si>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</si>
  <si>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</si>
  <si>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</si>
  <si>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</si>
  <si>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</si>
  <si>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</si>
  <si>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</si>
  <si>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</si>
  <si>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</si>
  <si>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</si>
  <si>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</si>
  <si>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</si>
  <si>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</si>
  <si>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</si>
  <si>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</si>
  <si>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</si>
  <si>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</si>
  <si>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</si>
  <si>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</si>
  <si>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</si>
  <si>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</si>
  <si>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</si>
  <si>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</si>
  <si>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</si>
  <si>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</si>
  <si>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</si>
  <si>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</si>
  <si>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</si>
  <si>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</si>
  <si>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</si>
  <si>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</si>
  <si>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</si>
  <si>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</si>
  <si>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</si>
  <si>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</si>
  <si>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</si>
  <si>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</si>
  <si>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</si>
  <si>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</si>
  <si>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</si>
  <si>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</si>
  <si>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</si>
  <si>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</si>
  <si>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</si>
  <si>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</si>
  <si>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</si>
  <si>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</si>
  <si>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</si>
  <si>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</si>
  <si>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</si>
  <si>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</si>
  <si>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</si>
  <si>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</si>
  <si>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</si>
  <si>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</si>
  <si>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</si>
  <si>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</si>
  <si>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</si>
  <si>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</si>
  <si>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</si>
  <si>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</si>
  <si>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</si>
  <si>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</si>
  <si>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</si>
  <si>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</si>
  <si>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</si>
  <si>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</si>
  <si>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</si>
  <si>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</si>
  <si>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</si>
  <si>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</si>
  <si>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</si>
  <si>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</si>
  <si>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</si>
  <si>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</si>
  <si>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</si>
  <si>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</si>
  <si>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</si>
  <si>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</si>
  <si>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</si>
  <si>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</si>
  <si>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</si>
  <si>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</si>
  <si>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</si>
  <si>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</si>
  <si>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</si>
  <si>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</si>
  <si>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</si>
  <si>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</si>
  <si>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</si>
  <si>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</si>
  <si>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</si>
  <si>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</si>
  <si>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</si>
  <si>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</si>
  <si>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</si>
  <si>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</si>
  <si>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</si>
  <si>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</si>
  <si>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</si>
  <si>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</si>
  <si>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</si>
  <si>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</si>
  <si>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</si>
  <si>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</si>
  <si>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</si>
  <si>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</si>
  <si>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</si>
  <si>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</si>
  <si>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</si>
  <si>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</si>
  <si>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</si>
  <si>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</si>
  <si>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</si>
  <si>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</si>
  <si>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</si>
  <si>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</si>
  <si>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</si>
  <si>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</si>
  <si>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</si>
  <si>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</si>
  <si>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</si>
  <si>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</si>
  <si>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</si>
  <si>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</si>
  <si>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</si>
  <si>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</si>
  <si>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</si>
  <si>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</si>
  <si>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</si>
  <si>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</si>
  <si>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</si>
  <si>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</si>
  <si>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</si>
  <si>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</si>
  <si>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</si>
  <si>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</si>
  <si>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</si>
  <si>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</si>
  <si>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</si>
  <si>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</si>
  <si>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</si>
  <si>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</si>
  <si>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</si>
  <si>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</si>
  <si>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</si>
  <si>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</si>
  <si>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</si>
  <si>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</si>
  <si>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</si>
  <si>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</si>
  <si>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</si>
  <si>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</si>
  <si>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</si>
  <si>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</si>
  <si>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</si>
  <si>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</si>
  <si>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</si>
  <si>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</si>
  <si>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</si>
  <si>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</si>
  <si>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</si>
  <si>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</si>
  <si>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</si>
  <si>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</si>
  <si>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</si>
  <si>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</si>
  <si>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</si>
  <si>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</si>
  <si>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</si>
  <si>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</si>
  <si>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</si>
  <si>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</si>
  <si>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</si>
  <si>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</si>
  <si>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</si>
  <si>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</si>
  <si>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</si>
  <si>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</si>
  <si>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</si>
  <si>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</si>
  <si>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</si>
  <si>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</si>
  <si>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</si>
  <si>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</si>
  <si>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</si>
  <si>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</si>
  <si>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</si>
  <si>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</si>
  <si>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</si>
  <si>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</si>
  <si>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</si>
  <si>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</si>
  <si>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</si>
  <si>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</si>
  <si>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</si>
  <si>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</si>
  <si>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</si>
  <si>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</si>
  <si>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</si>
  <si>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</si>
  <si>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</si>
  <si>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</si>
  <si>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</si>
  <si>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</si>
  <si>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</si>
  <si>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</si>
  <si>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</si>
  <si>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</si>
  <si>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</si>
  <si>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</si>
  <si>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</si>
  <si>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</si>
  <si>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</si>
  <si>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</si>
  <si>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</si>
  <si>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</si>
  <si>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</si>
  <si>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</si>
  <si>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</si>
  <si>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</si>
  <si>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</si>
  <si>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</si>
  <si>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</si>
  <si>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</si>
  <si>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</si>
  <si>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</si>
  <si>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</si>
  <si>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</si>
  <si>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</si>
  <si>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</si>
  <si>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</si>
  <si>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</si>
  <si>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</si>
  <si>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</si>
  <si>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</si>
  <si>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</si>
  <si>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</si>
  <si>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</si>
  <si>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</si>
  <si>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</si>
  <si>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</si>
  <si>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</si>
  <si>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</si>
  <si>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</si>
  <si>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</si>
  <si>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</si>
  <si>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</si>
  <si>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</si>
  <si>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</si>
  <si>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</si>
  <si>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</si>
  <si>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</si>
  <si>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</si>
  <si>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</si>
  <si>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</si>
  <si>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</si>
  <si>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</si>
  <si>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</si>
  <si>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</si>
  <si>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</si>
  <si>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</si>
  <si>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</si>
  <si>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</si>
  <si>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</si>
  <si>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</si>
  <si>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</si>
  <si>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</si>
  <si>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</si>
  <si>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</si>
  <si>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</si>
  <si>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</si>
  <si>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</si>
  <si>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</si>
  <si>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</si>
  <si>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</si>
  <si>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</si>
  <si>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</si>
  <si>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</si>
  <si>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</si>
  <si>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</si>
  <si>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</si>
  <si>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</si>
  <si>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</si>
  <si>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</si>
  <si>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</si>
  <si>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</si>
  <si>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</si>
  <si>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</si>
  <si>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</si>
  <si>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</si>
  <si>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</si>
  <si>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</si>
  <si>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</si>
  <si>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</si>
  <si>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</si>
  <si>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</si>
  <si>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</si>
  <si>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</si>
  <si>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</si>
  <si>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</si>
  <si>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</si>
  <si>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</si>
  <si>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</si>
  <si>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</si>
  <si>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</si>
  <si>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</si>
  <si>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</si>
  <si>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</si>
  <si>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</si>
  <si>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</si>
  <si>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</si>
  <si>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</si>
  <si>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</si>
  <si>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</si>
  <si>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</si>
  <si>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</si>
  <si>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</si>
  <si>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</si>
  <si>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</si>
  <si>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</si>
  <si>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</si>
  <si>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</si>
  <si>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</si>
  <si>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</si>
  <si>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</si>
  <si>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</si>
  <si>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</si>
  <si>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</si>
  <si>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</si>
  <si>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</si>
  <si>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</si>
  <si>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</si>
  <si>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</si>
  <si>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</si>
  <si>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</si>
  <si>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</si>
  <si>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</si>
  <si>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</si>
  <si>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</si>
  <si>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</si>
  <si>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</si>
  <si>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</si>
  <si>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</si>
  <si>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</si>
  <si>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</si>
  <si>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</si>
  <si>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</si>
  <si>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</si>
  <si>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</si>
  <si>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</si>
  <si>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</si>
  <si>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</si>
  <si>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</si>
  <si>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</si>
  <si>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</si>
  <si>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</si>
  <si>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</si>
  <si>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</si>
  <si>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</si>
  <si>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</si>
  <si>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</si>
  <si>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</si>
  <si>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</si>
  <si>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</si>
  <si>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</si>
  <si>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</si>
  <si>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</si>
  <si>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</si>
  <si>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</si>
  <si>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</si>
  <si>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</si>
  <si>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</si>
  <si>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</si>
  <si>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</si>
  <si>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</si>
  <si>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</si>
  <si>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</si>
  <si>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</si>
  <si>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</si>
  <si>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</si>
  <si>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</si>
  <si>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</si>
  <si>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</si>
  <si>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</si>
  <si>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</si>
  <si>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</si>
  <si>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</si>
  <si>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</si>
  <si>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</si>
  <si>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</si>
  <si>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</si>
  <si>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</si>
  <si>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</si>
  <si>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</si>
  <si>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</si>
  <si>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</si>
  <si>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</si>
  <si>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</si>
  <si>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</si>
  <si>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</si>
  <si>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</si>
  <si>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</si>
  <si>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</si>
  <si>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</si>
  <si>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</si>
  <si>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</si>
  <si>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</si>
  <si>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</si>
  <si>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</si>
  <si>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</si>
  <si>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</si>
  <si>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</si>
  <si>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</si>
  <si>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</si>
  <si>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</si>
  <si>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</si>
  <si>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</si>
  <si>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</si>
  <si>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</si>
  <si>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</si>
  <si>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</si>
  <si>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</si>
  <si>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</si>
  <si>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</si>
  <si>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</si>
  <si>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</si>
  <si>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</si>
  <si>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</si>
  <si>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</si>
  <si>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</si>
  <si>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</si>
  <si>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</si>
  <si>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</si>
  <si>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</si>
  <si>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</si>
  <si>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</si>
  <si>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</si>
  <si>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</si>
  <si>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</si>
  <si>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</si>
  <si>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</si>
  <si>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</si>
  <si>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</si>
  <si>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</si>
  <si>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</si>
  <si>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</si>
  <si>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</si>
  <si>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</si>
  <si>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</si>
  <si>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</si>
  <si>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</si>
  <si>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</si>
  <si>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</si>
  <si>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</si>
  <si>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</si>
  <si>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</si>
  <si>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</si>
  <si>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</si>
  <si>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</si>
  <si>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</si>
  <si>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</si>
  <si>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</si>
  <si>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</si>
  <si>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</si>
  <si>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</si>
  <si>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</si>
  <si>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</si>
  <si>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</si>
  <si>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</si>
  <si>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</si>
  <si>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</si>
  <si>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</si>
  <si>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</si>
  <si>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</si>
  <si>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</si>
  <si>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</si>
  <si>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</si>
  <si>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</si>
  <si>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</si>
  <si>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</si>
  <si>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</si>
  <si>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</si>
  <si>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</si>
  <si>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</si>
  <si>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</si>
  <si>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</si>
  <si>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</si>
  <si>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</si>
  <si>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</si>
  <si>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</si>
  <si>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</si>
  <si>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</si>
  <si>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</si>
  <si>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</si>
  <si>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</si>
  <si>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</si>
  <si>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</si>
  <si>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</si>
  <si>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</si>
  <si>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</si>
  <si>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</si>
  <si>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</si>
  <si>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</si>
  <si>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</si>
  <si>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</si>
  <si>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</si>
  <si>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</si>
  <si>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</si>
  <si>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</si>
  <si>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</si>
  <si>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</si>
  <si>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</si>
  <si>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</si>
  <si>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</si>
  <si>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</si>
  <si>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</si>
  <si>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</si>
  <si>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</si>
  <si>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</si>
  <si>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</si>
  <si>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</si>
  <si>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</si>
  <si>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</si>
  <si>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</si>
  <si>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</si>
  <si>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</si>
  <si>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</si>
  <si>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</si>
  <si>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</si>
  <si>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</si>
  <si>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</si>
  <si>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</si>
  <si>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</si>
  <si>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</si>
  <si>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</si>
  <si>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</si>
  <si>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</si>
  <si>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</si>
  <si>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</si>
  <si>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</si>
  <si>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</si>
  <si>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</si>
  <si>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</si>
  <si>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</si>
  <si>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</si>
  <si>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</si>
  <si>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</si>
  <si>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</si>
  <si>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</si>
  <si>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</si>
  <si>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</si>
  <si>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</si>
  <si>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</si>
  <si>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</si>
  <si>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</si>
  <si>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</si>
  <si>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</si>
  <si>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</si>
  <si>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</si>
  <si>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</si>
  <si>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</si>
  <si>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</si>
  <si>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</si>
  <si>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</si>
  <si>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</si>
  <si>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</si>
  <si>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</si>
  <si>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</si>
  <si>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</si>
  <si>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</si>
  <si>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</si>
  <si>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</si>
  <si>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</si>
  <si>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</si>
  <si>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</si>
  <si>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</si>
  <si>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</si>
  <si>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</si>
  <si>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</si>
  <si>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</si>
  <si>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</si>
  <si>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</si>
  <si>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</si>
  <si>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</si>
  <si>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</si>
  <si>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</si>
  <si>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</si>
  <si>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</si>
  <si>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</si>
  <si>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</si>
  <si>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</si>
  <si>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</si>
  <si>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</si>
  <si>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</si>
  <si>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</si>
  <si>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</si>
  <si>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</si>
  <si>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</si>
  <si>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</si>
  <si>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</si>
  <si>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</si>
  <si>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</si>
  <si>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</si>
  <si>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</si>
  <si>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</si>
  <si>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</si>
  <si>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</si>
  <si>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</si>
  <si>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</si>
  <si>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</si>
  <si>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</si>
  <si>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</si>
  <si>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</si>
  <si>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</si>
  <si>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</si>
  <si>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</si>
  <si>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</si>
  <si>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</si>
  <si>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</si>
  <si>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</si>
  <si>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</si>
  <si>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</si>
  <si>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</si>
  <si>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</si>
  <si>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</si>
  <si>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</si>
  <si>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</si>
  <si>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</si>
  <si>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</si>
  <si>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</si>
  <si>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</si>
  <si>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</si>
  <si>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</si>
  <si>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</si>
  <si>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</si>
  <si>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</si>
  <si>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</si>
  <si>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</si>
  <si>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</si>
  <si>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</si>
  <si>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</si>
  <si>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</si>
  <si>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</si>
  <si>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</si>
  <si>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</si>
  <si>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</si>
  <si>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</si>
  <si>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</si>
  <si>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</si>
  <si>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</si>
  <si>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</si>
  <si>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</si>
  <si>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</si>
  <si>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</si>
  <si>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</si>
  <si>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</si>
  <si>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</si>
  <si>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</si>
  <si>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</si>
  <si>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</si>
  <si>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</si>
  <si>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</si>
  <si>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</si>
  <si>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</si>
  <si>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</si>
  <si>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</si>
  <si>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</si>
  <si>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</si>
  <si>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</si>
  <si>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</si>
  <si>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</si>
  <si>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</si>
  <si>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</si>
  <si>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</si>
  <si>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</si>
  <si>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</si>
  <si>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</si>
  <si>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</si>
  <si>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</si>
  <si>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</si>
  <si>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</si>
  <si>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</si>
  <si>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</si>
  <si>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</si>
  <si>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</si>
  <si>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</si>
  <si>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</si>
  <si>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</si>
  <si>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</si>
  <si>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</si>
  <si>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</si>
  <si>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</si>
  <si>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</si>
  <si>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</si>
  <si>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</si>
  <si>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</si>
  <si>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</si>
  <si>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</si>
  <si>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</si>
  <si>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</si>
  <si>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</si>
  <si>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</si>
  <si>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</si>
  <si>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</si>
  <si>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</si>
  <si>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</si>
  <si>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</si>
  <si>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</si>
  <si>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</si>
  <si>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</si>
  <si>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</si>
  <si>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</si>
  <si>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</si>
  <si>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</si>
  <si>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</si>
  <si>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</si>
  <si>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</si>
  <si>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</si>
  <si>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</si>
  <si>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</si>
  <si>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</si>
  <si>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</si>
  <si>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</si>
  <si>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</si>
  <si>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</si>
  <si>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</si>
  <si>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</si>
  <si>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</si>
  <si>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</si>
  <si>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</si>
  <si>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</si>
  <si>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</si>
  <si>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</si>
  <si>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</si>
  <si>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</si>
  <si>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</si>
  <si>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</si>
  <si>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</si>
  <si>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</si>
  <si>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</si>
  <si>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</si>
  <si>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</si>
  <si>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</si>
  <si>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</si>
  <si>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</si>
  <si>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</si>
  <si>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</si>
  <si>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</si>
  <si>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</si>
  <si>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</si>
  <si>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</si>
  <si>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</si>
  <si>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</si>
  <si>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</si>
  <si>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</si>
  <si>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</si>
  <si>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</si>
  <si>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</si>
  <si>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</si>
  <si>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</si>
  <si>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</si>
  <si>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</si>
  <si>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</si>
  <si>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</si>
  <si>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</si>
  <si>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</si>
  <si>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</si>
  <si>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</si>
  <si>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</si>
  <si>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</si>
  <si>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</si>
  <si>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</si>
  <si>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</si>
  <si>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</si>
  <si>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</si>
  <si>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</si>
  <si>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</si>
  <si>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</si>
  <si>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</si>
  <si>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</si>
  <si>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</si>
  <si>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</si>
  <si>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</si>
  <si>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</si>
  <si>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</si>
  <si>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</si>
  <si>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</si>
  <si>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</si>
  <si>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</si>
  <si>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</si>
  <si>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</si>
  <si>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</si>
  <si>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</si>
  <si>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</si>
  <si>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</si>
  <si>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</si>
  <si>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</si>
  <si>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</si>
  <si>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</si>
  <si>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</si>
  <si>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</si>
  <si>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</si>
  <si>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</si>
  <si>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</si>
  <si>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</si>
  <si>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</si>
  <si>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</si>
  <si>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</si>
  <si>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</si>
  <si>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</si>
  <si>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</si>
  <si>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</si>
  <si>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</si>
  <si>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</si>
  <si>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</si>
  <si>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</si>
  <si>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</si>
  <si>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</si>
  <si>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</si>
  <si>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</si>
  <si>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</si>
  <si>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</si>
  <si>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</si>
  <si>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</si>
  <si>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</si>
  <si>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</si>
  <si>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</si>
  <si>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</si>
  <si>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</si>
  <si>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</si>
  <si>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</si>
  <si>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</si>
  <si>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</si>
  <si>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</si>
  <si>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</si>
  <si>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</si>
  <si>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</si>
  <si>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</si>
  <si>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</si>
  <si>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</si>
  <si>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</si>
  <si>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</si>
  <si>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</si>
  <si>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</si>
  <si>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</si>
  <si>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</si>
  <si>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</si>
  <si>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</si>
  <si>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</si>
  <si>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</si>
  <si>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</si>
  <si>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</si>
  <si>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</si>
  <si>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</si>
  <si>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</si>
  <si>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</si>
  <si>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</si>
  <si>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</si>
  <si>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</si>
  <si>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</si>
  <si>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</si>
  <si>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</si>
  <si>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</si>
  <si>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</si>
  <si>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</si>
  <si>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</si>
  <si>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</si>
  <si>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</si>
  <si>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</si>
  <si>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</si>
  <si>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</si>
  <si>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</si>
  <si>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</si>
  <si>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</si>
  <si>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</si>
  <si>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</si>
  <si>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</si>
  <si>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</si>
  <si>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</si>
  <si>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</si>
  <si>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</si>
  <si>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</si>
  <si>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</si>
  <si>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</si>
  <si>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</si>
  <si>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</si>
  <si>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</si>
  <si>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</si>
  <si>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</si>
  <si>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</si>
  <si>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</si>
  <si>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</si>
  <si>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</si>
  <si>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</si>
  <si>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</si>
  <si>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</si>
  <si>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</si>
  <si>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</si>
  <si>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</si>
  <si>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</si>
  <si>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</si>
  <si>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</si>
  <si>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</si>
  <si>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</si>
  <si>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</si>
  <si>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</si>
  <si>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</si>
  <si>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</si>
  <si>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</si>
  <si>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</si>
  <si>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</si>
  <si>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</si>
  <si>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</si>
  <si>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</si>
  <si>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</si>
  <si>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</si>
  <si>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</si>
  <si>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</si>
  <si>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</si>
  <si>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</si>
  <si>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</si>
  <si>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</si>
  <si>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</si>
  <si>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</si>
  <si>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</si>
  <si>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</si>
  <si>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</si>
  <si>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</si>
  <si>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</si>
  <si>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</si>
  <si>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</si>
  <si>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</si>
  <si>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</si>
  <si>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</si>
  <si>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</si>
  <si>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</si>
  <si>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</si>
  <si>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</si>
  <si>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</si>
  <si>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</si>
  <si>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</si>
  <si>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</si>
  <si>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</si>
  <si>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</si>
  <si>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</si>
  <si>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</si>
  <si>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</si>
  <si>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</si>
  <si>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</si>
  <si>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</si>
  <si>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</si>
  <si>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</si>
  <si>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</si>
  <si>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</si>
  <si>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</si>
  <si>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</si>
  <si>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</si>
  <si>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</si>
  <si>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</si>
  <si>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</si>
  <si>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</si>
  <si>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</si>
  <si>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</si>
  <si>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</si>
  <si>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</si>
  <si>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</si>
  <si>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</si>
  <si>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</si>
  <si>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</si>
  <si>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</si>
  <si>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</si>
  <si>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</si>
  <si>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</si>
  <si>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</si>
  <si>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</si>
  <si>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</si>
  <si>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</si>
  <si>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</si>
  <si>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</si>
  <si>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</si>
  <si>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</si>
  <si>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</si>
  <si>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</si>
  <si>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</si>
  <si>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</si>
  <si>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</si>
  <si>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</si>
  <si>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</si>
  <si>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</si>
  <si>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</si>
  <si>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</si>
  <si>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</si>
  <si>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</si>
  <si>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</si>
  <si>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</si>
  <si>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</si>
  <si>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</si>
  <si>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</si>
  <si>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</si>
  <si>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</si>
  <si>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</si>
  <si>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</si>
  <si>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</si>
  <si>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</si>
  <si>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</si>
  <si>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</si>
  <si>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</si>
  <si>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</si>
  <si>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</si>
  <si>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</si>
  <si>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</si>
  <si>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</si>
  <si>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</si>
  <si>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</si>
  <si>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</si>
  <si>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</si>
  <si>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</si>
  <si>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</si>
  <si>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</si>
  <si>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</si>
  <si>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</si>
  <si>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</si>
  <si>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</si>
  <si>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</si>
  <si>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</si>
  <si>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</si>
  <si>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</si>
  <si>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</si>
  <si>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</si>
  <si>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</si>
  <si>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</si>
  <si>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</si>
  <si>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</si>
  <si>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</si>
  <si>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</si>
  <si>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</si>
  <si>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</si>
  <si>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</si>
  <si>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</si>
  <si>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</si>
  <si>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</si>
  <si>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</si>
  <si>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</si>
  <si>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</si>
  <si>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</si>
  <si>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</si>
  <si>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</si>
  <si>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</si>
  <si>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</si>
  <si>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</si>
  <si>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</si>
  <si>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</si>
  <si>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</si>
  <si>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</si>
  <si>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</si>
  <si>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</si>
  <si>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</si>
  <si>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</si>
  <si>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</si>
  <si>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</si>
  <si>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</si>
  <si>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</si>
  <si>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</si>
  <si>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</si>
  <si>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</si>
  <si>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</si>
  <si>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</si>
  <si>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</si>
  <si>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</si>
  <si>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</si>
  <si>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</si>
  <si>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</si>
  <si>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</si>
  <si>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</si>
  <si>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</si>
  <si>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</si>
  <si>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</si>
  <si>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</si>
  <si>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</si>
  <si>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</si>
  <si>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</si>
  <si>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</si>
  <si>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</si>
  <si>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</si>
  <si>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</si>
  <si>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</si>
  <si>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</si>
  <si>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</si>
  <si>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</si>
  <si>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</si>
  <si>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</si>
  <si>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</si>
  <si>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</si>
  <si>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</si>
  <si>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</si>
  <si>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</si>
  <si>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</si>
  <si>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</si>
  <si>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</si>
  <si>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</si>
  <si>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</si>
  <si>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</si>
  <si>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</si>
  <si>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</si>
  <si>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</si>
  <si>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</si>
  <si>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</si>
  <si>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</si>
  <si>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</si>
  <si>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</si>
  <si>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</si>
  <si>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</si>
  <si>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</si>
  <si>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</si>
  <si>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</si>
  <si>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</si>
  <si>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</si>
  <si>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</si>
  <si>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</si>
  <si>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</si>
  <si>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</si>
  <si>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</si>
  <si>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</si>
  <si>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</si>
  <si>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</si>
  <si>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</si>
  <si>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</si>
  <si>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</si>
  <si>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</si>
  <si>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</si>
  <si>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</si>
  <si>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</si>
  <si>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</si>
  <si>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</si>
  <si>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</si>
  <si>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</si>
  <si>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</si>
  <si>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</si>
  <si>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</si>
  <si>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</si>
  <si>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</si>
  <si>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</si>
  <si>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</si>
  <si>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</si>
  <si>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</si>
  <si>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</si>
  <si>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</si>
  <si>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</si>
  <si>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</si>
  <si>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</si>
  <si>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</si>
  <si>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</si>
  <si>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</si>
  <si>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</si>
  <si>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</si>
  <si>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</si>
  <si>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</si>
  <si>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</si>
  <si>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</si>
  <si>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</si>
  <si>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</si>
  <si>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</si>
  <si>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</si>
  <si>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</si>
  <si>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</si>
  <si>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</si>
  <si>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</si>
  <si>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</si>
  <si>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</si>
  <si>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</si>
  <si>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</si>
  <si>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</si>
  <si>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</si>
  <si>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</si>
  <si>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</si>
  <si>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</si>
  <si>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</si>
  <si>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</si>
  <si>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</si>
  <si>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</si>
  <si>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</si>
  <si>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</si>
  <si>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</si>
  <si>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</si>
  <si>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</si>
  <si>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</si>
  <si>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</si>
  <si>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</si>
  <si>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</si>
  <si>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</si>
  <si>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</si>
  <si>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</si>
  <si>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</si>
  <si>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</si>
  <si>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</si>
  <si>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</si>
  <si>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</si>
  <si>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</si>
  <si>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</si>
  <si>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</si>
  <si>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</si>
  <si>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</si>
  <si>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</si>
  <si>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</si>
  <si>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</si>
  <si>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</si>
  <si>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</si>
  <si>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</si>
  <si>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</si>
  <si>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</si>
  <si>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</si>
  <si>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</si>
  <si>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</si>
  <si>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</si>
  <si>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</si>
  <si>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</si>
  <si>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</si>
  <si>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</si>
  <si>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</si>
  <si>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</si>
  <si>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</si>
  <si>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</si>
  <si>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</si>
  <si>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</si>
  <si>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</si>
  <si>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</si>
  <si>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</si>
  <si>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</si>
  <si>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</si>
  <si>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</si>
  <si>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</si>
  <si>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</si>
  <si>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</si>
  <si>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</si>
  <si>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</si>
  <si>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</si>
  <si>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</si>
  <si>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</si>
  <si>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</si>
  <si>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</si>
  <si>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</si>
  <si>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</si>
  <si>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</si>
  <si>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</si>
  <si>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</si>
  <si>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</si>
  <si>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</si>
  <si>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</si>
  <si>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</si>
  <si>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</si>
  <si>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</si>
  <si>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</si>
  <si>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</si>
  <si>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</si>
  <si>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</si>
  <si>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</si>
  <si>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</si>
  <si>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</si>
  <si>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</si>
  <si>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</si>
  <si>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</si>
  <si>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</si>
  <si>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</si>
  <si>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</si>
  <si>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</si>
  <si>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</si>
  <si>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</si>
  <si>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</si>
  <si>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</si>
  <si>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</si>
  <si>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</si>
  <si>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</si>
  <si>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</si>
  <si>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</si>
  <si>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</si>
  <si>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</si>
  <si>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</si>
  <si>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</si>
  <si>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</si>
  <si>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</si>
  <si>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</si>
  <si>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</si>
  <si>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</si>
  <si>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</si>
  <si>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</si>
  <si>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</si>
  <si>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</si>
  <si>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</si>
  <si>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</si>
  <si>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</si>
  <si>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</si>
  <si>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</si>
  <si>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</si>
  <si>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</si>
  <si>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</si>
  <si>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</si>
  <si>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</si>
  <si>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</si>
  <si>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</si>
  <si>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</si>
  <si>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</si>
  <si>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</si>
  <si>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</si>
  <si>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</si>
  <si>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</si>
  <si>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</si>
  <si>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</si>
  <si>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</si>
  <si>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</si>
  <si>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</si>
  <si>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</si>
  <si>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</si>
  <si>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</si>
  <si>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</si>
  <si>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</si>
  <si>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</si>
  <si>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</si>
  <si>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</si>
  <si>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</si>
  <si>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</si>
  <si>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</si>
  <si>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</si>
  <si>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</si>
  <si>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</si>
  <si>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</si>
  <si>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</si>
  <si>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</si>
  <si>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</si>
  <si>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</si>
  <si>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</si>
  <si>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</si>
  <si>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</si>
  <si>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</si>
  <si>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</si>
  <si>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</si>
  <si>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</si>
  <si>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</si>
  <si>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</si>
  <si>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</si>
  <si>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</si>
  <si>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</si>
  <si>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</si>
  <si>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</si>
  <si>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</si>
  <si>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</si>
  <si>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</si>
  <si>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</si>
  <si>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</si>
  <si>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</si>
  <si>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</si>
  <si>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</si>
  <si>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</si>
  <si>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</si>
  <si>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</si>
  <si>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</si>
  <si>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</si>
  <si>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</si>
  <si>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</si>
  <si>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</si>
  <si>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</si>
  <si>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</si>
  <si>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</si>
  <si>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</si>
  <si>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</si>
  <si>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</si>
  <si>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</si>
  <si>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</si>
  <si>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</si>
  <si>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</si>
  <si>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</si>
  <si>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</si>
  <si>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</si>
  <si>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</si>
  <si>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</si>
  <si>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</si>
  <si>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</si>
  <si>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</si>
  <si>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</si>
  <si>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</si>
  <si>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</si>
  <si>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</si>
  <si>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</si>
  <si>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</si>
  <si>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</si>
  <si>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</si>
  <si>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</si>
  <si>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</si>
  <si>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</si>
  <si>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</si>
  <si>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</si>
  <si>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</si>
  <si>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</si>
  <si>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</si>
  <si>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</si>
  <si>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</si>
  <si>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</si>
  <si>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</si>
  <si>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</si>
  <si>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</si>
  <si>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</si>
  <si>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</si>
  <si>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</si>
  <si>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</si>
  <si>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</si>
  <si>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</si>
  <si>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</si>
  <si>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</si>
  <si>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</si>
  <si>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</si>
  <si>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</si>
  <si>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</si>
  <si>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</si>
  <si>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</si>
  <si>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</si>
  <si>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</si>
  <si>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</si>
  <si>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</si>
  <si>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</si>
  <si>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</si>
  <si>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</si>
  <si>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</si>
  <si>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</si>
  <si>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</si>
  <si>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</si>
  <si>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</si>
  <si>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</si>
  <si>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</si>
  <si>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</si>
  <si>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</si>
  <si>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</si>
  <si>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</si>
  <si>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</si>
  <si>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</si>
  <si>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</si>
  <si>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</si>
  <si>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</si>
  <si>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</si>
  <si>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</si>
  <si>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</si>
  <si>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</si>
  <si>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</si>
  <si>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</si>
  <si>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</si>
  <si>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</si>
  <si>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</si>
  <si>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</si>
  <si>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</si>
  <si>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</si>
  <si>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</si>
  <si>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</si>
  <si>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</si>
  <si>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</si>
  <si>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</si>
  <si>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</si>
  <si>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</si>
  <si>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</si>
  <si>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</si>
  <si>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</si>
  <si>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</si>
  <si>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</si>
  <si>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</si>
  <si>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</si>
  <si>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</si>
  <si>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</si>
  <si>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</si>
  <si>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</si>
  <si>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</si>
  <si>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</si>
  <si>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</si>
  <si>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</si>
  <si>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</si>
  <si>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</si>
  <si>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</si>
  <si>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</si>
  <si>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</si>
  <si>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</si>
  <si>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</si>
  <si>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</si>
  <si>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</si>
  <si>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</si>
  <si>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</si>
  <si>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</si>
  <si>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</si>
  <si>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</si>
  <si>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</si>
  <si>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</si>
  <si>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</si>
  <si>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</si>
  <si>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</si>
  <si>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</si>
  <si>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</si>
  <si>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</si>
  <si>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</si>
  <si>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</si>
  <si>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</si>
  <si>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</si>
  <si>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</si>
  <si>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</si>
  <si>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</si>
  <si>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</si>
  <si>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</si>
  <si>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</si>
  <si>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</si>
  <si>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</si>
  <si>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</si>
  <si>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</si>
  <si>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</si>
  <si>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</si>
  <si>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</si>
  <si>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</si>
  <si>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</si>
  <si>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</si>
  <si>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</si>
  <si>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</si>
  <si>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</si>
  <si>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</si>
  <si>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</si>
  <si>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</si>
  <si>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</si>
  <si>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</si>
  <si>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</si>
  <si>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</si>
  <si>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</si>
  <si>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</si>
  <si>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</si>
  <si>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</si>
  <si>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</si>
  <si>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</si>
  <si>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</si>
  <si>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</si>
  <si>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</si>
  <si>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</si>
  <si>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</si>
  <si>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</si>
  <si>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</si>
  <si>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</si>
  <si>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</si>
  <si>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</si>
  <si>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</si>
  <si>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</si>
  <si>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</si>
  <si>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</si>
  <si>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</si>
  <si>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</si>
  <si>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</si>
  <si>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</si>
  <si>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</si>
  <si>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</si>
  <si>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</si>
  <si>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</si>
  <si>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</si>
  <si>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</si>
  <si>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</si>
  <si>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</si>
  <si>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</si>
  <si>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</si>
  <si>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</si>
  <si>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</si>
  <si>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</si>
  <si>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</si>
  <si>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</si>
  <si>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</si>
  <si>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</si>
  <si>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</si>
  <si>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</si>
  <si>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</si>
  <si>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</si>
  <si>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</si>
  <si>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</si>
  <si>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</si>
  <si>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</si>
  <si>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</si>
  <si>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</si>
  <si>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</si>
  <si>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</si>
  <si>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</si>
  <si>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</si>
  <si>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</si>
  <si>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</si>
  <si>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</si>
  <si>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</si>
  <si>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</si>
  <si>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</si>
  <si>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</si>
  <si>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</si>
  <si>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</si>
  <si>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</si>
  <si>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</si>
  <si>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</si>
  <si>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</si>
  <si>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</si>
  <si>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</si>
  <si>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</si>
  <si>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</si>
  <si>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</si>
  <si>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</si>
  <si>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</si>
  <si>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</si>
  <si>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</si>
  <si>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</si>
  <si>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</si>
  <si>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</si>
  <si>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</si>
  <si>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</si>
  <si>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</si>
  <si>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</si>
  <si>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</si>
  <si>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</si>
  <si>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</si>
  <si>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</si>
  <si>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</si>
  <si>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</si>
  <si>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</si>
  <si>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</si>
  <si>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</si>
  <si>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</si>
  <si>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</si>
  <si>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</si>
  <si>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</si>
  <si>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</si>
  <si>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</si>
  <si>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</si>
  <si>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</si>
  <si>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</si>
  <si>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</si>
  <si>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</si>
  <si>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</si>
  <si>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</si>
  <si>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</si>
  <si>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</si>
  <si>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</si>
  <si>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</si>
  <si>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</si>
  <si>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</si>
  <si>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</si>
  <si>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</si>
  <si>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</si>
  <si>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</si>
  <si>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</si>
  <si>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</si>
  <si>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</si>
  <si>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</si>
  <si>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</si>
  <si>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</si>
  <si>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</si>
  <si>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</si>
  <si>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</si>
  <si>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</si>
  <si>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</si>
  <si>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</si>
  <si>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</si>
  <si>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</si>
  <si>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</si>
  <si>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</si>
  <si>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</si>
  <si>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</si>
  <si>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</si>
  <si>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</si>
  <si>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</si>
  <si>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</si>
  <si>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</si>
  <si>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</si>
  <si>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</si>
  <si>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</si>
  <si>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</si>
  <si>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</si>
  <si>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</si>
  <si>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</si>
  <si>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</si>
  <si>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</si>
  <si>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</si>
  <si>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</si>
  <si>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</si>
  <si>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</si>
  <si>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</si>
  <si>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</si>
  <si>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</si>
  <si>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</si>
  <si>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</si>
  <si>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</si>
  <si>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</si>
  <si>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</si>
  <si>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</si>
  <si>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</si>
  <si>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</si>
  <si>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</si>
  <si>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</si>
  <si>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</si>
  <si>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</si>
  <si>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</si>
  <si>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</si>
  <si>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</si>
  <si>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</si>
  <si>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</si>
  <si>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</si>
  <si>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</si>
  <si>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</si>
  <si>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</si>
  <si>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</si>
  <si>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</si>
  <si>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</si>
  <si>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</si>
  <si>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</si>
  <si>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</si>
  <si>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</si>
  <si>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</si>
  <si>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</si>
  <si>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</si>
  <si>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**Implementation schedule:** This policy is phased in linearly from 2017-2050.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</si>
  <si>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Output Buildings Sector CO2e Emissions; Output Transportation Sector CO2e Emissions; Output Electricity Sector CO2e Emissions; Output Industry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</si>
  <si>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</si>
  <si>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</si>
  <si>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</si>
  <si>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</si>
  <si>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</si>
  <si>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</si>
  <si>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</si>
  <si>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</si>
  <si>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</si>
  <si>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Vehicles[LDVs,passenger,plugin hybrid vehicle]; Output Vehicles[LDVs,passenger,diesel vehicle]; Output Vehicles[LDVs,passenger,gasoline vehicle]; Output Vehicles[LDVs,passenger,natural gas vehicle]; Output Vehicles[LDVs,passenger,battery electric vehicle]</t>
  </si>
  <si>
    <t>Output Vehicles[HDVs,freight,plugin hybrid vehicle]; Output Vehicles[HDVs,freight,diesel vehicle]; Output Vehicles[HDVs,freight,gasoline vehicle]; Output Vehicles[HDVs,freight,natural gas vehicle]; Output Vehicles[HDVs,freight,battery electric vehicle]</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</si>
  <si>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</si>
  <si>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</si>
  <si>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</si>
  <si>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Output Total Electricity Demand; Output Total Hard Coal Consumption; Output Total Lignite Consumption; Output Total Natural Gas Consumption; Output Total Petroleum Fuels Consumption</t>
  </si>
  <si>
    <t>Output Total CO2 Emissions; Output Total VOC Emissions; Output Total CO Emissions; Output Total NOx Emissions; Output Total PM10 Emissions; Output Total PM25 Emissions; Output Total SOx Emissions; Output Total BC Emissions; Output Total OC Emissions; Output Total CH4 Emissions; Output Total N2O Emissions; Output Total F Gas Emissions in CO2e</t>
  </si>
  <si>
    <t>electricity-sector-main.html#red-downtime</t>
  </si>
  <si>
    <t>electricity-sector-main.html#red-tnd-losses</t>
  </si>
  <si>
    <t>battery electric vehicle</t>
  </si>
  <si>
    <t>natural gas vehicle</t>
  </si>
  <si>
    <t>gasoline vehicle</t>
  </si>
  <si>
    <t>diesel vehicle</t>
  </si>
  <si>
    <t>plugin hybrid vehicle</t>
  </si>
  <si>
    <t>nonroad vehicle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</si>
</sst>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6"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s>
  <fills count="20">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s>
  <borders count="72">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cellStyleXfs>
  <cellXfs count="41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0" fillId="0" borderId="0" xfId="0" applyFont="1" applyFill="1" applyBorder="1" applyAlignment="1"/>
    <xf numFmtId="2" fontId="0" fillId="0" borderId="0" xfId="0" applyNumberFormat="1" applyAlignment="1"/>
    <xf numFmtId="164" fontId="0" fillId="0" borderId="2" xfId="0" applyNumberForma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1"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21" fillId="9" borderId="36" xfId="13" applyFont="1" applyFill="1" applyBorder="1" applyAlignment="1" applyProtection="1">
      <alignment horizontal="center" vertical="center"/>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0" fontId="18" fillId="8" borderId="0" xfId="7" applyFont="1" applyFill="1" applyAlignment="1">
      <alignment horizontal="left"/>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GHG Textfiels Bold" xfId="9"/>
    <cellStyle name="Normal GHG-Shade" xfId="14"/>
    <cellStyle name="Percent" xfId="1" builtinId="5"/>
    <cellStyle name="Обычный_CRF2002 (1)" xfId="13"/>
    <cellStyle name="Обычный_LULUCF module - v 1.0" xfId="1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x14ac:dyDescent="0.25"/>
  <cols>
    <col min="1" max="16384" width="8.85546875" style="12"/>
  </cols>
  <sheetData>
    <row r="1" spans="1:1" x14ac:dyDescent="0.25">
      <c r="A1" s="16" t="s">
        <v>122</v>
      </c>
    </row>
    <row r="3" spans="1:1" x14ac:dyDescent="0.25">
      <c r="A3" s="12" t="s">
        <v>123</v>
      </c>
    </row>
    <row r="4" spans="1:1" x14ac:dyDescent="0.25">
      <c r="A4" s="12" t="s">
        <v>181</v>
      </c>
    </row>
    <row r="5" spans="1:1" x14ac:dyDescent="0.25">
      <c r="A5" s="12" t="s">
        <v>128</v>
      </c>
    </row>
    <row r="6" spans="1:1" x14ac:dyDescent="0.25">
      <c r="A6" s="12" t="s">
        <v>124</v>
      </c>
    </row>
    <row r="8" spans="1:1" x14ac:dyDescent="0.25">
      <c r="A8" s="12" t="s">
        <v>125</v>
      </c>
    </row>
    <row r="9" spans="1:1" x14ac:dyDescent="0.25">
      <c r="A9" s="12" t="s">
        <v>126</v>
      </c>
    </row>
    <row r="10" spans="1:1" x14ac:dyDescent="0.25">
      <c r="A10" s="55" t="s">
        <v>127</v>
      </c>
    </row>
    <row r="11" spans="1:1" x14ac:dyDescent="0.25">
      <c r="A11" s="55"/>
    </row>
    <row r="12" spans="1:1" x14ac:dyDescent="0.25">
      <c r="A12" s="12" t="s">
        <v>129</v>
      </c>
    </row>
    <row r="13" spans="1:1" x14ac:dyDescent="0.25">
      <c r="A13" s="12" t="s">
        <v>130</v>
      </c>
    </row>
    <row r="14" spans="1:1" x14ac:dyDescent="0.25">
      <c r="A14" s="12" t="s">
        <v>131</v>
      </c>
    </row>
    <row r="23" spans="1:1" x14ac:dyDescent="0.25">
      <c r="A23" s="12" t="s">
        <v>771</v>
      </c>
    </row>
    <row r="24" spans="1:1" x14ac:dyDescent="0.25">
      <c r="A24" s="12">
        <f>MAX(PolicyLevers!H:H)</f>
        <v>191</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4"/>
  <sheetViews>
    <sheetView workbookViewId="0">
      <pane ySplit="1" topLeftCell="A2" activePane="bottomLeft" state="frozen"/>
      <selection pane="bottomLeft"/>
    </sheetView>
  </sheetViews>
  <sheetFormatPr defaultColWidth="9.140625" defaultRowHeight="15" x14ac:dyDescent="0.2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60" customWidth="1"/>
    <col min="9" max="9" width="21.28515625" style="6" customWidth="1"/>
    <col min="10" max="10" width="21.28515625" style="5" customWidth="1"/>
    <col min="11" max="11" width="19" style="5" customWidth="1"/>
    <col min="12" max="13" width="19.140625" style="2" customWidth="1"/>
    <col min="14" max="14" width="28.42578125" style="5" customWidth="1"/>
    <col min="15" max="15" width="117.28515625" style="5" customWidth="1"/>
    <col min="16" max="16" width="52.42578125" style="5" customWidth="1"/>
    <col min="17" max="17" width="43.42578125" style="3" customWidth="1"/>
    <col min="18" max="18" width="47.85546875" style="9" customWidth="1"/>
    <col min="19" max="19" width="37.28515625" style="10" customWidth="1"/>
    <col min="20" max="16384" width="9.140625" style="5"/>
  </cols>
  <sheetData>
    <row r="1" spans="1:19" ht="30" x14ac:dyDescent="0.25">
      <c r="A1" s="61" t="s">
        <v>3</v>
      </c>
      <c r="B1" s="61" t="s">
        <v>0</v>
      </c>
      <c r="C1" s="61" t="s">
        <v>1</v>
      </c>
      <c r="D1" s="61" t="s">
        <v>47</v>
      </c>
      <c r="E1" s="61" t="s">
        <v>48</v>
      </c>
      <c r="F1" s="61" t="s">
        <v>99</v>
      </c>
      <c r="G1" s="61" t="s">
        <v>100</v>
      </c>
      <c r="H1" s="62" t="s">
        <v>780</v>
      </c>
      <c r="I1" s="63" t="s">
        <v>497</v>
      </c>
      <c r="J1" s="61" t="s">
        <v>84</v>
      </c>
      <c r="K1" s="61" t="s">
        <v>85</v>
      </c>
      <c r="L1" s="61" t="s">
        <v>86</v>
      </c>
      <c r="M1" s="61" t="s">
        <v>98</v>
      </c>
      <c r="N1" s="61" t="s">
        <v>36</v>
      </c>
      <c r="O1" s="61" t="s">
        <v>2</v>
      </c>
      <c r="P1" s="61" t="s">
        <v>742</v>
      </c>
      <c r="Q1" s="61" t="s">
        <v>252</v>
      </c>
      <c r="R1" s="93" t="s">
        <v>190</v>
      </c>
      <c r="S1" s="57" t="s">
        <v>191</v>
      </c>
    </row>
    <row r="2" spans="1:19" s="3" customFormat="1" ht="75" x14ac:dyDescent="0.25">
      <c r="A2" s="13" t="s">
        <v>4</v>
      </c>
      <c r="B2" s="13" t="s">
        <v>801</v>
      </c>
      <c r="C2" s="13" t="s">
        <v>802</v>
      </c>
      <c r="D2" s="64"/>
      <c r="E2" s="64"/>
      <c r="F2" s="64"/>
      <c r="G2" s="64"/>
      <c r="H2" s="68">
        <v>185</v>
      </c>
      <c r="I2" s="13" t="s">
        <v>803</v>
      </c>
      <c r="J2" s="64" t="s">
        <v>55</v>
      </c>
      <c r="K2" s="101">
        <v>0</v>
      </c>
      <c r="L2" s="101">
        <v>1</v>
      </c>
      <c r="M2" s="101">
        <v>1</v>
      </c>
      <c r="N2" s="64" t="s">
        <v>37</v>
      </c>
      <c r="O2" s="64" t="s">
        <v>806</v>
      </c>
      <c r="P2" s="87" t="s">
        <v>804</v>
      </c>
      <c r="Q2" s="87" t="s">
        <v>805</v>
      </c>
      <c r="R2" s="97"/>
      <c r="S2" s="13"/>
    </row>
    <row r="3" spans="1:19" s="3" customFormat="1" ht="105" x14ac:dyDescent="0.25">
      <c r="A3" s="13" t="s">
        <v>4</v>
      </c>
      <c r="B3" s="13" t="s">
        <v>807</v>
      </c>
      <c r="C3" s="13" t="s">
        <v>808</v>
      </c>
      <c r="D3" s="64" t="s">
        <v>57</v>
      </c>
      <c r="E3" s="64" t="s">
        <v>49</v>
      </c>
      <c r="F3" s="64" t="s">
        <v>101</v>
      </c>
      <c r="G3" s="64" t="s">
        <v>49</v>
      </c>
      <c r="H3" s="68">
        <v>186</v>
      </c>
      <c r="I3" s="13" t="s">
        <v>809</v>
      </c>
      <c r="J3" s="64" t="s">
        <v>55</v>
      </c>
      <c r="K3" s="74">
        <v>0</v>
      </c>
      <c r="L3" s="74">
        <v>1</v>
      </c>
      <c r="M3" s="74">
        <v>0.02</v>
      </c>
      <c r="N3" s="64" t="s">
        <v>810</v>
      </c>
      <c r="O3" s="64" t="s">
        <v>813</v>
      </c>
      <c r="P3" s="87" t="s">
        <v>811</v>
      </c>
      <c r="Q3" s="87" t="s">
        <v>812</v>
      </c>
      <c r="R3" s="97" t="s">
        <v>814</v>
      </c>
      <c r="S3" s="13"/>
    </row>
    <row r="4" spans="1:19" s="3" customFormat="1" ht="30" x14ac:dyDescent="0.25">
      <c r="A4" s="67" t="str">
        <f>A$3</f>
        <v>Transportation</v>
      </c>
      <c r="B4" s="67" t="str">
        <f t="shared" ref="B4:C14" si="0">B$3</f>
        <v>Electric Vehicle Sales Mandate</v>
      </c>
      <c r="C4" s="67" t="str">
        <f t="shared" si="0"/>
        <v>Additional Minimum Required EV Sales Percentage</v>
      </c>
      <c r="D4" s="89" t="s">
        <v>54</v>
      </c>
      <c r="E4" s="89" t="s">
        <v>49</v>
      </c>
      <c r="F4" s="89" t="s">
        <v>102</v>
      </c>
      <c r="G4" s="89" t="s">
        <v>49</v>
      </c>
      <c r="H4" s="68"/>
      <c r="I4" s="13"/>
      <c r="J4" s="13" t="s">
        <v>56</v>
      </c>
      <c r="K4" s="101"/>
      <c r="L4" s="101"/>
      <c r="M4" s="101"/>
      <c r="N4" s="64"/>
      <c r="O4" s="64"/>
      <c r="P4" s="87"/>
      <c r="Q4" s="87"/>
      <c r="R4" s="97"/>
      <c r="S4" s="13"/>
    </row>
    <row r="5" spans="1:19" s="3" customFormat="1" ht="90" x14ac:dyDescent="0.25">
      <c r="A5" s="67" t="str">
        <f t="shared" ref="A5:A14" si="1">A$3</f>
        <v>Transportation</v>
      </c>
      <c r="B5" s="67" t="str">
        <f t="shared" si="0"/>
        <v>Electric Vehicle Sales Mandate</v>
      </c>
      <c r="C5" s="67" t="str">
        <f t="shared" si="0"/>
        <v>Additional Minimum Required EV Sales Percentage</v>
      </c>
      <c r="D5" s="89" t="s">
        <v>57</v>
      </c>
      <c r="E5" s="89" t="s">
        <v>50</v>
      </c>
      <c r="F5" s="89" t="s">
        <v>101</v>
      </c>
      <c r="G5" s="89" t="s">
        <v>50</v>
      </c>
      <c r="H5" s="68">
        <v>187</v>
      </c>
      <c r="I5" s="67" t="str">
        <f t="shared" ref="I5:I6" si="2">I$3</f>
        <v>EV Sales Mandate</v>
      </c>
      <c r="J5" s="64" t="s">
        <v>55</v>
      </c>
      <c r="K5" s="88">
        <f t="shared" ref="K5:Q6" si="3">K$3</f>
        <v>0</v>
      </c>
      <c r="L5" s="73">
        <f t="shared" si="3"/>
        <v>1</v>
      </c>
      <c r="M5" s="73">
        <f t="shared" si="3"/>
        <v>0.02</v>
      </c>
      <c r="N5" s="73" t="str">
        <f t="shared" si="3"/>
        <v>% of new vehicles sold</v>
      </c>
      <c r="O5" s="64" t="s">
        <v>816</v>
      </c>
      <c r="P5" s="73" t="str">
        <f t="shared" si="3"/>
        <v>transportation-sector-main.html#ev-mandate</v>
      </c>
      <c r="Q5" s="73" t="str">
        <f t="shared" si="3"/>
        <v>ev-mandate.html</v>
      </c>
      <c r="R5" s="97" t="s">
        <v>815</v>
      </c>
      <c r="S5" s="13"/>
    </row>
    <row r="6" spans="1:19" s="3" customFormat="1" ht="105" x14ac:dyDescent="0.25">
      <c r="A6" s="67" t="str">
        <f t="shared" si="1"/>
        <v>Transportation</v>
      </c>
      <c r="B6" s="67" t="str">
        <f t="shared" si="0"/>
        <v>Electric Vehicle Sales Mandate</v>
      </c>
      <c r="C6" s="67" t="str">
        <f t="shared" si="0"/>
        <v>Additional Minimum Required EV Sales Percentage</v>
      </c>
      <c r="D6" s="89" t="s">
        <v>54</v>
      </c>
      <c r="E6" s="89" t="s">
        <v>50</v>
      </c>
      <c r="F6" s="89" t="s">
        <v>102</v>
      </c>
      <c r="G6" s="89" t="s">
        <v>50</v>
      </c>
      <c r="H6" s="68">
        <v>191</v>
      </c>
      <c r="I6" s="67" t="str">
        <f t="shared" si="2"/>
        <v>EV Sales Mandate</v>
      </c>
      <c r="J6" s="64" t="s">
        <v>55</v>
      </c>
      <c r="K6" s="88">
        <f t="shared" si="3"/>
        <v>0</v>
      </c>
      <c r="L6" s="73">
        <f t="shared" si="3"/>
        <v>1</v>
      </c>
      <c r="M6" s="73">
        <f t="shared" si="3"/>
        <v>0.02</v>
      </c>
      <c r="N6" s="73" t="str">
        <f t="shared" si="3"/>
        <v>% of new vehicles sold</v>
      </c>
      <c r="O6" s="64" t="s">
        <v>2683</v>
      </c>
      <c r="P6" s="73" t="str">
        <f t="shared" si="3"/>
        <v>transportation-sector-main.html#ev-mandate</v>
      </c>
      <c r="Q6" s="73" t="str">
        <f t="shared" si="3"/>
        <v>ev-mandate.html</v>
      </c>
      <c r="R6" s="97"/>
      <c r="S6" s="13"/>
    </row>
    <row r="7" spans="1:19" s="3" customFormat="1" ht="30" x14ac:dyDescent="0.25">
      <c r="A7" s="67" t="str">
        <f t="shared" si="1"/>
        <v>Transportation</v>
      </c>
      <c r="B7" s="67" t="str">
        <f t="shared" si="0"/>
        <v>Electric Vehicle Sales Mandate</v>
      </c>
      <c r="C7" s="67" t="str">
        <f t="shared" si="0"/>
        <v>Additional Minimum Required EV Sales Percentage</v>
      </c>
      <c r="D7" s="89" t="s">
        <v>57</v>
      </c>
      <c r="E7" s="89" t="s">
        <v>51</v>
      </c>
      <c r="F7" s="89" t="s">
        <v>101</v>
      </c>
      <c r="G7" s="89" t="s">
        <v>103</v>
      </c>
      <c r="H7" s="68"/>
      <c r="I7" s="13"/>
      <c r="J7" s="13" t="s">
        <v>56</v>
      </c>
      <c r="K7" s="101"/>
      <c r="L7" s="101"/>
      <c r="M7" s="101"/>
      <c r="N7" s="64"/>
      <c r="O7" s="64"/>
      <c r="P7" s="87"/>
      <c r="Q7" s="87"/>
      <c r="R7" s="97"/>
      <c r="S7" s="13"/>
    </row>
    <row r="8" spans="1:19" s="3" customFormat="1" ht="30" x14ac:dyDescent="0.25">
      <c r="A8" s="67" t="str">
        <f t="shared" si="1"/>
        <v>Transportation</v>
      </c>
      <c r="B8" s="67" t="str">
        <f t="shared" si="0"/>
        <v>Electric Vehicle Sales Mandate</v>
      </c>
      <c r="C8" s="67" t="str">
        <f t="shared" si="0"/>
        <v>Additional Minimum Required EV Sales Percentage</v>
      </c>
      <c r="D8" s="89" t="s">
        <v>54</v>
      </c>
      <c r="E8" s="89" t="s">
        <v>51</v>
      </c>
      <c r="F8" s="89" t="s">
        <v>102</v>
      </c>
      <c r="G8" s="89" t="s">
        <v>103</v>
      </c>
      <c r="H8" s="68"/>
      <c r="I8" s="13"/>
      <c r="J8" s="13" t="s">
        <v>56</v>
      </c>
      <c r="K8" s="101"/>
      <c r="L8" s="101"/>
      <c r="M8" s="101"/>
      <c r="N8" s="64"/>
      <c r="O8" s="64"/>
      <c r="P8" s="87"/>
      <c r="Q8" s="87"/>
      <c r="R8" s="97"/>
      <c r="S8" s="13"/>
    </row>
    <row r="9" spans="1:19" s="3" customFormat="1" ht="30" x14ac:dyDescent="0.25">
      <c r="A9" s="67" t="str">
        <f t="shared" si="1"/>
        <v>Transportation</v>
      </c>
      <c r="B9" s="67" t="str">
        <f t="shared" si="0"/>
        <v>Electric Vehicle Sales Mandate</v>
      </c>
      <c r="C9" s="67" t="str">
        <f t="shared" si="0"/>
        <v>Additional Minimum Required EV Sales Percentage</v>
      </c>
      <c r="D9" s="89" t="s">
        <v>57</v>
      </c>
      <c r="E9" s="89" t="s">
        <v>52</v>
      </c>
      <c r="F9" s="89" t="s">
        <v>101</v>
      </c>
      <c r="G9" s="89" t="s">
        <v>104</v>
      </c>
      <c r="H9" s="68"/>
      <c r="I9" s="13"/>
      <c r="J9" s="13" t="s">
        <v>56</v>
      </c>
      <c r="K9" s="101"/>
      <c r="L9" s="101"/>
      <c r="M9" s="101"/>
      <c r="N9" s="64"/>
      <c r="O9" s="64"/>
      <c r="P9" s="87"/>
      <c r="Q9" s="87"/>
      <c r="R9" s="97"/>
      <c r="S9" s="13"/>
    </row>
    <row r="10" spans="1:19" s="3" customFormat="1" ht="30" x14ac:dyDescent="0.25">
      <c r="A10" s="67" t="str">
        <f t="shared" si="1"/>
        <v>Transportation</v>
      </c>
      <c r="B10" s="67" t="str">
        <f t="shared" si="0"/>
        <v>Electric Vehicle Sales Mandate</v>
      </c>
      <c r="C10" s="67" t="str">
        <f t="shared" si="0"/>
        <v>Additional Minimum Required EV Sales Percentage</v>
      </c>
      <c r="D10" s="89" t="s">
        <v>54</v>
      </c>
      <c r="E10" s="89" t="s">
        <v>52</v>
      </c>
      <c r="F10" s="89" t="s">
        <v>102</v>
      </c>
      <c r="G10" s="89" t="s">
        <v>104</v>
      </c>
      <c r="H10" s="68"/>
      <c r="I10" s="13"/>
      <c r="J10" s="13" t="s">
        <v>56</v>
      </c>
      <c r="K10" s="101"/>
      <c r="L10" s="101"/>
      <c r="M10" s="101"/>
      <c r="N10" s="64"/>
      <c r="O10" s="64"/>
      <c r="P10" s="87"/>
      <c r="Q10" s="87"/>
      <c r="R10" s="97"/>
      <c r="S10" s="13"/>
    </row>
    <row r="11" spans="1:19" s="3" customFormat="1" ht="30" x14ac:dyDescent="0.25">
      <c r="A11" s="67" t="str">
        <f t="shared" si="1"/>
        <v>Transportation</v>
      </c>
      <c r="B11" s="67" t="str">
        <f t="shared" si="0"/>
        <v>Electric Vehicle Sales Mandate</v>
      </c>
      <c r="C11" s="67" t="str">
        <f t="shared" si="0"/>
        <v>Additional Minimum Required EV Sales Percentage</v>
      </c>
      <c r="D11" s="89" t="s">
        <v>57</v>
      </c>
      <c r="E11" s="89" t="s">
        <v>53</v>
      </c>
      <c r="F11" s="89" t="s">
        <v>101</v>
      </c>
      <c r="G11" s="89" t="s">
        <v>105</v>
      </c>
      <c r="H11" s="68"/>
      <c r="I11" s="13"/>
      <c r="J11" s="13" t="s">
        <v>56</v>
      </c>
      <c r="K11" s="101"/>
      <c r="L11" s="101"/>
      <c r="M11" s="101"/>
      <c r="N11" s="64"/>
      <c r="O11" s="64"/>
      <c r="P11" s="87"/>
      <c r="Q11" s="87"/>
      <c r="R11" s="97"/>
      <c r="S11" s="13"/>
    </row>
    <row r="12" spans="1:19" s="3" customFormat="1" ht="30" x14ac:dyDescent="0.25">
      <c r="A12" s="67" t="str">
        <f t="shared" si="1"/>
        <v>Transportation</v>
      </c>
      <c r="B12" s="67" t="str">
        <f t="shared" si="0"/>
        <v>Electric Vehicle Sales Mandate</v>
      </c>
      <c r="C12" s="67" t="str">
        <f t="shared" si="0"/>
        <v>Additional Minimum Required EV Sales Percentage</v>
      </c>
      <c r="D12" s="89" t="s">
        <v>54</v>
      </c>
      <c r="E12" s="89" t="s">
        <v>53</v>
      </c>
      <c r="F12" s="89" t="s">
        <v>102</v>
      </c>
      <c r="G12" s="89" t="s">
        <v>105</v>
      </c>
      <c r="H12" s="68"/>
      <c r="I12" s="13"/>
      <c r="J12" s="13" t="s">
        <v>56</v>
      </c>
      <c r="K12" s="101"/>
      <c r="L12" s="101"/>
      <c r="M12" s="101"/>
      <c r="N12" s="64"/>
      <c r="O12" s="64"/>
      <c r="P12" s="87"/>
      <c r="Q12" s="87"/>
      <c r="R12" s="97"/>
      <c r="S12" s="13"/>
    </row>
    <row r="13" spans="1:19" s="3" customFormat="1" ht="105" x14ac:dyDescent="0.25">
      <c r="A13" s="67" t="str">
        <f t="shared" si="1"/>
        <v>Transportation</v>
      </c>
      <c r="B13" s="67" t="str">
        <f t="shared" si="0"/>
        <v>Electric Vehicle Sales Mandate</v>
      </c>
      <c r="C13" s="67" t="str">
        <f t="shared" si="0"/>
        <v>Additional Minimum Required EV Sales Percentage</v>
      </c>
      <c r="D13" s="89" t="s">
        <v>57</v>
      </c>
      <c r="E13" s="89" t="s">
        <v>134</v>
      </c>
      <c r="F13" s="89" t="s">
        <v>101</v>
      </c>
      <c r="G13" s="89" t="s">
        <v>189</v>
      </c>
      <c r="H13" s="68">
        <v>188</v>
      </c>
      <c r="I13" s="67" t="str">
        <f t="shared" ref="I13" si="4">I$3</f>
        <v>EV Sales Mandate</v>
      </c>
      <c r="J13" s="64" t="s">
        <v>55</v>
      </c>
      <c r="K13" s="88">
        <f t="shared" ref="K13:N13" si="5">K$3</f>
        <v>0</v>
      </c>
      <c r="L13" s="73">
        <f t="shared" si="5"/>
        <v>1</v>
      </c>
      <c r="M13" s="73">
        <f t="shared" si="5"/>
        <v>0.02</v>
      </c>
      <c r="N13" s="73" t="str">
        <f t="shared" si="5"/>
        <v>% of new vehicles sold</v>
      </c>
      <c r="O13" s="64" t="s">
        <v>817</v>
      </c>
      <c r="P13" s="73" t="str">
        <f t="shared" ref="P13:Q13" si="6">P$3</f>
        <v>transportation-sector-main.html#ev-mandate</v>
      </c>
      <c r="Q13" s="73" t="str">
        <f t="shared" si="6"/>
        <v>ev-mandate.html</v>
      </c>
      <c r="R13" s="97"/>
      <c r="S13" s="13"/>
    </row>
    <row r="14" spans="1:19" s="3" customFormat="1" ht="30" x14ac:dyDescent="0.25">
      <c r="A14" s="67" t="str">
        <f t="shared" si="1"/>
        <v>Transportation</v>
      </c>
      <c r="B14" s="67" t="str">
        <f t="shared" si="0"/>
        <v>Electric Vehicle Sales Mandate</v>
      </c>
      <c r="C14" s="67" t="str">
        <f t="shared" si="0"/>
        <v>Additional Minimum Required EV Sales Percentage</v>
      </c>
      <c r="D14" s="89" t="s">
        <v>54</v>
      </c>
      <c r="E14" s="89" t="s">
        <v>134</v>
      </c>
      <c r="F14" s="89" t="s">
        <v>102</v>
      </c>
      <c r="G14" s="89" t="s">
        <v>189</v>
      </c>
      <c r="H14" s="68"/>
      <c r="I14" s="13"/>
      <c r="J14" s="13" t="s">
        <v>56</v>
      </c>
      <c r="K14" s="101"/>
      <c r="L14" s="101"/>
      <c r="M14" s="101"/>
      <c r="N14" s="64"/>
      <c r="O14" s="64"/>
      <c r="P14" s="87"/>
      <c r="Q14" s="87"/>
      <c r="R14" s="97"/>
      <c r="S14" s="13"/>
    </row>
    <row r="15" spans="1:19" s="3" customFormat="1" ht="75" x14ac:dyDescent="0.25">
      <c r="A15" s="13" t="s">
        <v>4</v>
      </c>
      <c r="B15" s="13" t="s">
        <v>800</v>
      </c>
      <c r="C15" s="13" t="s">
        <v>794</v>
      </c>
      <c r="D15" s="64" t="s">
        <v>57</v>
      </c>
      <c r="E15" s="64" t="s">
        <v>49</v>
      </c>
      <c r="F15" s="64" t="s">
        <v>101</v>
      </c>
      <c r="G15" s="64" t="s">
        <v>49</v>
      </c>
      <c r="H15" s="68">
        <v>189</v>
      </c>
      <c r="I15" s="13" t="s">
        <v>793</v>
      </c>
      <c r="J15" s="64" t="s">
        <v>55</v>
      </c>
      <c r="K15" s="74">
        <v>0</v>
      </c>
      <c r="L15" s="74">
        <v>0.5</v>
      </c>
      <c r="M15" s="74">
        <v>0.01</v>
      </c>
      <c r="N15" s="87" t="s">
        <v>795</v>
      </c>
      <c r="O15" s="64" t="s">
        <v>799</v>
      </c>
      <c r="P15" s="87" t="s">
        <v>796</v>
      </c>
      <c r="Q15" s="87" t="s">
        <v>797</v>
      </c>
      <c r="R15" s="97" t="s">
        <v>798</v>
      </c>
      <c r="S15" s="13"/>
    </row>
    <row r="16" spans="1:19" s="92" customFormat="1" ht="30" x14ac:dyDescent="0.25">
      <c r="A16" s="67" t="str">
        <f t="shared" ref="A16:C26" si="7">A$15</f>
        <v>Transportation</v>
      </c>
      <c r="B16" s="67" t="str">
        <f t="shared" si="7"/>
        <v>Electric Vehicle Subsidy</v>
      </c>
      <c r="C16" s="67" t="str">
        <f t="shared" si="7"/>
        <v>Additional EV Subsidy Percentage</v>
      </c>
      <c r="D16" s="89" t="s">
        <v>54</v>
      </c>
      <c r="E16" s="89" t="s">
        <v>49</v>
      </c>
      <c r="F16" s="89" t="s">
        <v>102</v>
      </c>
      <c r="G16" s="89" t="s">
        <v>49</v>
      </c>
      <c r="H16" s="65"/>
      <c r="I16" s="67" t="str">
        <f t="shared" ref="I16:I26" si="8">I$15</f>
        <v>EV Subsidy</v>
      </c>
      <c r="J16" s="13" t="s">
        <v>56</v>
      </c>
      <c r="K16" s="91"/>
      <c r="L16" s="91"/>
      <c r="M16" s="91"/>
      <c r="N16" s="91"/>
      <c r="O16" s="90"/>
      <c r="P16" s="91"/>
      <c r="Q16" s="91"/>
      <c r="R16" s="98"/>
      <c r="S16" s="90"/>
    </row>
    <row r="17" spans="1:19" s="92" customFormat="1" ht="30" x14ac:dyDescent="0.25">
      <c r="A17" s="67" t="str">
        <f t="shared" si="7"/>
        <v>Transportation</v>
      </c>
      <c r="B17" s="67" t="str">
        <f t="shared" si="7"/>
        <v>Electric Vehicle Subsidy</v>
      </c>
      <c r="C17" s="67" t="str">
        <f t="shared" si="7"/>
        <v>Additional EV Subsidy Percentage</v>
      </c>
      <c r="D17" s="89" t="s">
        <v>57</v>
      </c>
      <c r="E17" s="89" t="s">
        <v>50</v>
      </c>
      <c r="F17" s="89" t="s">
        <v>101</v>
      </c>
      <c r="G17" s="89" t="s">
        <v>50</v>
      </c>
      <c r="H17" s="65"/>
      <c r="I17" s="67" t="str">
        <f t="shared" si="8"/>
        <v>EV Subsidy</v>
      </c>
      <c r="J17" s="13" t="s">
        <v>56</v>
      </c>
      <c r="K17" s="91"/>
      <c r="L17" s="91"/>
      <c r="M17" s="91"/>
      <c r="N17" s="91"/>
      <c r="O17" s="90"/>
      <c r="P17" s="91"/>
      <c r="Q17" s="91"/>
      <c r="R17" s="98"/>
      <c r="S17" s="90"/>
    </row>
    <row r="18" spans="1:19" s="92" customFormat="1" ht="30" x14ac:dyDescent="0.25">
      <c r="A18" s="67" t="str">
        <f t="shared" si="7"/>
        <v>Transportation</v>
      </c>
      <c r="B18" s="67" t="str">
        <f t="shared" si="7"/>
        <v>Electric Vehicle Subsidy</v>
      </c>
      <c r="C18" s="67" t="str">
        <f t="shared" si="7"/>
        <v>Additional EV Subsidy Percentage</v>
      </c>
      <c r="D18" s="89" t="s">
        <v>54</v>
      </c>
      <c r="E18" s="89" t="s">
        <v>50</v>
      </c>
      <c r="F18" s="89" t="s">
        <v>102</v>
      </c>
      <c r="G18" s="89" t="s">
        <v>50</v>
      </c>
      <c r="H18" s="65"/>
      <c r="I18" s="67" t="str">
        <f t="shared" si="8"/>
        <v>EV Subsidy</v>
      </c>
      <c r="J18" s="13" t="s">
        <v>56</v>
      </c>
      <c r="K18" s="91"/>
      <c r="L18" s="91"/>
      <c r="M18" s="91"/>
      <c r="N18" s="91"/>
      <c r="O18" s="90"/>
      <c r="P18" s="91"/>
      <c r="Q18" s="91"/>
      <c r="R18" s="98"/>
      <c r="S18" s="90"/>
    </row>
    <row r="19" spans="1:19" s="92" customFormat="1" ht="30" x14ac:dyDescent="0.25">
      <c r="A19" s="67" t="str">
        <f t="shared" si="7"/>
        <v>Transportation</v>
      </c>
      <c r="B19" s="67" t="str">
        <f t="shared" si="7"/>
        <v>Electric Vehicle Subsidy</v>
      </c>
      <c r="C19" s="67" t="str">
        <f t="shared" si="7"/>
        <v>Additional EV Subsidy Percentage</v>
      </c>
      <c r="D19" s="89" t="s">
        <v>57</v>
      </c>
      <c r="E19" s="89" t="s">
        <v>51</v>
      </c>
      <c r="F19" s="89" t="s">
        <v>101</v>
      </c>
      <c r="G19" s="89" t="s">
        <v>103</v>
      </c>
      <c r="H19" s="65"/>
      <c r="I19" s="67" t="str">
        <f t="shared" si="8"/>
        <v>EV Subsidy</v>
      </c>
      <c r="J19" s="13" t="s">
        <v>56</v>
      </c>
      <c r="K19" s="91"/>
      <c r="L19" s="91"/>
      <c r="M19" s="91"/>
      <c r="N19" s="91"/>
      <c r="O19" s="90"/>
      <c r="P19" s="91"/>
      <c r="Q19" s="91"/>
      <c r="R19" s="98"/>
      <c r="S19" s="90"/>
    </row>
    <row r="20" spans="1:19" s="92" customFormat="1" ht="30" x14ac:dyDescent="0.25">
      <c r="A20" s="67" t="str">
        <f t="shared" si="7"/>
        <v>Transportation</v>
      </c>
      <c r="B20" s="67" t="str">
        <f t="shared" si="7"/>
        <v>Electric Vehicle Subsidy</v>
      </c>
      <c r="C20" s="67" t="str">
        <f t="shared" si="7"/>
        <v>Additional EV Subsidy Percentage</v>
      </c>
      <c r="D20" s="89" t="s">
        <v>54</v>
      </c>
      <c r="E20" s="89" t="s">
        <v>51</v>
      </c>
      <c r="F20" s="89" t="s">
        <v>102</v>
      </c>
      <c r="G20" s="89" t="s">
        <v>103</v>
      </c>
      <c r="H20" s="65"/>
      <c r="I20" s="67" t="str">
        <f t="shared" si="8"/>
        <v>EV Subsidy</v>
      </c>
      <c r="J20" s="13" t="s">
        <v>56</v>
      </c>
      <c r="K20" s="91"/>
      <c r="L20" s="91"/>
      <c r="M20" s="91"/>
      <c r="N20" s="91"/>
      <c r="O20" s="90"/>
      <c r="P20" s="91"/>
      <c r="Q20" s="91"/>
      <c r="R20" s="98"/>
      <c r="S20" s="90"/>
    </row>
    <row r="21" spans="1:19" s="92" customFormat="1" ht="30" x14ac:dyDescent="0.25">
      <c r="A21" s="67" t="str">
        <f t="shared" si="7"/>
        <v>Transportation</v>
      </c>
      <c r="B21" s="67" t="str">
        <f t="shared" si="7"/>
        <v>Electric Vehicle Subsidy</v>
      </c>
      <c r="C21" s="67" t="str">
        <f t="shared" si="7"/>
        <v>Additional EV Subsidy Percentage</v>
      </c>
      <c r="D21" s="89" t="s">
        <v>57</v>
      </c>
      <c r="E21" s="89" t="s">
        <v>52</v>
      </c>
      <c r="F21" s="89" t="s">
        <v>101</v>
      </c>
      <c r="G21" s="89" t="s">
        <v>104</v>
      </c>
      <c r="H21" s="65"/>
      <c r="I21" s="67" t="str">
        <f t="shared" si="8"/>
        <v>EV Subsidy</v>
      </c>
      <c r="J21" s="13" t="s">
        <v>56</v>
      </c>
      <c r="K21" s="91"/>
      <c r="L21" s="91"/>
      <c r="M21" s="91"/>
      <c r="N21" s="91"/>
      <c r="O21" s="90"/>
      <c r="P21" s="91"/>
      <c r="Q21" s="91"/>
      <c r="R21" s="98"/>
      <c r="S21" s="90"/>
    </row>
    <row r="22" spans="1:19" s="92" customFormat="1" ht="30" x14ac:dyDescent="0.25">
      <c r="A22" s="67" t="str">
        <f t="shared" si="7"/>
        <v>Transportation</v>
      </c>
      <c r="B22" s="67" t="str">
        <f t="shared" si="7"/>
        <v>Electric Vehicle Subsidy</v>
      </c>
      <c r="C22" s="67" t="str">
        <f t="shared" si="7"/>
        <v>Additional EV Subsidy Percentage</v>
      </c>
      <c r="D22" s="89" t="s">
        <v>54</v>
      </c>
      <c r="E22" s="89" t="s">
        <v>52</v>
      </c>
      <c r="F22" s="89" t="s">
        <v>102</v>
      </c>
      <c r="G22" s="89" t="s">
        <v>104</v>
      </c>
      <c r="H22" s="65"/>
      <c r="I22" s="67" t="str">
        <f t="shared" si="8"/>
        <v>EV Subsidy</v>
      </c>
      <c r="J22" s="13" t="s">
        <v>56</v>
      </c>
      <c r="K22" s="91"/>
      <c r="L22" s="91"/>
      <c r="M22" s="91"/>
      <c r="N22" s="91"/>
      <c r="O22" s="90"/>
      <c r="P22" s="91"/>
      <c r="Q22" s="91"/>
      <c r="R22" s="98"/>
      <c r="S22" s="90"/>
    </row>
    <row r="23" spans="1:19" s="92" customFormat="1" ht="30" x14ac:dyDescent="0.25">
      <c r="A23" s="67" t="str">
        <f t="shared" si="7"/>
        <v>Transportation</v>
      </c>
      <c r="B23" s="67" t="str">
        <f t="shared" si="7"/>
        <v>Electric Vehicle Subsidy</v>
      </c>
      <c r="C23" s="67" t="str">
        <f t="shared" si="7"/>
        <v>Additional EV Subsidy Percentage</v>
      </c>
      <c r="D23" s="89" t="s">
        <v>57</v>
      </c>
      <c r="E23" s="89" t="s">
        <v>53</v>
      </c>
      <c r="F23" s="89" t="s">
        <v>101</v>
      </c>
      <c r="G23" s="89" t="s">
        <v>105</v>
      </c>
      <c r="H23" s="65"/>
      <c r="I23" s="67" t="str">
        <f t="shared" si="8"/>
        <v>EV Subsidy</v>
      </c>
      <c r="J23" s="13" t="s">
        <v>56</v>
      </c>
      <c r="K23" s="91"/>
      <c r="L23" s="91"/>
      <c r="M23" s="91"/>
      <c r="N23" s="91"/>
      <c r="O23" s="90"/>
      <c r="P23" s="91"/>
      <c r="Q23" s="91"/>
      <c r="R23" s="98"/>
      <c r="S23" s="90"/>
    </row>
    <row r="24" spans="1:19" s="92" customFormat="1" ht="30" x14ac:dyDescent="0.25">
      <c r="A24" s="67" t="str">
        <f t="shared" si="7"/>
        <v>Transportation</v>
      </c>
      <c r="B24" s="67" t="str">
        <f t="shared" si="7"/>
        <v>Electric Vehicle Subsidy</v>
      </c>
      <c r="C24" s="67" t="str">
        <f t="shared" si="7"/>
        <v>Additional EV Subsidy Percentage</v>
      </c>
      <c r="D24" s="89" t="s">
        <v>54</v>
      </c>
      <c r="E24" s="89" t="s">
        <v>53</v>
      </c>
      <c r="F24" s="89" t="s">
        <v>102</v>
      </c>
      <c r="G24" s="89" t="s">
        <v>105</v>
      </c>
      <c r="H24" s="65"/>
      <c r="I24" s="67" t="str">
        <f t="shared" si="8"/>
        <v>EV Subsidy</v>
      </c>
      <c r="J24" s="13" t="s">
        <v>56</v>
      </c>
      <c r="K24" s="91"/>
      <c r="L24" s="91"/>
      <c r="M24" s="91"/>
      <c r="N24" s="91"/>
      <c r="O24" s="90"/>
      <c r="P24" s="91"/>
      <c r="Q24" s="91"/>
      <c r="R24" s="98"/>
      <c r="S24" s="90"/>
    </row>
    <row r="25" spans="1:19" s="92" customFormat="1" ht="30" x14ac:dyDescent="0.25">
      <c r="A25" s="67" t="str">
        <f t="shared" si="7"/>
        <v>Transportation</v>
      </c>
      <c r="B25" s="67" t="str">
        <f t="shared" si="7"/>
        <v>Electric Vehicle Subsidy</v>
      </c>
      <c r="C25" s="67" t="str">
        <f t="shared" si="7"/>
        <v>Additional EV Subsidy Percentage</v>
      </c>
      <c r="D25" s="89" t="s">
        <v>57</v>
      </c>
      <c r="E25" s="89" t="s">
        <v>134</v>
      </c>
      <c r="F25" s="89" t="s">
        <v>101</v>
      </c>
      <c r="G25" s="89" t="s">
        <v>189</v>
      </c>
      <c r="H25" s="65"/>
      <c r="I25" s="67" t="str">
        <f t="shared" si="8"/>
        <v>EV Subsidy</v>
      </c>
      <c r="J25" s="13" t="s">
        <v>56</v>
      </c>
      <c r="K25" s="91"/>
      <c r="L25" s="91"/>
      <c r="M25" s="91"/>
      <c r="N25" s="91"/>
      <c r="O25" s="90"/>
      <c r="P25" s="91"/>
      <c r="Q25" s="91"/>
      <c r="R25" s="98"/>
      <c r="S25" s="90"/>
    </row>
    <row r="26" spans="1:19" s="92" customFormat="1" ht="30" x14ac:dyDescent="0.25">
      <c r="A26" s="67" t="str">
        <f t="shared" si="7"/>
        <v>Transportation</v>
      </c>
      <c r="B26" s="67" t="str">
        <f t="shared" si="7"/>
        <v>Electric Vehicle Subsidy</v>
      </c>
      <c r="C26" s="67" t="str">
        <f t="shared" si="7"/>
        <v>Additional EV Subsidy Percentage</v>
      </c>
      <c r="D26" s="89" t="s">
        <v>54</v>
      </c>
      <c r="E26" s="89" t="s">
        <v>134</v>
      </c>
      <c r="F26" s="89" t="s">
        <v>102</v>
      </c>
      <c r="G26" s="89" t="s">
        <v>189</v>
      </c>
      <c r="H26" s="65"/>
      <c r="I26" s="67" t="str">
        <f t="shared" si="8"/>
        <v>EV Subsidy</v>
      </c>
      <c r="J26" s="13" t="s">
        <v>56</v>
      </c>
      <c r="K26" s="91"/>
      <c r="L26" s="91"/>
      <c r="M26" s="91"/>
      <c r="N26" s="91"/>
      <c r="O26" s="90"/>
      <c r="P26" s="91"/>
      <c r="Q26" s="91"/>
      <c r="R26" s="98"/>
      <c r="S26" s="90"/>
    </row>
    <row r="27" spans="1:19" ht="105" x14ac:dyDescent="0.25">
      <c r="A27" s="64" t="s">
        <v>4</v>
      </c>
      <c r="B27" s="64" t="s">
        <v>11</v>
      </c>
      <c r="C27" s="64" t="s">
        <v>132</v>
      </c>
      <c r="D27" s="64"/>
      <c r="E27" s="64"/>
      <c r="F27" s="64"/>
      <c r="G27" s="64"/>
      <c r="H27" s="65">
        <v>1</v>
      </c>
      <c r="I27" s="66" t="s">
        <v>11</v>
      </c>
      <c r="J27" s="64" t="s">
        <v>55</v>
      </c>
      <c r="K27" s="71">
        <v>0</v>
      </c>
      <c r="L27" s="71">
        <v>1</v>
      </c>
      <c r="M27" s="72">
        <v>0.02</v>
      </c>
      <c r="N27" s="64" t="s">
        <v>745</v>
      </c>
      <c r="O27" s="64" t="s">
        <v>854</v>
      </c>
      <c r="P27" s="64" t="s">
        <v>253</v>
      </c>
      <c r="Q27" s="13" t="s">
        <v>254</v>
      </c>
      <c r="R27" s="94" t="s">
        <v>192</v>
      </c>
      <c r="S27" s="64" t="s">
        <v>223</v>
      </c>
    </row>
    <row r="28" spans="1:19" ht="90" x14ac:dyDescent="0.25">
      <c r="A28" s="64" t="s">
        <v>4</v>
      </c>
      <c r="B28" s="64" t="s">
        <v>5</v>
      </c>
      <c r="C28" s="64" t="s">
        <v>390</v>
      </c>
      <c r="D28" s="64" t="s">
        <v>49</v>
      </c>
      <c r="E28" s="64"/>
      <c r="F28" s="64" t="s">
        <v>49</v>
      </c>
      <c r="G28" s="64"/>
      <c r="H28" s="65">
        <v>2</v>
      </c>
      <c r="I28" s="66" t="s">
        <v>498</v>
      </c>
      <c r="J28" s="64" t="s">
        <v>55</v>
      </c>
      <c r="K28" s="71">
        <v>0</v>
      </c>
      <c r="L28" s="71">
        <f>ROUND(MaxBoundCalculations!B88,1)</f>
        <v>1</v>
      </c>
      <c r="M28" s="71">
        <v>0.02</v>
      </c>
      <c r="N28" s="64" t="s">
        <v>133</v>
      </c>
      <c r="O28" s="64" t="s">
        <v>595</v>
      </c>
      <c r="P28" s="64" t="s">
        <v>255</v>
      </c>
      <c r="Q28" s="13" t="s">
        <v>256</v>
      </c>
      <c r="R28" s="94" t="s">
        <v>193</v>
      </c>
      <c r="S28" s="64" t="s">
        <v>520</v>
      </c>
    </row>
    <row r="29" spans="1:19" ht="105" x14ac:dyDescent="0.25">
      <c r="A29" s="67" t="str">
        <f>A$28</f>
        <v>Transportation</v>
      </c>
      <c r="B29" s="67" t="str">
        <f t="shared" ref="B29:C33" si="9">B$28</f>
        <v>Fuel Economy Standard</v>
      </c>
      <c r="C29" s="67" t="str">
        <f t="shared" si="9"/>
        <v>Percentage Additional Improvement of Fuel Economy Std</v>
      </c>
      <c r="D29" s="64" t="s">
        <v>50</v>
      </c>
      <c r="E29" s="64"/>
      <c r="F29" s="64" t="s">
        <v>50</v>
      </c>
      <c r="G29" s="64"/>
      <c r="H29" s="65">
        <v>3</v>
      </c>
      <c r="I29" s="67" t="str">
        <f t="shared" ref="I29:I33" si="10">I$28</f>
        <v>Vehicle Fuel Economy Standards</v>
      </c>
      <c r="J29" s="64" t="s">
        <v>55</v>
      </c>
      <c r="K29" s="73">
        <f t="shared" ref="K29:Q33" si="11">K$28</f>
        <v>0</v>
      </c>
      <c r="L29" s="74">
        <f>ROUND(MaxBoundCalculations!A96,2)+0.01</f>
        <v>0.66</v>
      </c>
      <c r="M29" s="73">
        <f t="shared" si="11"/>
        <v>0.02</v>
      </c>
      <c r="N29" s="67" t="str">
        <f t="shared" si="11"/>
        <v>% increase in miles/gal</v>
      </c>
      <c r="O29" s="64" t="s">
        <v>596</v>
      </c>
      <c r="P29" s="67" t="str">
        <f t="shared" si="11"/>
        <v>transportation-sector-main.html#fuel-econ-std</v>
      </c>
      <c r="Q29" s="67" t="str">
        <f t="shared" si="11"/>
        <v>fuel-economy-standard.html</v>
      </c>
      <c r="R29" s="94" t="s">
        <v>194</v>
      </c>
      <c r="S29" s="64" t="s">
        <v>531</v>
      </c>
    </row>
    <row r="30" spans="1:19" ht="120" x14ac:dyDescent="0.25">
      <c r="A30" s="67" t="str">
        <f>A$28</f>
        <v>Transportation</v>
      </c>
      <c r="B30" s="67" t="str">
        <f t="shared" si="9"/>
        <v>Fuel Economy Standard</v>
      </c>
      <c r="C30" s="67" t="str">
        <f t="shared" si="9"/>
        <v>Percentage Additional Improvement of Fuel Economy Std</v>
      </c>
      <c r="D30" s="64" t="s">
        <v>51</v>
      </c>
      <c r="E30" s="64"/>
      <c r="F30" s="64" t="s">
        <v>103</v>
      </c>
      <c r="G30" s="64"/>
      <c r="H30" s="65">
        <v>4</v>
      </c>
      <c r="I30" s="67" t="str">
        <f t="shared" si="10"/>
        <v>Vehicle Fuel Economy Standards</v>
      </c>
      <c r="J30" s="64" t="s">
        <v>55</v>
      </c>
      <c r="K30" s="73">
        <f t="shared" si="11"/>
        <v>0</v>
      </c>
      <c r="L30" s="75">
        <f>ROUND(MaxBoundCalculations!A107,2)</f>
        <v>0.54</v>
      </c>
      <c r="M30" s="73">
        <f t="shared" si="11"/>
        <v>0.02</v>
      </c>
      <c r="N30" s="67" t="str">
        <f t="shared" si="11"/>
        <v>% increase in miles/gal</v>
      </c>
      <c r="O30" s="64" t="s">
        <v>715</v>
      </c>
      <c r="P30" s="67" t="str">
        <f t="shared" si="11"/>
        <v>transportation-sector-main.html#fuel-econ-std</v>
      </c>
      <c r="Q30" s="67" t="str">
        <f t="shared" si="11"/>
        <v>fuel-economy-standard.html</v>
      </c>
      <c r="R30" s="94" t="s">
        <v>202</v>
      </c>
      <c r="S30" s="64" t="s">
        <v>224</v>
      </c>
    </row>
    <row r="31" spans="1:19" ht="75" x14ac:dyDescent="0.25">
      <c r="A31" s="67" t="str">
        <f>A$28</f>
        <v>Transportation</v>
      </c>
      <c r="B31" s="67" t="str">
        <f t="shared" si="9"/>
        <v>Fuel Economy Standard</v>
      </c>
      <c r="C31" s="67" t="str">
        <f t="shared" si="9"/>
        <v>Percentage Additional Improvement of Fuel Economy Std</v>
      </c>
      <c r="D31" s="64" t="s">
        <v>52</v>
      </c>
      <c r="E31" s="64"/>
      <c r="F31" s="64" t="s">
        <v>104</v>
      </c>
      <c r="G31" s="64"/>
      <c r="H31" s="65">
        <v>5</v>
      </c>
      <c r="I31" s="67" t="str">
        <f t="shared" si="10"/>
        <v>Vehicle Fuel Economy Standards</v>
      </c>
      <c r="J31" s="64" t="s">
        <v>55</v>
      </c>
      <c r="K31" s="73">
        <f t="shared" si="11"/>
        <v>0</v>
      </c>
      <c r="L31" s="75">
        <f>ROUND(MaxBoundCalculations!A111,2)</f>
        <v>0.2</v>
      </c>
      <c r="M31" s="73">
        <f t="shared" si="11"/>
        <v>0.02</v>
      </c>
      <c r="N31" s="67" t="str">
        <f t="shared" si="11"/>
        <v>% increase in miles/gal</v>
      </c>
      <c r="O31" s="64" t="s">
        <v>716</v>
      </c>
      <c r="P31" s="67" t="str">
        <f t="shared" si="11"/>
        <v>transportation-sector-main.html#fuel-econ-std</v>
      </c>
      <c r="Q31" s="67" t="str">
        <f t="shared" si="11"/>
        <v>fuel-economy-standard.html</v>
      </c>
      <c r="R31" s="94" t="s">
        <v>202</v>
      </c>
      <c r="S31" s="64" t="s">
        <v>225</v>
      </c>
    </row>
    <row r="32" spans="1:19" ht="120" x14ac:dyDescent="0.25">
      <c r="A32" s="67" t="str">
        <f>A$28</f>
        <v>Transportation</v>
      </c>
      <c r="B32" s="67" t="str">
        <f t="shared" si="9"/>
        <v>Fuel Economy Standard</v>
      </c>
      <c r="C32" s="67" t="str">
        <f t="shared" si="9"/>
        <v>Percentage Additional Improvement of Fuel Economy Std</v>
      </c>
      <c r="D32" s="64" t="s">
        <v>53</v>
      </c>
      <c r="E32" s="64"/>
      <c r="F32" s="64" t="s">
        <v>105</v>
      </c>
      <c r="G32" s="64"/>
      <c r="H32" s="65">
        <v>6</v>
      </c>
      <c r="I32" s="67" t="str">
        <f t="shared" si="10"/>
        <v>Vehicle Fuel Economy Standards</v>
      </c>
      <c r="J32" s="64" t="s">
        <v>55</v>
      </c>
      <c r="K32" s="73">
        <f t="shared" si="11"/>
        <v>0</v>
      </c>
      <c r="L32" s="75">
        <f>ROUND(MaxBoundCalculations!A122,2)</f>
        <v>0.2</v>
      </c>
      <c r="M32" s="73">
        <f t="shared" si="11"/>
        <v>0.02</v>
      </c>
      <c r="N32" s="67" t="str">
        <f t="shared" si="11"/>
        <v>% increase in miles/gal</v>
      </c>
      <c r="O32" s="64" t="s">
        <v>717</v>
      </c>
      <c r="P32" s="67" t="str">
        <f t="shared" si="11"/>
        <v>transportation-sector-main.html#fuel-econ-std</v>
      </c>
      <c r="Q32" s="67" t="str">
        <f t="shared" si="11"/>
        <v>fuel-economy-standard.html</v>
      </c>
      <c r="R32" s="94" t="s">
        <v>202</v>
      </c>
      <c r="S32" s="64" t="s">
        <v>224</v>
      </c>
    </row>
    <row r="33" spans="1:19" ht="120" x14ac:dyDescent="0.25">
      <c r="A33" s="67" t="str">
        <f>A$28</f>
        <v>Transportation</v>
      </c>
      <c r="B33" s="67" t="str">
        <f t="shared" si="9"/>
        <v>Fuel Economy Standard</v>
      </c>
      <c r="C33" s="67" t="str">
        <f t="shared" si="9"/>
        <v>Percentage Additional Improvement of Fuel Economy Std</v>
      </c>
      <c r="D33" s="64" t="s">
        <v>134</v>
      </c>
      <c r="E33" s="64"/>
      <c r="F33" s="64" t="s">
        <v>189</v>
      </c>
      <c r="G33" s="64"/>
      <c r="H33" s="65">
        <v>7</v>
      </c>
      <c r="I33" s="67" t="str">
        <f t="shared" si="10"/>
        <v>Vehicle Fuel Economy Standards</v>
      </c>
      <c r="J33" s="64" t="s">
        <v>55</v>
      </c>
      <c r="K33" s="73">
        <f t="shared" si="11"/>
        <v>0</v>
      </c>
      <c r="L33" s="75">
        <f>ROUND(MaxBoundCalculations!A131,2)</f>
        <v>0.74</v>
      </c>
      <c r="M33" s="73">
        <f t="shared" si="11"/>
        <v>0.02</v>
      </c>
      <c r="N33" s="67" t="str">
        <f t="shared" si="11"/>
        <v>% increase in miles/gal</v>
      </c>
      <c r="O33" s="64" t="s">
        <v>718</v>
      </c>
      <c r="P33" s="67" t="str">
        <f t="shared" si="11"/>
        <v>transportation-sector-main.html#fuel-econ-std</v>
      </c>
      <c r="Q33" s="67" t="str">
        <f t="shared" si="11"/>
        <v>fuel-economy-standard.html</v>
      </c>
      <c r="R33" s="94" t="s">
        <v>202</v>
      </c>
      <c r="S33" s="64" t="s">
        <v>549</v>
      </c>
    </row>
    <row r="34" spans="1:19" s="3" customFormat="1" ht="75" x14ac:dyDescent="0.25">
      <c r="A34" s="13" t="s">
        <v>4</v>
      </c>
      <c r="B34" s="13" t="s">
        <v>818</v>
      </c>
      <c r="C34" s="13" t="s">
        <v>819</v>
      </c>
      <c r="D34" s="64"/>
      <c r="E34" s="64"/>
      <c r="F34" s="64"/>
      <c r="G34" s="64"/>
      <c r="H34" s="68">
        <v>190</v>
      </c>
      <c r="I34" s="13" t="s">
        <v>818</v>
      </c>
      <c r="J34" s="64" t="s">
        <v>55</v>
      </c>
      <c r="K34" s="75">
        <v>0</v>
      </c>
      <c r="L34" s="75">
        <v>0.2</v>
      </c>
      <c r="M34" s="75">
        <v>0.01</v>
      </c>
      <c r="N34" s="13" t="s">
        <v>820</v>
      </c>
      <c r="O34" s="64" t="s">
        <v>824</v>
      </c>
      <c r="P34" s="64" t="s">
        <v>821</v>
      </c>
      <c r="Q34" s="13" t="s">
        <v>822</v>
      </c>
      <c r="R34" s="100" t="s">
        <v>823</v>
      </c>
      <c r="S34" s="13"/>
    </row>
    <row r="35" spans="1:19" ht="120" x14ac:dyDescent="0.25">
      <c r="A35" s="64" t="s">
        <v>4</v>
      </c>
      <c r="B35" s="64" t="s">
        <v>12</v>
      </c>
      <c r="C35" s="64" t="s">
        <v>391</v>
      </c>
      <c r="D35" s="64" t="s">
        <v>57</v>
      </c>
      <c r="E35" s="64"/>
      <c r="F35" s="64" t="s">
        <v>729</v>
      </c>
      <c r="G35" s="64"/>
      <c r="H35" s="65">
        <v>8</v>
      </c>
      <c r="I35" s="64" t="s">
        <v>12</v>
      </c>
      <c r="J35" s="64" t="s">
        <v>55</v>
      </c>
      <c r="K35" s="72">
        <v>0</v>
      </c>
      <c r="L35" s="72">
        <v>1</v>
      </c>
      <c r="M35" s="72">
        <v>0.01</v>
      </c>
      <c r="N35" s="64" t="s">
        <v>46</v>
      </c>
      <c r="O35" s="64" t="s">
        <v>730</v>
      </c>
      <c r="P35" s="64" t="s">
        <v>257</v>
      </c>
      <c r="Q35" s="13" t="s">
        <v>258</v>
      </c>
      <c r="R35" s="95" t="s">
        <v>732</v>
      </c>
      <c r="S35" s="64"/>
    </row>
    <row r="36" spans="1:19" ht="90" x14ac:dyDescent="0.25">
      <c r="A36" s="67" t="str">
        <f>A$35</f>
        <v>Transportation</v>
      </c>
      <c r="B36" s="67" t="str">
        <f t="shared" ref="B36:C36" si="12">B$35</f>
        <v>Transportation Demand Management</v>
      </c>
      <c r="C36" s="67" t="str">
        <f t="shared" si="12"/>
        <v>Fraction of TDM Package Implemented</v>
      </c>
      <c r="D36" s="64" t="s">
        <v>54</v>
      </c>
      <c r="E36" s="64"/>
      <c r="F36" s="64" t="s">
        <v>102</v>
      </c>
      <c r="G36" s="64"/>
      <c r="H36" s="65">
        <v>179</v>
      </c>
      <c r="I36" s="67" t="str">
        <f t="shared" ref="I36:R36" si="13">I$35</f>
        <v>Transportation Demand Management</v>
      </c>
      <c r="J36" s="64" t="s">
        <v>55</v>
      </c>
      <c r="K36" s="76">
        <f t="shared" si="13"/>
        <v>0</v>
      </c>
      <c r="L36" s="76">
        <f t="shared" si="13"/>
        <v>1</v>
      </c>
      <c r="M36" s="76">
        <f t="shared" si="13"/>
        <v>0.01</v>
      </c>
      <c r="N36" s="70" t="str">
        <f t="shared" si="13"/>
        <v>% of TDM package implemented</v>
      </c>
      <c r="O36" s="64" t="s">
        <v>731</v>
      </c>
      <c r="P36" s="70" t="str">
        <f t="shared" si="13"/>
        <v>transportation-sector-main.html#tdm</v>
      </c>
      <c r="Q36" s="70" t="str">
        <f t="shared" si="13"/>
        <v>transportation-demand-management.html</v>
      </c>
      <c r="R36" s="96" t="str">
        <f t="shared" si="13"/>
        <v>International Energy Agency, 2009, "Transport, Energy and CO2: Moving toward Sustainability", http://www.iea.org/publications/freepublications/publication/transport2009.pdf</v>
      </c>
      <c r="S36" s="64"/>
    </row>
    <row r="37" spans="1:19" ht="75" x14ac:dyDescent="0.25">
      <c r="A37" s="64" t="s">
        <v>87</v>
      </c>
      <c r="B37" s="64" t="s">
        <v>16</v>
      </c>
      <c r="C37" s="64" t="s">
        <v>392</v>
      </c>
      <c r="D37" s="64" t="s">
        <v>360</v>
      </c>
      <c r="E37" s="64"/>
      <c r="F37" s="64" t="s">
        <v>364</v>
      </c>
      <c r="G37" s="64"/>
      <c r="H37" s="65">
        <v>12</v>
      </c>
      <c r="I37" s="64" t="s">
        <v>16</v>
      </c>
      <c r="J37" s="64" t="s">
        <v>55</v>
      </c>
      <c r="K37" s="71">
        <v>0</v>
      </c>
      <c r="L37" s="71">
        <v>1</v>
      </c>
      <c r="M37" s="71">
        <v>0.01</v>
      </c>
      <c r="N37" s="64" t="s">
        <v>135</v>
      </c>
      <c r="O37" s="64" t="s">
        <v>597</v>
      </c>
      <c r="P37" s="64" t="s">
        <v>259</v>
      </c>
      <c r="Q37" s="13" t="s">
        <v>260</v>
      </c>
      <c r="R37" s="94"/>
      <c r="S37" s="64"/>
    </row>
    <row r="38" spans="1:19" ht="75" x14ac:dyDescent="0.25">
      <c r="A38" s="67" t="str">
        <f>A$37</f>
        <v>Buildings and Appliances</v>
      </c>
      <c r="B38" s="67" t="str">
        <f t="shared" ref="B38:C39" si="14">B$37</f>
        <v>Building Component Electrification</v>
      </c>
      <c r="C38" s="67" t="str">
        <f t="shared" si="14"/>
        <v>Percent New Nonelec Component Sales Shifted to Elec</v>
      </c>
      <c r="D38" s="64" t="s">
        <v>361</v>
      </c>
      <c r="E38" s="64"/>
      <c r="F38" s="64" t="s">
        <v>363</v>
      </c>
      <c r="G38" s="64"/>
      <c r="H38" s="65">
        <v>162</v>
      </c>
      <c r="I38" s="67" t="str">
        <f t="shared" ref="I38:I39" si="15">I$37</f>
        <v>Building Component Electrification</v>
      </c>
      <c r="J38" s="64" t="s">
        <v>55</v>
      </c>
      <c r="K38" s="78">
        <f t="shared" ref="K38:P39" si="16">K$37</f>
        <v>0</v>
      </c>
      <c r="L38" s="76">
        <f t="shared" si="16"/>
        <v>1</v>
      </c>
      <c r="M38" s="76">
        <f t="shared" si="16"/>
        <v>0.01</v>
      </c>
      <c r="N38" s="70" t="str">
        <f t="shared" si="16"/>
        <v>% of newly sold non-electric building components</v>
      </c>
      <c r="O38" s="64" t="s">
        <v>598</v>
      </c>
      <c r="P38" s="70" t="str">
        <f t="shared" si="16"/>
        <v>buildings-sector-main.html#component-elec</v>
      </c>
      <c r="Q38" s="70" t="str">
        <f t="shared" ref="Q38:Q39" si="17">Q$37</f>
        <v>building-component-electrification.html</v>
      </c>
      <c r="R38" s="96"/>
      <c r="S38" s="70"/>
    </row>
    <row r="39" spans="1:19" ht="75" x14ac:dyDescent="0.25">
      <c r="A39" s="67" t="str">
        <f>A$37</f>
        <v>Buildings and Appliances</v>
      </c>
      <c r="B39" s="67" t="str">
        <f t="shared" si="14"/>
        <v>Building Component Electrification</v>
      </c>
      <c r="C39" s="67" t="str">
        <f t="shared" si="14"/>
        <v>Percent New Nonelec Component Sales Shifted to Elec</v>
      </c>
      <c r="D39" s="64" t="s">
        <v>362</v>
      </c>
      <c r="E39" s="64"/>
      <c r="F39" s="64" t="s">
        <v>215</v>
      </c>
      <c r="G39" s="64"/>
      <c r="H39" s="65">
        <v>163</v>
      </c>
      <c r="I39" s="67" t="str">
        <f t="shared" si="15"/>
        <v>Building Component Electrification</v>
      </c>
      <c r="J39" s="64" t="s">
        <v>55</v>
      </c>
      <c r="K39" s="78">
        <f t="shared" si="16"/>
        <v>0</v>
      </c>
      <c r="L39" s="76">
        <f t="shared" si="16"/>
        <v>1</v>
      </c>
      <c r="M39" s="76">
        <f t="shared" si="16"/>
        <v>0.01</v>
      </c>
      <c r="N39" s="70" t="str">
        <f t="shared" si="16"/>
        <v>% of newly sold non-electric building components</v>
      </c>
      <c r="O39" s="64" t="s">
        <v>599</v>
      </c>
      <c r="P39" s="70" t="str">
        <f t="shared" si="16"/>
        <v>buildings-sector-main.html#component-elec</v>
      </c>
      <c r="Q39" s="70" t="str">
        <f t="shared" si="17"/>
        <v>building-component-electrification.html</v>
      </c>
      <c r="R39" s="96"/>
      <c r="S39" s="70"/>
    </row>
    <row r="40" spans="1:19" s="7" customFormat="1" ht="120" x14ac:dyDescent="0.25">
      <c r="A40" s="64" t="s">
        <v>87</v>
      </c>
      <c r="B40" s="64" t="s">
        <v>120</v>
      </c>
      <c r="C40" s="64" t="s">
        <v>393</v>
      </c>
      <c r="D40" s="64" t="s">
        <v>136</v>
      </c>
      <c r="E40" s="64" t="s">
        <v>360</v>
      </c>
      <c r="F40" s="64" t="s">
        <v>364</v>
      </c>
      <c r="G40" s="64" t="s">
        <v>142</v>
      </c>
      <c r="H40" s="65">
        <v>13</v>
      </c>
      <c r="I40" s="64" t="s">
        <v>120</v>
      </c>
      <c r="J40" s="64" t="s">
        <v>55</v>
      </c>
      <c r="K40" s="71">
        <v>0</v>
      </c>
      <c r="L40" s="71">
        <f>ROUND(MaxBoundCalculations!B162,2)</f>
        <v>0.22</v>
      </c>
      <c r="M40" s="71">
        <v>0.01</v>
      </c>
      <c r="N40" s="64" t="s">
        <v>40</v>
      </c>
      <c r="O40" s="64" t="s">
        <v>606</v>
      </c>
      <c r="P40" s="64" t="s">
        <v>261</v>
      </c>
      <c r="Q40" s="13" t="s">
        <v>262</v>
      </c>
      <c r="R40" s="94" t="s">
        <v>195</v>
      </c>
      <c r="S40" s="64" t="s">
        <v>594</v>
      </c>
    </row>
    <row r="41" spans="1:19" s="7" customFormat="1" ht="120" x14ac:dyDescent="0.25">
      <c r="A41" s="67" t="str">
        <f>A$40</f>
        <v>Buildings and Appliances</v>
      </c>
      <c r="B41" s="67" t="str">
        <f t="shared" ref="B41:C56" si="18">B$40</f>
        <v>Building Energy Efficiency Standards</v>
      </c>
      <c r="C41" s="67" t="str">
        <f t="shared" si="18"/>
        <v>Reduction in E Use Allowed by Component Eff Std</v>
      </c>
      <c r="D41" s="64" t="s">
        <v>137</v>
      </c>
      <c r="E41" s="64" t="s">
        <v>360</v>
      </c>
      <c r="F41" s="64" t="s">
        <v>364</v>
      </c>
      <c r="G41" s="64" t="s">
        <v>143</v>
      </c>
      <c r="H41" s="65">
        <v>14</v>
      </c>
      <c r="I41" s="67" t="str">
        <f t="shared" ref="I41:I57" si="19">I$40</f>
        <v>Building Energy Efficiency Standards</v>
      </c>
      <c r="J41" s="64" t="s">
        <v>55</v>
      </c>
      <c r="K41" s="73">
        <f t="shared" ref="K41:R56" si="20">K$40</f>
        <v>0</v>
      </c>
      <c r="L41" s="75">
        <f>ROUND(MaxBoundCalculations!B163,2)</f>
        <v>0.38</v>
      </c>
      <c r="M41" s="73">
        <f t="shared" si="20"/>
        <v>0.01</v>
      </c>
      <c r="N41" s="67" t="str">
        <f t="shared" si="20"/>
        <v>% reduction in energy use</v>
      </c>
      <c r="O41" s="64" t="s">
        <v>607</v>
      </c>
      <c r="P41" s="67" t="str">
        <f t="shared" si="20"/>
        <v>buildings-sector-main.html#eff-stds</v>
      </c>
      <c r="Q41" s="67" t="str">
        <f t="shared" si="20"/>
        <v>building-energy-efficiency-standards.html</v>
      </c>
      <c r="R41" s="99" t="str">
        <f>R$40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1" s="67" t="str">
        <f>S40</f>
        <v>Itron, 2007, "ASSESSMENT OF LONG-TERM
ELECTRIC ENERGY EFFICIENCY
POTENTIAL IN CALIFORNIA’S
RESIDENTIAL SECTOR," http://www.energy.ca.gov/2007publications/CEC-500-2007-002/CEC-500-2007-002.PDF, p.33, Table 5-1</v>
      </c>
    </row>
    <row r="42" spans="1:19" s="7" customFormat="1" ht="120" x14ac:dyDescent="0.25">
      <c r="A42" s="67" t="str">
        <f>A$40</f>
        <v>Buildings and Appliances</v>
      </c>
      <c r="B42" s="67" t="str">
        <f t="shared" si="18"/>
        <v>Building Energy Efficiency Standards</v>
      </c>
      <c r="C42" s="67" t="str">
        <f t="shared" si="18"/>
        <v>Reduction in E Use Allowed by Component Eff Std</v>
      </c>
      <c r="D42" s="64" t="s">
        <v>138</v>
      </c>
      <c r="E42" s="64" t="s">
        <v>360</v>
      </c>
      <c r="F42" s="64" t="s">
        <v>364</v>
      </c>
      <c r="G42" s="64" t="s">
        <v>144</v>
      </c>
      <c r="H42" s="65">
        <v>15</v>
      </c>
      <c r="I42" s="67" t="str">
        <f t="shared" si="19"/>
        <v>Building Energy Efficiency Standards</v>
      </c>
      <c r="J42" s="64" t="s">
        <v>55</v>
      </c>
      <c r="K42" s="73">
        <f t="shared" si="20"/>
        <v>0</v>
      </c>
      <c r="L42" s="75">
        <f>ROUND(MaxBoundCalculations!B163,2)</f>
        <v>0.38</v>
      </c>
      <c r="M42" s="73">
        <f t="shared" si="20"/>
        <v>0.01</v>
      </c>
      <c r="N42" s="67" t="str">
        <f t="shared" si="20"/>
        <v>% reduction in energy use</v>
      </c>
      <c r="O42" s="64" t="s">
        <v>608</v>
      </c>
      <c r="P42" s="67" t="str">
        <f t="shared" si="20"/>
        <v>buildings-sector-main.html#eff-stds</v>
      </c>
      <c r="Q42" s="67" t="str">
        <f t="shared" si="20"/>
        <v>building-energy-efficiency-standards.html</v>
      </c>
      <c r="R42" s="99" t="str">
        <f>R$40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2" s="67" t="str">
        <f t="shared" ref="S42:S57" si="21">S41</f>
        <v>Itron, 2007, "ASSESSMENT OF LONG-TERM
ELECTRIC ENERGY EFFICIENCY
POTENTIAL IN CALIFORNIA’S
RESIDENTIAL SECTOR," http://www.energy.ca.gov/2007publications/CEC-500-2007-002/CEC-500-2007-002.PDF, p.33, Table 5-1</v>
      </c>
    </row>
    <row r="43" spans="1:19" s="7" customFormat="1" ht="120" x14ac:dyDescent="0.25">
      <c r="A43" s="67" t="str">
        <f>A$40</f>
        <v>Buildings and Appliances</v>
      </c>
      <c r="B43" s="67" t="str">
        <f t="shared" si="18"/>
        <v>Building Energy Efficiency Standards</v>
      </c>
      <c r="C43" s="67" t="str">
        <f t="shared" si="18"/>
        <v>Reduction in E Use Allowed by Component Eff Std</v>
      </c>
      <c r="D43" s="64" t="s">
        <v>139</v>
      </c>
      <c r="E43" s="64" t="s">
        <v>360</v>
      </c>
      <c r="F43" s="64" t="s">
        <v>364</v>
      </c>
      <c r="G43" s="64" t="s">
        <v>145</v>
      </c>
      <c r="H43" s="65">
        <v>16</v>
      </c>
      <c r="I43" s="67" t="str">
        <f t="shared" si="19"/>
        <v>Building Energy Efficiency Standards</v>
      </c>
      <c r="J43" s="64" t="s">
        <v>55</v>
      </c>
      <c r="K43" s="73">
        <f t="shared" si="20"/>
        <v>0</v>
      </c>
      <c r="L43" s="75">
        <f>ROUND(MaxBoundCalculations!B161,2)</f>
        <v>0.4</v>
      </c>
      <c r="M43" s="73">
        <f t="shared" si="20"/>
        <v>0.01</v>
      </c>
      <c r="N43" s="67" t="str">
        <f t="shared" si="20"/>
        <v>% reduction in energy use</v>
      </c>
      <c r="O43" s="64" t="s">
        <v>609</v>
      </c>
      <c r="P43" s="67" t="str">
        <f t="shared" si="20"/>
        <v>buildings-sector-main.html#eff-stds</v>
      </c>
      <c r="Q43" s="67" t="str">
        <f t="shared" si="20"/>
        <v>building-energy-efficiency-standards.html</v>
      </c>
      <c r="R43" s="99" t="str">
        <f>R$40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3" s="67" t="str">
        <f t="shared" si="21"/>
        <v>Itron, 2007, "ASSESSMENT OF LONG-TERM
ELECTRIC ENERGY EFFICIENCY
POTENTIAL IN CALIFORNIA’S
RESIDENTIAL SECTOR," http://www.energy.ca.gov/2007publications/CEC-500-2007-002/CEC-500-2007-002.PDF, p.33, Table 5-1</v>
      </c>
    </row>
    <row r="44" spans="1:19" s="7" customFormat="1" ht="120" x14ac:dyDescent="0.25">
      <c r="A44" s="67" t="str">
        <f>A$40</f>
        <v>Buildings and Appliances</v>
      </c>
      <c r="B44" s="67" t="str">
        <f t="shared" si="18"/>
        <v>Building Energy Efficiency Standards</v>
      </c>
      <c r="C44" s="67" t="str">
        <f t="shared" si="18"/>
        <v>Reduction in E Use Allowed by Component Eff Std</v>
      </c>
      <c r="D44" s="64" t="s">
        <v>140</v>
      </c>
      <c r="E44" s="64" t="s">
        <v>360</v>
      </c>
      <c r="F44" s="64" t="s">
        <v>364</v>
      </c>
      <c r="G44" s="64" t="s">
        <v>146</v>
      </c>
      <c r="H44" s="65">
        <v>17</v>
      </c>
      <c r="I44" s="67" t="str">
        <f t="shared" si="19"/>
        <v>Building Energy Efficiency Standards</v>
      </c>
      <c r="J44" s="64" t="s">
        <v>55</v>
      </c>
      <c r="K44" s="73">
        <f t="shared" si="20"/>
        <v>0</v>
      </c>
      <c r="L44" s="75">
        <f>ROUND(MaxBoundCalculations!B159,2)</f>
        <v>0.38</v>
      </c>
      <c r="M44" s="73">
        <f t="shared" si="20"/>
        <v>0.01</v>
      </c>
      <c r="N44" s="67" t="str">
        <f t="shared" si="20"/>
        <v>% reduction in energy use</v>
      </c>
      <c r="O44" s="64" t="s">
        <v>610</v>
      </c>
      <c r="P44" s="67" t="str">
        <f t="shared" si="20"/>
        <v>buildings-sector-main.html#eff-stds</v>
      </c>
      <c r="Q44" s="67" t="str">
        <f t="shared" si="20"/>
        <v>building-energy-efficiency-standards.html</v>
      </c>
      <c r="R44" s="99" t="str">
        <f>R$40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4" s="67" t="str">
        <f t="shared" si="21"/>
        <v>Itron, 2007, "ASSESSMENT OF LONG-TERM
ELECTRIC ENERGY EFFICIENCY
POTENTIAL IN CALIFORNIA’S
RESIDENTIAL SECTOR," http://www.energy.ca.gov/2007publications/CEC-500-2007-002/CEC-500-2007-002.PDF, p.33, Table 5-1</v>
      </c>
    </row>
    <row r="45" spans="1:19" s="7" customFormat="1" ht="120" x14ac:dyDescent="0.25">
      <c r="A45" s="67" t="str">
        <f>A$40</f>
        <v>Buildings and Appliances</v>
      </c>
      <c r="B45" s="67" t="str">
        <f t="shared" si="18"/>
        <v>Building Energy Efficiency Standards</v>
      </c>
      <c r="C45" s="67" t="str">
        <f t="shared" si="18"/>
        <v>Reduction in E Use Allowed by Component Eff Std</v>
      </c>
      <c r="D45" s="64" t="s">
        <v>141</v>
      </c>
      <c r="E45" s="64" t="s">
        <v>360</v>
      </c>
      <c r="F45" s="64" t="s">
        <v>364</v>
      </c>
      <c r="G45" s="64" t="s">
        <v>147</v>
      </c>
      <c r="H45" s="65">
        <v>18</v>
      </c>
      <c r="I45" s="67" t="str">
        <f t="shared" si="19"/>
        <v>Building Energy Efficiency Standards</v>
      </c>
      <c r="J45" s="64" t="s">
        <v>55</v>
      </c>
      <c r="K45" s="73">
        <f t="shared" si="20"/>
        <v>0</v>
      </c>
      <c r="L45" s="75">
        <f>ROUND(MaxBoundCalculations!B160,2)</f>
        <v>0.11</v>
      </c>
      <c r="M45" s="73">
        <f t="shared" si="20"/>
        <v>0.01</v>
      </c>
      <c r="N45" s="67" t="str">
        <f t="shared" si="20"/>
        <v>% reduction in energy use</v>
      </c>
      <c r="O45" s="64" t="s">
        <v>611</v>
      </c>
      <c r="P45" s="67" t="str">
        <f t="shared" si="20"/>
        <v>buildings-sector-main.html#eff-stds</v>
      </c>
      <c r="Q45" s="67" t="str">
        <f t="shared" si="20"/>
        <v>building-energy-efficiency-standards.html</v>
      </c>
      <c r="R45" s="99" t="str">
        <f>R$40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5" s="67" t="str">
        <f t="shared" si="21"/>
        <v>Itron, 2007, "ASSESSMENT OF LONG-TERM
ELECTRIC ENERGY EFFICIENCY
POTENTIAL IN CALIFORNIA’S
RESIDENTIAL SECTOR," http://www.energy.ca.gov/2007publications/CEC-500-2007-002/CEC-500-2007-002.PDF, p.33, Table 5-1</v>
      </c>
    </row>
    <row r="46" spans="1:19" s="7" customFormat="1" ht="120" x14ac:dyDescent="0.25">
      <c r="A46" s="67" t="str">
        <f t="shared" ref="A46:C57" si="22">A$40</f>
        <v>Buildings and Appliances</v>
      </c>
      <c r="B46" s="67" t="str">
        <f t="shared" si="18"/>
        <v>Building Energy Efficiency Standards</v>
      </c>
      <c r="C46" s="67" t="str">
        <f t="shared" si="18"/>
        <v>Reduction in E Use Allowed by Component Eff Std</v>
      </c>
      <c r="D46" s="64" t="s">
        <v>136</v>
      </c>
      <c r="E46" s="64" t="s">
        <v>361</v>
      </c>
      <c r="F46" s="64" t="s">
        <v>363</v>
      </c>
      <c r="G46" s="64" t="s">
        <v>142</v>
      </c>
      <c r="H46" s="65">
        <v>150</v>
      </c>
      <c r="I46" s="67" t="str">
        <f t="shared" si="19"/>
        <v>Building Energy Efficiency Standards</v>
      </c>
      <c r="J46" s="64" t="s">
        <v>55</v>
      </c>
      <c r="K46" s="73">
        <f t="shared" si="20"/>
        <v>0</v>
      </c>
      <c r="L46" s="73">
        <f>L40</f>
        <v>0.22</v>
      </c>
      <c r="M46" s="73">
        <f t="shared" si="20"/>
        <v>0.01</v>
      </c>
      <c r="N46" s="67" t="str">
        <f t="shared" si="20"/>
        <v>% reduction in energy use</v>
      </c>
      <c r="O46" s="64" t="s">
        <v>612</v>
      </c>
      <c r="P46" s="67" t="str">
        <f t="shared" si="20"/>
        <v>buildings-sector-main.html#eff-stds</v>
      </c>
      <c r="Q46" s="67" t="str">
        <f t="shared" si="20"/>
        <v>building-energy-efficiency-standards.html</v>
      </c>
      <c r="R46"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6" s="67" t="str">
        <f t="shared" si="21"/>
        <v>Itron, 2007, "ASSESSMENT OF LONG-TERM
ELECTRIC ENERGY EFFICIENCY
POTENTIAL IN CALIFORNIA’S
RESIDENTIAL SECTOR," http://www.energy.ca.gov/2007publications/CEC-500-2007-002/CEC-500-2007-002.PDF, p.33, Table 5-1</v>
      </c>
    </row>
    <row r="47" spans="1:19" s="7" customFormat="1" ht="120" x14ac:dyDescent="0.25">
      <c r="A47" s="67" t="str">
        <f t="shared" si="22"/>
        <v>Buildings and Appliances</v>
      </c>
      <c r="B47" s="67" t="str">
        <f t="shared" si="18"/>
        <v>Building Energy Efficiency Standards</v>
      </c>
      <c r="C47" s="67" t="str">
        <f t="shared" si="18"/>
        <v>Reduction in E Use Allowed by Component Eff Std</v>
      </c>
      <c r="D47" s="64" t="s">
        <v>137</v>
      </c>
      <c r="E47" s="64" t="s">
        <v>361</v>
      </c>
      <c r="F47" s="64" t="s">
        <v>363</v>
      </c>
      <c r="G47" s="64" t="s">
        <v>143</v>
      </c>
      <c r="H47" s="65">
        <v>151</v>
      </c>
      <c r="I47" s="67" t="str">
        <f t="shared" si="19"/>
        <v>Building Energy Efficiency Standards</v>
      </c>
      <c r="J47" s="64" t="s">
        <v>55</v>
      </c>
      <c r="K47" s="73">
        <f t="shared" si="20"/>
        <v>0</v>
      </c>
      <c r="L47" s="73">
        <f t="shared" ref="L47:L57" si="23">L41</f>
        <v>0.38</v>
      </c>
      <c r="M47" s="73">
        <f t="shared" si="20"/>
        <v>0.01</v>
      </c>
      <c r="N47" s="67" t="str">
        <f t="shared" si="20"/>
        <v>% reduction in energy use</v>
      </c>
      <c r="O47" s="64" t="s">
        <v>613</v>
      </c>
      <c r="P47" s="67" t="str">
        <f t="shared" si="20"/>
        <v>buildings-sector-main.html#eff-stds</v>
      </c>
      <c r="Q47" s="67" t="str">
        <f t="shared" si="20"/>
        <v>building-energy-efficiency-standards.html</v>
      </c>
      <c r="R47"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7" s="67" t="str">
        <f t="shared" si="21"/>
        <v>Itron, 2007, "ASSESSMENT OF LONG-TERM
ELECTRIC ENERGY EFFICIENCY
POTENTIAL IN CALIFORNIA’S
RESIDENTIAL SECTOR," http://www.energy.ca.gov/2007publications/CEC-500-2007-002/CEC-500-2007-002.PDF, p.33, Table 5-1</v>
      </c>
    </row>
    <row r="48" spans="1:19" s="7" customFormat="1" ht="120" x14ac:dyDescent="0.25">
      <c r="A48" s="67" t="str">
        <f t="shared" si="22"/>
        <v>Buildings and Appliances</v>
      </c>
      <c r="B48" s="67" t="str">
        <f t="shared" si="18"/>
        <v>Building Energy Efficiency Standards</v>
      </c>
      <c r="C48" s="67" t="str">
        <f t="shared" si="18"/>
        <v>Reduction in E Use Allowed by Component Eff Std</v>
      </c>
      <c r="D48" s="64" t="s">
        <v>138</v>
      </c>
      <c r="E48" s="64" t="s">
        <v>361</v>
      </c>
      <c r="F48" s="64" t="s">
        <v>363</v>
      </c>
      <c r="G48" s="64" t="s">
        <v>144</v>
      </c>
      <c r="H48" s="65">
        <v>152</v>
      </c>
      <c r="I48" s="67" t="str">
        <f t="shared" si="19"/>
        <v>Building Energy Efficiency Standards</v>
      </c>
      <c r="J48" s="64" t="s">
        <v>55</v>
      </c>
      <c r="K48" s="73">
        <f t="shared" si="20"/>
        <v>0</v>
      </c>
      <c r="L48" s="73">
        <f t="shared" si="23"/>
        <v>0.38</v>
      </c>
      <c r="M48" s="73">
        <f t="shared" si="20"/>
        <v>0.01</v>
      </c>
      <c r="N48" s="67" t="str">
        <f t="shared" si="20"/>
        <v>% reduction in energy use</v>
      </c>
      <c r="O48" s="64" t="s">
        <v>614</v>
      </c>
      <c r="P48" s="67" t="str">
        <f t="shared" si="20"/>
        <v>buildings-sector-main.html#eff-stds</v>
      </c>
      <c r="Q48" s="67" t="str">
        <f t="shared" si="20"/>
        <v>building-energy-efficiency-standards.html</v>
      </c>
      <c r="R48"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8" s="67" t="str">
        <f t="shared" si="21"/>
        <v>Itron, 2007, "ASSESSMENT OF LONG-TERM
ELECTRIC ENERGY EFFICIENCY
POTENTIAL IN CALIFORNIA’S
RESIDENTIAL SECTOR," http://www.energy.ca.gov/2007publications/CEC-500-2007-002/CEC-500-2007-002.PDF, p.33, Table 5-1</v>
      </c>
    </row>
    <row r="49" spans="1:19" s="7" customFormat="1" ht="120" x14ac:dyDescent="0.25">
      <c r="A49" s="67" t="str">
        <f t="shared" si="22"/>
        <v>Buildings and Appliances</v>
      </c>
      <c r="B49" s="67" t="str">
        <f t="shared" si="18"/>
        <v>Building Energy Efficiency Standards</v>
      </c>
      <c r="C49" s="67" t="str">
        <f t="shared" si="18"/>
        <v>Reduction in E Use Allowed by Component Eff Std</v>
      </c>
      <c r="D49" s="64" t="s">
        <v>139</v>
      </c>
      <c r="E49" s="64" t="s">
        <v>361</v>
      </c>
      <c r="F49" s="64" t="s">
        <v>363</v>
      </c>
      <c r="G49" s="64" t="s">
        <v>145</v>
      </c>
      <c r="H49" s="65">
        <v>153</v>
      </c>
      <c r="I49" s="67" t="str">
        <f t="shared" si="19"/>
        <v>Building Energy Efficiency Standards</v>
      </c>
      <c r="J49" s="64" t="s">
        <v>55</v>
      </c>
      <c r="K49" s="73">
        <f t="shared" si="20"/>
        <v>0</v>
      </c>
      <c r="L49" s="73">
        <f t="shared" si="23"/>
        <v>0.4</v>
      </c>
      <c r="M49" s="73">
        <f t="shared" si="20"/>
        <v>0.01</v>
      </c>
      <c r="N49" s="67" t="str">
        <f t="shared" si="20"/>
        <v>% reduction in energy use</v>
      </c>
      <c r="O49" s="64" t="s">
        <v>615</v>
      </c>
      <c r="P49" s="67" t="str">
        <f t="shared" si="20"/>
        <v>buildings-sector-main.html#eff-stds</v>
      </c>
      <c r="Q49" s="67" t="str">
        <f t="shared" si="20"/>
        <v>building-energy-efficiency-standards.html</v>
      </c>
      <c r="R49"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9" s="67" t="str">
        <f t="shared" si="21"/>
        <v>Itron, 2007, "ASSESSMENT OF LONG-TERM
ELECTRIC ENERGY EFFICIENCY
POTENTIAL IN CALIFORNIA’S
RESIDENTIAL SECTOR," http://www.energy.ca.gov/2007publications/CEC-500-2007-002/CEC-500-2007-002.PDF, p.33, Table 5-1</v>
      </c>
    </row>
    <row r="50" spans="1:19" s="7" customFormat="1" ht="120" x14ac:dyDescent="0.25">
      <c r="A50" s="67" t="str">
        <f t="shared" si="22"/>
        <v>Buildings and Appliances</v>
      </c>
      <c r="B50" s="67" t="str">
        <f t="shared" si="18"/>
        <v>Building Energy Efficiency Standards</v>
      </c>
      <c r="C50" s="67" t="str">
        <f t="shared" si="18"/>
        <v>Reduction in E Use Allowed by Component Eff Std</v>
      </c>
      <c r="D50" s="64" t="s">
        <v>140</v>
      </c>
      <c r="E50" s="64" t="s">
        <v>361</v>
      </c>
      <c r="F50" s="64" t="s">
        <v>363</v>
      </c>
      <c r="G50" s="64" t="s">
        <v>146</v>
      </c>
      <c r="H50" s="65">
        <v>154</v>
      </c>
      <c r="I50" s="67" t="str">
        <f t="shared" si="19"/>
        <v>Building Energy Efficiency Standards</v>
      </c>
      <c r="J50" s="64" t="s">
        <v>55</v>
      </c>
      <c r="K50" s="73">
        <f t="shared" si="20"/>
        <v>0</v>
      </c>
      <c r="L50" s="73">
        <f t="shared" si="23"/>
        <v>0.38</v>
      </c>
      <c r="M50" s="73">
        <f t="shared" si="20"/>
        <v>0.01</v>
      </c>
      <c r="N50" s="67" t="str">
        <f t="shared" si="20"/>
        <v>% reduction in energy use</v>
      </c>
      <c r="O50" s="64" t="s">
        <v>616</v>
      </c>
      <c r="P50" s="67" t="str">
        <f t="shared" si="20"/>
        <v>buildings-sector-main.html#eff-stds</v>
      </c>
      <c r="Q50" s="67" t="str">
        <f t="shared" si="20"/>
        <v>building-energy-efficiency-standards.html</v>
      </c>
      <c r="R50"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50" s="67" t="str">
        <f t="shared" si="21"/>
        <v>Itron, 2007, "ASSESSMENT OF LONG-TERM
ELECTRIC ENERGY EFFICIENCY
POTENTIAL IN CALIFORNIA’S
RESIDENTIAL SECTOR," http://www.energy.ca.gov/2007publications/CEC-500-2007-002/CEC-500-2007-002.PDF, p.33, Table 5-1</v>
      </c>
    </row>
    <row r="51" spans="1:19" s="7" customFormat="1" ht="120" x14ac:dyDescent="0.25">
      <c r="A51" s="67" t="str">
        <f t="shared" si="22"/>
        <v>Buildings and Appliances</v>
      </c>
      <c r="B51" s="67" t="str">
        <f t="shared" si="18"/>
        <v>Building Energy Efficiency Standards</v>
      </c>
      <c r="C51" s="67" t="str">
        <f t="shared" si="18"/>
        <v>Reduction in E Use Allowed by Component Eff Std</v>
      </c>
      <c r="D51" s="64" t="s">
        <v>141</v>
      </c>
      <c r="E51" s="64" t="s">
        <v>361</v>
      </c>
      <c r="F51" s="64" t="s">
        <v>363</v>
      </c>
      <c r="G51" s="64" t="s">
        <v>147</v>
      </c>
      <c r="H51" s="65">
        <v>155</v>
      </c>
      <c r="I51" s="67" t="str">
        <f t="shared" si="19"/>
        <v>Building Energy Efficiency Standards</v>
      </c>
      <c r="J51" s="64" t="s">
        <v>55</v>
      </c>
      <c r="K51" s="73">
        <f t="shared" si="20"/>
        <v>0</v>
      </c>
      <c r="L51" s="73">
        <f t="shared" si="23"/>
        <v>0.11</v>
      </c>
      <c r="M51" s="73">
        <f t="shared" si="20"/>
        <v>0.01</v>
      </c>
      <c r="N51" s="67" t="str">
        <f t="shared" si="20"/>
        <v>% reduction in energy use</v>
      </c>
      <c r="O51" s="64" t="s">
        <v>617</v>
      </c>
      <c r="P51" s="67" t="str">
        <f t="shared" si="20"/>
        <v>buildings-sector-main.html#eff-stds</v>
      </c>
      <c r="Q51" s="67" t="str">
        <f t="shared" si="20"/>
        <v>building-energy-efficiency-standards.html</v>
      </c>
      <c r="R51"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51" s="67" t="str">
        <f t="shared" si="21"/>
        <v>Itron, 2007, "ASSESSMENT OF LONG-TERM
ELECTRIC ENERGY EFFICIENCY
POTENTIAL IN CALIFORNIA’S
RESIDENTIAL SECTOR," http://www.energy.ca.gov/2007publications/CEC-500-2007-002/CEC-500-2007-002.PDF, p.33, Table 5-1</v>
      </c>
    </row>
    <row r="52" spans="1:19" s="7" customFormat="1" ht="120" x14ac:dyDescent="0.25">
      <c r="A52" s="67" t="str">
        <f t="shared" si="22"/>
        <v>Buildings and Appliances</v>
      </c>
      <c r="B52" s="67" t="str">
        <f t="shared" si="18"/>
        <v>Building Energy Efficiency Standards</v>
      </c>
      <c r="C52" s="67" t="str">
        <f t="shared" si="18"/>
        <v>Reduction in E Use Allowed by Component Eff Std</v>
      </c>
      <c r="D52" s="64" t="s">
        <v>136</v>
      </c>
      <c r="E52" s="64" t="s">
        <v>362</v>
      </c>
      <c r="F52" s="64" t="s">
        <v>215</v>
      </c>
      <c r="G52" s="64" t="s">
        <v>142</v>
      </c>
      <c r="H52" s="65">
        <v>156</v>
      </c>
      <c r="I52" s="67" t="str">
        <f t="shared" si="19"/>
        <v>Building Energy Efficiency Standards</v>
      </c>
      <c r="J52" s="64" t="s">
        <v>55</v>
      </c>
      <c r="K52" s="73">
        <f t="shared" si="20"/>
        <v>0</v>
      </c>
      <c r="L52" s="73">
        <f>L46</f>
        <v>0.22</v>
      </c>
      <c r="M52" s="73">
        <f t="shared" si="20"/>
        <v>0.01</v>
      </c>
      <c r="N52" s="67" t="str">
        <f t="shared" si="20"/>
        <v>% reduction in energy use</v>
      </c>
      <c r="O52" s="64" t="s">
        <v>618</v>
      </c>
      <c r="P52" s="67" t="str">
        <f t="shared" si="20"/>
        <v>buildings-sector-main.html#eff-stds</v>
      </c>
      <c r="Q52" s="67" t="str">
        <f t="shared" si="20"/>
        <v>building-energy-efficiency-standards.html</v>
      </c>
      <c r="R52"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52" s="67" t="str">
        <f t="shared" si="21"/>
        <v>Itron, 2007, "ASSESSMENT OF LONG-TERM
ELECTRIC ENERGY EFFICIENCY
POTENTIAL IN CALIFORNIA’S
RESIDENTIAL SECTOR," http://www.energy.ca.gov/2007publications/CEC-500-2007-002/CEC-500-2007-002.PDF, p.33, Table 5-1</v>
      </c>
    </row>
    <row r="53" spans="1:19" s="7" customFormat="1" ht="120" x14ac:dyDescent="0.25">
      <c r="A53" s="67" t="str">
        <f t="shared" si="22"/>
        <v>Buildings and Appliances</v>
      </c>
      <c r="B53" s="67" t="str">
        <f t="shared" si="18"/>
        <v>Building Energy Efficiency Standards</v>
      </c>
      <c r="C53" s="67" t="str">
        <f t="shared" si="18"/>
        <v>Reduction in E Use Allowed by Component Eff Std</v>
      </c>
      <c r="D53" s="64" t="s">
        <v>137</v>
      </c>
      <c r="E53" s="64" t="s">
        <v>362</v>
      </c>
      <c r="F53" s="64" t="s">
        <v>215</v>
      </c>
      <c r="G53" s="64" t="s">
        <v>143</v>
      </c>
      <c r="H53" s="65">
        <v>157</v>
      </c>
      <c r="I53" s="67" t="str">
        <f t="shared" si="19"/>
        <v>Building Energy Efficiency Standards</v>
      </c>
      <c r="J53" s="64" t="s">
        <v>55</v>
      </c>
      <c r="K53" s="73">
        <f t="shared" si="20"/>
        <v>0</v>
      </c>
      <c r="L53" s="73">
        <f t="shared" si="23"/>
        <v>0.38</v>
      </c>
      <c r="M53" s="73">
        <f t="shared" si="20"/>
        <v>0.01</v>
      </c>
      <c r="N53" s="67" t="str">
        <f t="shared" si="20"/>
        <v>% reduction in energy use</v>
      </c>
      <c r="O53" s="64" t="s">
        <v>619</v>
      </c>
      <c r="P53" s="67" t="str">
        <f t="shared" si="20"/>
        <v>buildings-sector-main.html#eff-stds</v>
      </c>
      <c r="Q53" s="67" t="str">
        <f t="shared" si="20"/>
        <v>building-energy-efficiency-standards.html</v>
      </c>
      <c r="R53"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53" s="67" t="str">
        <f t="shared" si="21"/>
        <v>Itron, 2007, "ASSESSMENT OF LONG-TERM
ELECTRIC ENERGY EFFICIENCY
POTENTIAL IN CALIFORNIA’S
RESIDENTIAL SECTOR," http://www.energy.ca.gov/2007publications/CEC-500-2007-002/CEC-500-2007-002.PDF, p.33, Table 5-1</v>
      </c>
    </row>
    <row r="54" spans="1:19" s="7" customFormat="1" ht="120" x14ac:dyDescent="0.25">
      <c r="A54" s="67" t="str">
        <f t="shared" si="22"/>
        <v>Buildings and Appliances</v>
      </c>
      <c r="B54" s="67" t="str">
        <f t="shared" si="18"/>
        <v>Building Energy Efficiency Standards</v>
      </c>
      <c r="C54" s="67" t="str">
        <f t="shared" si="18"/>
        <v>Reduction in E Use Allowed by Component Eff Std</v>
      </c>
      <c r="D54" s="64" t="s">
        <v>138</v>
      </c>
      <c r="E54" s="64" t="s">
        <v>362</v>
      </c>
      <c r="F54" s="64" t="s">
        <v>215</v>
      </c>
      <c r="G54" s="64" t="s">
        <v>144</v>
      </c>
      <c r="H54" s="65">
        <v>158</v>
      </c>
      <c r="I54" s="67" t="str">
        <f t="shared" si="19"/>
        <v>Building Energy Efficiency Standards</v>
      </c>
      <c r="J54" s="64" t="s">
        <v>55</v>
      </c>
      <c r="K54" s="73">
        <f t="shared" si="20"/>
        <v>0</v>
      </c>
      <c r="L54" s="73">
        <f t="shared" si="23"/>
        <v>0.38</v>
      </c>
      <c r="M54" s="73">
        <f t="shared" si="20"/>
        <v>0.01</v>
      </c>
      <c r="N54" s="67" t="str">
        <f t="shared" si="20"/>
        <v>% reduction in energy use</v>
      </c>
      <c r="O54" s="64" t="s">
        <v>620</v>
      </c>
      <c r="P54" s="67" t="str">
        <f t="shared" si="20"/>
        <v>buildings-sector-main.html#eff-stds</v>
      </c>
      <c r="Q54" s="67" t="str">
        <f t="shared" si="20"/>
        <v>building-energy-efficiency-standards.html</v>
      </c>
      <c r="R54"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54" s="67" t="str">
        <f t="shared" si="21"/>
        <v>Itron, 2007, "ASSESSMENT OF LONG-TERM
ELECTRIC ENERGY EFFICIENCY
POTENTIAL IN CALIFORNIA’S
RESIDENTIAL SECTOR," http://www.energy.ca.gov/2007publications/CEC-500-2007-002/CEC-500-2007-002.PDF, p.33, Table 5-1</v>
      </c>
    </row>
    <row r="55" spans="1:19" s="7" customFormat="1" ht="120" x14ac:dyDescent="0.25">
      <c r="A55" s="67" t="str">
        <f t="shared" si="22"/>
        <v>Buildings and Appliances</v>
      </c>
      <c r="B55" s="67" t="str">
        <f t="shared" si="18"/>
        <v>Building Energy Efficiency Standards</v>
      </c>
      <c r="C55" s="67" t="str">
        <f t="shared" si="18"/>
        <v>Reduction in E Use Allowed by Component Eff Std</v>
      </c>
      <c r="D55" s="64" t="s">
        <v>139</v>
      </c>
      <c r="E55" s="64" t="s">
        <v>362</v>
      </c>
      <c r="F55" s="64" t="s">
        <v>215</v>
      </c>
      <c r="G55" s="64" t="s">
        <v>145</v>
      </c>
      <c r="H55" s="65">
        <v>159</v>
      </c>
      <c r="I55" s="67" t="str">
        <f t="shared" si="19"/>
        <v>Building Energy Efficiency Standards</v>
      </c>
      <c r="J55" s="64" t="s">
        <v>55</v>
      </c>
      <c r="K55" s="73">
        <f t="shared" si="20"/>
        <v>0</v>
      </c>
      <c r="L55" s="73">
        <f t="shared" si="23"/>
        <v>0.4</v>
      </c>
      <c r="M55" s="73">
        <f t="shared" si="20"/>
        <v>0.01</v>
      </c>
      <c r="N55" s="67" t="str">
        <f t="shared" si="20"/>
        <v>% reduction in energy use</v>
      </c>
      <c r="O55" s="64" t="s">
        <v>621</v>
      </c>
      <c r="P55" s="67" t="str">
        <f t="shared" si="20"/>
        <v>buildings-sector-main.html#eff-stds</v>
      </c>
      <c r="Q55" s="67" t="str">
        <f t="shared" si="20"/>
        <v>building-energy-efficiency-standards.html</v>
      </c>
      <c r="R55"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55" s="67" t="str">
        <f t="shared" si="21"/>
        <v>Itron, 2007, "ASSESSMENT OF LONG-TERM
ELECTRIC ENERGY EFFICIENCY
POTENTIAL IN CALIFORNIA’S
RESIDENTIAL SECTOR," http://www.energy.ca.gov/2007publications/CEC-500-2007-002/CEC-500-2007-002.PDF, p.33, Table 5-1</v>
      </c>
    </row>
    <row r="56" spans="1:19" s="7" customFormat="1" ht="120" x14ac:dyDescent="0.25">
      <c r="A56" s="67" t="str">
        <f t="shared" si="22"/>
        <v>Buildings and Appliances</v>
      </c>
      <c r="B56" s="67" t="str">
        <f t="shared" si="18"/>
        <v>Building Energy Efficiency Standards</v>
      </c>
      <c r="C56" s="67" t="str">
        <f t="shared" si="18"/>
        <v>Reduction in E Use Allowed by Component Eff Std</v>
      </c>
      <c r="D56" s="64" t="s">
        <v>140</v>
      </c>
      <c r="E56" s="64" t="s">
        <v>362</v>
      </c>
      <c r="F56" s="64" t="s">
        <v>215</v>
      </c>
      <c r="G56" s="64" t="s">
        <v>146</v>
      </c>
      <c r="H56" s="65">
        <v>160</v>
      </c>
      <c r="I56" s="67" t="str">
        <f t="shared" si="19"/>
        <v>Building Energy Efficiency Standards</v>
      </c>
      <c r="J56" s="64" t="s">
        <v>55</v>
      </c>
      <c r="K56" s="73">
        <f t="shared" si="20"/>
        <v>0</v>
      </c>
      <c r="L56" s="73">
        <f t="shared" si="23"/>
        <v>0.38</v>
      </c>
      <c r="M56" s="73">
        <f t="shared" si="20"/>
        <v>0.01</v>
      </c>
      <c r="N56" s="67" t="str">
        <f t="shared" si="20"/>
        <v>% reduction in energy use</v>
      </c>
      <c r="O56" s="64" t="s">
        <v>622</v>
      </c>
      <c r="P56" s="67" t="str">
        <f t="shared" si="20"/>
        <v>buildings-sector-main.html#eff-stds</v>
      </c>
      <c r="Q56" s="67" t="str">
        <f t="shared" si="20"/>
        <v>building-energy-efficiency-standards.html</v>
      </c>
      <c r="R56" s="99"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56" s="67" t="str">
        <f t="shared" si="21"/>
        <v>Itron, 2007, "ASSESSMENT OF LONG-TERM
ELECTRIC ENERGY EFFICIENCY
POTENTIAL IN CALIFORNIA’S
RESIDENTIAL SECTOR," http://www.energy.ca.gov/2007publications/CEC-500-2007-002/CEC-500-2007-002.PDF, p.33, Table 5-1</v>
      </c>
    </row>
    <row r="57" spans="1:19" s="7" customFormat="1" ht="120" x14ac:dyDescent="0.25">
      <c r="A57" s="67" t="str">
        <f t="shared" si="22"/>
        <v>Buildings and Appliances</v>
      </c>
      <c r="B57" s="67" t="str">
        <f t="shared" si="22"/>
        <v>Building Energy Efficiency Standards</v>
      </c>
      <c r="C57" s="67" t="str">
        <f t="shared" si="22"/>
        <v>Reduction in E Use Allowed by Component Eff Std</v>
      </c>
      <c r="D57" s="64" t="s">
        <v>141</v>
      </c>
      <c r="E57" s="64" t="s">
        <v>362</v>
      </c>
      <c r="F57" s="64" t="s">
        <v>215</v>
      </c>
      <c r="G57" s="64" t="s">
        <v>147</v>
      </c>
      <c r="H57" s="65">
        <v>161</v>
      </c>
      <c r="I57" s="67" t="str">
        <f t="shared" si="19"/>
        <v>Building Energy Efficiency Standards</v>
      </c>
      <c r="J57" s="64" t="s">
        <v>55</v>
      </c>
      <c r="K57" s="73">
        <f t="shared" ref="K57:N57" si="24">K$40</f>
        <v>0</v>
      </c>
      <c r="L57" s="73">
        <f t="shared" si="23"/>
        <v>0.11</v>
      </c>
      <c r="M57" s="73">
        <f t="shared" si="24"/>
        <v>0.01</v>
      </c>
      <c r="N57" s="67" t="str">
        <f t="shared" si="24"/>
        <v>% reduction in energy use</v>
      </c>
      <c r="O57" s="64" t="s">
        <v>623</v>
      </c>
      <c r="P57" s="67" t="str">
        <f t="shared" ref="P57:R57" si="25">P$40</f>
        <v>buildings-sector-main.html#eff-stds</v>
      </c>
      <c r="Q57" s="67" t="str">
        <f t="shared" si="25"/>
        <v>building-energy-efficiency-standards.html</v>
      </c>
      <c r="R57" s="9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57" s="67" t="str">
        <f t="shared" si="21"/>
        <v>Itron, 2007, "ASSESSMENT OF LONG-TERM
ELECTRIC ENERGY EFFICIENCY
POTENTIAL IN CALIFORNIA’S
RESIDENTIAL SECTOR," http://www.energy.ca.gov/2007publications/CEC-500-2007-002/CEC-500-2007-002.PDF, p.33, Table 5-1</v>
      </c>
    </row>
    <row r="58" spans="1:19" s="7" customFormat="1" ht="75" x14ac:dyDescent="0.25">
      <c r="A58" s="64" t="s">
        <v>87</v>
      </c>
      <c r="B58" s="64" t="s">
        <v>15</v>
      </c>
      <c r="C58" s="64" t="s">
        <v>7</v>
      </c>
      <c r="D58" s="64"/>
      <c r="E58" s="64"/>
      <c r="F58" s="64"/>
      <c r="G58" s="64"/>
      <c r="H58" s="65">
        <v>19</v>
      </c>
      <c r="I58" s="64" t="s">
        <v>15</v>
      </c>
      <c r="J58" s="64" t="s">
        <v>55</v>
      </c>
      <c r="K58" s="77">
        <v>0</v>
      </c>
      <c r="L58" s="77">
        <v>1</v>
      </c>
      <c r="M58" s="77">
        <v>1</v>
      </c>
      <c r="N58" s="64" t="s">
        <v>37</v>
      </c>
      <c r="O58" s="64" t="s">
        <v>452</v>
      </c>
      <c r="P58" s="64" t="s">
        <v>263</v>
      </c>
      <c r="Q58" s="13" t="s">
        <v>264</v>
      </c>
      <c r="R58" s="100" t="s">
        <v>90</v>
      </c>
      <c r="S58" s="67"/>
    </row>
    <row r="59" spans="1:19" s="7" customFormat="1" ht="120" x14ac:dyDescent="0.25">
      <c r="A59" s="64" t="s">
        <v>87</v>
      </c>
      <c r="B59" s="64" t="s">
        <v>342</v>
      </c>
      <c r="C59" s="64" t="s">
        <v>395</v>
      </c>
      <c r="D59" s="64"/>
      <c r="E59" s="64"/>
      <c r="F59" s="64"/>
      <c r="G59" s="64"/>
      <c r="H59" s="65">
        <v>146</v>
      </c>
      <c r="I59" s="66" t="s">
        <v>499</v>
      </c>
      <c r="J59" s="64" t="s">
        <v>55</v>
      </c>
      <c r="K59" s="77">
        <v>0</v>
      </c>
      <c r="L59" s="72">
        <f>ROUND(MaxBoundCalculations!B172,2)</f>
        <v>0.24</v>
      </c>
      <c r="M59" s="79">
        <v>5.0000000000000001E-3</v>
      </c>
      <c r="N59" s="64" t="s">
        <v>343</v>
      </c>
      <c r="O59" s="64" t="s">
        <v>624</v>
      </c>
      <c r="P59" s="64" t="s">
        <v>344</v>
      </c>
      <c r="Q59" s="13" t="s">
        <v>345</v>
      </c>
      <c r="R59" s="100" t="s">
        <v>400</v>
      </c>
      <c r="S59" s="13" t="s">
        <v>555</v>
      </c>
    </row>
    <row r="60" spans="1:19" s="7" customFormat="1" ht="60" x14ac:dyDescent="0.25">
      <c r="A60" s="64" t="s">
        <v>87</v>
      </c>
      <c r="B60" s="64" t="s">
        <v>346</v>
      </c>
      <c r="C60" s="64" t="s">
        <v>349</v>
      </c>
      <c r="D60" s="64"/>
      <c r="E60" s="64"/>
      <c r="F60" s="64"/>
      <c r="G60" s="64"/>
      <c r="H60" s="65">
        <v>147</v>
      </c>
      <c r="I60" s="66" t="s">
        <v>499</v>
      </c>
      <c r="J60" s="64" t="s">
        <v>55</v>
      </c>
      <c r="K60" s="77">
        <v>0</v>
      </c>
      <c r="L60" s="71">
        <v>0.5</v>
      </c>
      <c r="M60" s="72">
        <v>0.01</v>
      </c>
      <c r="N60" s="64" t="s">
        <v>350</v>
      </c>
      <c r="O60" s="64" t="s">
        <v>453</v>
      </c>
      <c r="P60" s="64" t="s">
        <v>347</v>
      </c>
      <c r="Q60" s="13" t="s">
        <v>348</v>
      </c>
      <c r="R60" s="100" t="s">
        <v>401</v>
      </c>
      <c r="S60" s="67"/>
    </row>
    <row r="61" spans="1:19" s="7" customFormat="1" ht="60" x14ac:dyDescent="0.25">
      <c r="A61" s="64" t="s">
        <v>87</v>
      </c>
      <c r="B61" s="64" t="s">
        <v>14</v>
      </c>
      <c r="C61" s="64" t="s">
        <v>148</v>
      </c>
      <c r="D61" s="64"/>
      <c r="E61" s="64"/>
      <c r="F61" s="64"/>
      <c r="G61" s="64"/>
      <c r="H61" s="65">
        <v>20</v>
      </c>
      <c r="I61" s="64" t="s">
        <v>14</v>
      </c>
      <c r="J61" s="64" t="s">
        <v>55</v>
      </c>
      <c r="K61" s="77">
        <v>0</v>
      </c>
      <c r="L61" s="77">
        <v>1</v>
      </c>
      <c r="M61" s="77">
        <v>1</v>
      </c>
      <c r="N61" s="64" t="s">
        <v>37</v>
      </c>
      <c r="O61" s="64" t="s">
        <v>454</v>
      </c>
      <c r="P61" s="64" t="s">
        <v>265</v>
      </c>
      <c r="Q61" s="13" t="s">
        <v>266</v>
      </c>
      <c r="R61" s="100" t="s">
        <v>90</v>
      </c>
      <c r="S61" s="67"/>
    </row>
    <row r="62" spans="1:19" s="7" customFormat="1" ht="120" x14ac:dyDescent="0.25">
      <c r="A62" s="64" t="s">
        <v>87</v>
      </c>
      <c r="B62" s="64" t="s">
        <v>17</v>
      </c>
      <c r="C62" s="64" t="s">
        <v>234</v>
      </c>
      <c r="D62" s="64" t="s">
        <v>136</v>
      </c>
      <c r="E62" s="64"/>
      <c r="F62" s="64" t="s">
        <v>142</v>
      </c>
      <c r="G62" s="64"/>
      <c r="H62" s="65">
        <v>21</v>
      </c>
      <c r="I62" s="64" t="s">
        <v>17</v>
      </c>
      <c r="J62" s="64" t="s">
        <v>55</v>
      </c>
      <c r="K62" s="71">
        <v>0</v>
      </c>
      <c r="L62" s="80">
        <f>ROUND(MaxBoundCalculations!B167,3)</f>
        <v>3.4000000000000002E-2</v>
      </c>
      <c r="M62" s="80">
        <v>1E-3</v>
      </c>
      <c r="N62" s="64" t="s">
        <v>45</v>
      </c>
      <c r="O62" s="64" t="s">
        <v>455</v>
      </c>
      <c r="P62" s="64" t="s">
        <v>267</v>
      </c>
      <c r="Q62" s="13" t="s">
        <v>268</v>
      </c>
      <c r="R62" s="94" t="s">
        <v>202</v>
      </c>
      <c r="S62" s="13" t="s">
        <v>226</v>
      </c>
    </row>
    <row r="63" spans="1:19" s="7" customFormat="1" ht="105" x14ac:dyDescent="0.25">
      <c r="A63" s="67" t="str">
        <f>A$62</f>
        <v>Buildings and Appliances</v>
      </c>
      <c r="B63" s="67" t="str">
        <f t="shared" ref="B63:C67" si="26">B$62</f>
        <v>Increased Retrofitting</v>
      </c>
      <c r="C63" s="67" t="str">
        <f t="shared" si="26"/>
        <v>Fraction of Commercial Components Replaced Annually due to Retrofitting Policy</v>
      </c>
      <c r="D63" s="64" t="s">
        <v>137</v>
      </c>
      <c r="E63" s="64"/>
      <c r="F63" s="64" t="s">
        <v>143</v>
      </c>
      <c r="G63" s="64"/>
      <c r="H63" s="65">
        <v>22</v>
      </c>
      <c r="I63" s="67" t="str">
        <f t="shared" ref="I63:I67" si="27">I$62</f>
        <v>Increased Retrofitting</v>
      </c>
      <c r="J63" s="64" t="s">
        <v>55</v>
      </c>
      <c r="K63" s="76">
        <f t="shared" ref="K63:N64" si="28">K$62</f>
        <v>0</v>
      </c>
      <c r="L63" s="81">
        <f t="shared" si="28"/>
        <v>3.4000000000000002E-2</v>
      </c>
      <c r="M63" s="81">
        <f t="shared" si="28"/>
        <v>1E-3</v>
      </c>
      <c r="N63" s="67" t="str">
        <f t="shared" si="28"/>
        <v>% of existing building components</v>
      </c>
      <c r="O63" s="64" t="s">
        <v>456</v>
      </c>
      <c r="P63" s="64" t="s">
        <v>267</v>
      </c>
      <c r="Q63" s="13" t="s">
        <v>268</v>
      </c>
      <c r="R63" s="99" t="str">
        <f>R62</f>
        <v>Calculated from model data; see the relevant variable(s) in the InputData folder for source information.</v>
      </c>
      <c r="S63" s="67"/>
    </row>
    <row r="64" spans="1:19" s="7" customFormat="1" ht="105" x14ac:dyDescent="0.25">
      <c r="A64" s="67" t="str">
        <f>A$62</f>
        <v>Buildings and Appliances</v>
      </c>
      <c r="B64" s="67" t="str">
        <f t="shared" si="26"/>
        <v>Increased Retrofitting</v>
      </c>
      <c r="C64" s="67" t="str">
        <f t="shared" si="26"/>
        <v>Fraction of Commercial Components Replaced Annually due to Retrofitting Policy</v>
      </c>
      <c r="D64" s="64" t="s">
        <v>138</v>
      </c>
      <c r="E64" s="64"/>
      <c r="F64" s="64" t="s">
        <v>144</v>
      </c>
      <c r="G64" s="64"/>
      <c r="H64" s="65">
        <v>23</v>
      </c>
      <c r="I64" s="67" t="str">
        <f t="shared" si="27"/>
        <v>Increased Retrofitting</v>
      </c>
      <c r="J64" s="64" t="s">
        <v>55</v>
      </c>
      <c r="K64" s="76">
        <f t="shared" si="28"/>
        <v>0</v>
      </c>
      <c r="L64" s="81">
        <f t="shared" si="28"/>
        <v>3.4000000000000002E-2</v>
      </c>
      <c r="M64" s="81">
        <f t="shared" si="28"/>
        <v>1E-3</v>
      </c>
      <c r="N64" s="67" t="str">
        <f t="shared" si="28"/>
        <v>% of existing building components</v>
      </c>
      <c r="O64" s="64" t="s">
        <v>457</v>
      </c>
      <c r="P64" s="64" t="s">
        <v>267</v>
      </c>
      <c r="Q64" s="13" t="s">
        <v>268</v>
      </c>
      <c r="R64" s="99" t="str">
        <f>R63</f>
        <v>Calculated from model data; see the relevant variable(s) in the InputData folder for source information.</v>
      </c>
      <c r="S64" s="67"/>
    </row>
    <row r="65" spans="1:19" s="7" customFormat="1" ht="105" x14ac:dyDescent="0.25">
      <c r="A65" s="67" t="str">
        <f>A$62</f>
        <v>Buildings and Appliances</v>
      </c>
      <c r="B65" s="67" t="str">
        <f t="shared" si="26"/>
        <v>Increased Retrofitting</v>
      </c>
      <c r="C65" s="67" t="str">
        <f t="shared" si="26"/>
        <v>Fraction of Commercial Components Replaced Annually due to Retrofitting Policy</v>
      </c>
      <c r="D65" s="64" t="s">
        <v>139</v>
      </c>
      <c r="E65" s="64"/>
      <c r="F65" s="64" t="s">
        <v>145</v>
      </c>
      <c r="G65" s="64"/>
      <c r="H65" s="65">
        <v>24</v>
      </c>
      <c r="I65" s="67" t="str">
        <f t="shared" si="27"/>
        <v>Increased Retrofitting</v>
      </c>
      <c r="J65" s="64" t="s">
        <v>55</v>
      </c>
      <c r="K65" s="76">
        <f t="shared" ref="K65:N67" si="29">K$62</f>
        <v>0</v>
      </c>
      <c r="L65" s="81">
        <f t="shared" si="29"/>
        <v>3.4000000000000002E-2</v>
      </c>
      <c r="M65" s="81">
        <f t="shared" si="29"/>
        <v>1E-3</v>
      </c>
      <c r="N65" s="67" t="str">
        <f t="shared" si="29"/>
        <v>% of existing building components</v>
      </c>
      <c r="O65" s="64" t="s">
        <v>458</v>
      </c>
      <c r="P65" s="64" t="s">
        <v>267</v>
      </c>
      <c r="Q65" s="13" t="s">
        <v>268</v>
      </c>
      <c r="R65" s="99" t="str">
        <f>R64</f>
        <v>Calculated from model data; see the relevant variable(s) in the InputData folder for source information.</v>
      </c>
      <c r="S65" s="67"/>
    </row>
    <row r="66" spans="1:19" s="7" customFormat="1" ht="90" x14ac:dyDescent="0.25">
      <c r="A66" s="67" t="str">
        <f>A$62</f>
        <v>Buildings and Appliances</v>
      </c>
      <c r="B66" s="67" t="str">
        <f t="shared" si="26"/>
        <v>Increased Retrofitting</v>
      </c>
      <c r="C66" s="67" t="str">
        <f t="shared" si="26"/>
        <v>Fraction of Commercial Components Replaced Annually due to Retrofitting Policy</v>
      </c>
      <c r="D66" s="64" t="s">
        <v>140</v>
      </c>
      <c r="E66" s="64"/>
      <c r="F66" s="64" t="s">
        <v>146</v>
      </c>
      <c r="G66" s="64"/>
      <c r="H66" s="65">
        <v>25</v>
      </c>
      <c r="I66" s="67" t="str">
        <f t="shared" si="27"/>
        <v>Increased Retrofitting</v>
      </c>
      <c r="J66" s="64" t="s">
        <v>55</v>
      </c>
      <c r="K66" s="76">
        <f t="shared" si="29"/>
        <v>0</v>
      </c>
      <c r="L66" s="81">
        <f t="shared" si="29"/>
        <v>3.4000000000000002E-2</v>
      </c>
      <c r="M66" s="81">
        <f t="shared" si="29"/>
        <v>1E-3</v>
      </c>
      <c r="N66" s="67" t="str">
        <f t="shared" si="29"/>
        <v>% of existing building components</v>
      </c>
      <c r="O66" s="64" t="s">
        <v>459</v>
      </c>
      <c r="P66" s="64" t="s">
        <v>267</v>
      </c>
      <c r="Q66" s="13" t="s">
        <v>268</v>
      </c>
      <c r="R66" s="99" t="str">
        <f>R65</f>
        <v>Calculated from model data; see the relevant variable(s) in the InputData folder for source information.</v>
      </c>
      <c r="S66" s="67"/>
    </row>
    <row r="67" spans="1:19" s="7" customFormat="1" ht="105" x14ac:dyDescent="0.25">
      <c r="A67" s="67" t="str">
        <f>A$62</f>
        <v>Buildings and Appliances</v>
      </c>
      <c r="B67" s="67" t="str">
        <f t="shared" si="26"/>
        <v>Increased Retrofitting</v>
      </c>
      <c r="C67" s="67" t="str">
        <f t="shared" si="26"/>
        <v>Fraction of Commercial Components Replaced Annually due to Retrofitting Policy</v>
      </c>
      <c r="D67" s="64" t="s">
        <v>141</v>
      </c>
      <c r="E67" s="64"/>
      <c r="F67" s="64" t="s">
        <v>147</v>
      </c>
      <c r="G67" s="64"/>
      <c r="H67" s="65">
        <v>26</v>
      </c>
      <c r="I67" s="67" t="str">
        <f t="shared" si="27"/>
        <v>Increased Retrofitting</v>
      </c>
      <c r="J67" s="64" t="s">
        <v>55</v>
      </c>
      <c r="K67" s="76">
        <f t="shared" si="29"/>
        <v>0</v>
      </c>
      <c r="L67" s="81">
        <f t="shared" si="29"/>
        <v>3.4000000000000002E-2</v>
      </c>
      <c r="M67" s="81">
        <f t="shared" si="29"/>
        <v>1E-3</v>
      </c>
      <c r="N67" s="67" t="str">
        <f t="shared" si="29"/>
        <v>% of existing building components</v>
      </c>
      <c r="O67" s="64" t="s">
        <v>460</v>
      </c>
      <c r="P67" s="64" t="s">
        <v>267</v>
      </c>
      <c r="Q67" s="13" t="s">
        <v>268</v>
      </c>
      <c r="R67" s="99" t="str">
        <f>R66</f>
        <v>Calculated from model data; see the relevant variable(s) in the InputData folder for source information.</v>
      </c>
      <c r="S67" s="67"/>
    </row>
    <row r="68" spans="1:19" s="7" customFormat="1" ht="45" x14ac:dyDescent="0.25">
      <c r="A68" s="64" t="s">
        <v>87</v>
      </c>
      <c r="B68" s="64" t="s">
        <v>13</v>
      </c>
      <c r="C68" s="64" t="s">
        <v>6</v>
      </c>
      <c r="D68" s="64" t="s">
        <v>136</v>
      </c>
      <c r="E68" s="64"/>
      <c r="F68" s="64" t="s">
        <v>142</v>
      </c>
      <c r="G68" s="64"/>
      <c r="H68" s="65">
        <v>27</v>
      </c>
      <c r="I68" s="64" t="s">
        <v>13</v>
      </c>
      <c r="J68" s="64" t="s">
        <v>55</v>
      </c>
      <c r="K68" s="77">
        <v>0</v>
      </c>
      <c r="L68" s="77">
        <v>1</v>
      </c>
      <c r="M68" s="77">
        <v>1</v>
      </c>
      <c r="N68" s="64" t="s">
        <v>37</v>
      </c>
      <c r="O68" s="64" t="s">
        <v>461</v>
      </c>
      <c r="P68" s="64" t="s">
        <v>269</v>
      </c>
      <c r="Q68" s="13" t="s">
        <v>270</v>
      </c>
      <c r="R68" s="100" t="s">
        <v>90</v>
      </c>
      <c r="S68" s="67"/>
    </row>
    <row r="69" spans="1:19" s="7" customFormat="1" ht="45" x14ac:dyDescent="0.25">
      <c r="A69" s="67" t="str">
        <f>A$68</f>
        <v>Buildings and Appliances</v>
      </c>
      <c r="B69" s="67" t="str">
        <f t="shared" ref="B69:C73" si="30">B$68</f>
        <v>Rebate for Efficient Products</v>
      </c>
      <c r="C69" s="67" t="str">
        <f t="shared" si="30"/>
        <v>Boolean Rebate Program for Efficient Components</v>
      </c>
      <c r="D69" s="64" t="s">
        <v>137</v>
      </c>
      <c r="E69" s="64"/>
      <c r="F69" s="64" t="s">
        <v>143</v>
      </c>
      <c r="G69" s="64"/>
      <c r="H69" s="65">
        <v>28</v>
      </c>
      <c r="I69" s="67" t="str">
        <f t="shared" ref="I69:I73" si="31">I$68</f>
        <v>Rebate for Efficient Products</v>
      </c>
      <c r="J69" s="64" t="s">
        <v>55</v>
      </c>
      <c r="K69" s="78">
        <f>K$68</f>
        <v>0</v>
      </c>
      <c r="L69" s="78">
        <f>L$68</f>
        <v>1</v>
      </c>
      <c r="M69" s="78">
        <f>M$68</f>
        <v>1</v>
      </c>
      <c r="N69" s="67" t="str">
        <f>N$68</f>
        <v>on/off</v>
      </c>
      <c r="O69" s="64" t="s">
        <v>462</v>
      </c>
      <c r="P69" s="64" t="s">
        <v>269</v>
      </c>
      <c r="Q69" s="13" t="s">
        <v>270</v>
      </c>
      <c r="R69" s="100" t="s">
        <v>90</v>
      </c>
      <c r="S69" s="67"/>
    </row>
    <row r="70" spans="1:19" s="7" customFormat="1" ht="30" x14ac:dyDescent="0.25">
      <c r="A70" s="67" t="str">
        <f>A$68</f>
        <v>Buildings and Appliances</v>
      </c>
      <c r="B70" s="67" t="str">
        <f t="shared" si="30"/>
        <v>Rebate for Efficient Products</v>
      </c>
      <c r="C70" s="67" t="str">
        <f t="shared" si="30"/>
        <v>Boolean Rebate Program for Efficient Components</v>
      </c>
      <c r="D70" s="64" t="s">
        <v>138</v>
      </c>
      <c r="E70" s="64"/>
      <c r="F70" s="64" t="s">
        <v>144</v>
      </c>
      <c r="G70" s="64"/>
      <c r="H70" s="65" t="s">
        <v>251</v>
      </c>
      <c r="I70" s="67" t="str">
        <f t="shared" si="31"/>
        <v>Rebate for Efficient Products</v>
      </c>
      <c r="J70" s="64" t="s">
        <v>56</v>
      </c>
      <c r="K70" s="77"/>
      <c r="L70" s="77"/>
      <c r="M70" s="77"/>
      <c r="N70" s="64"/>
      <c r="O70" s="64"/>
      <c r="P70" s="67"/>
      <c r="Q70" s="13"/>
      <c r="R70" s="99"/>
      <c r="S70" s="67"/>
    </row>
    <row r="71" spans="1:19" s="7" customFormat="1" ht="30" x14ac:dyDescent="0.25">
      <c r="A71" s="67" t="str">
        <f>A$68</f>
        <v>Buildings and Appliances</v>
      </c>
      <c r="B71" s="67" t="str">
        <f t="shared" si="30"/>
        <v>Rebate for Efficient Products</v>
      </c>
      <c r="C71" s="67" t="str">
        <f t="shared" si="30"/>
        <v>Boolean Rebate Program for Efficient Components</v>
      </c>
      <c r="D71" s="64" t="s">
        <v>139</v>
      </c>
      <c r="E71" s="64"/>
      <c r="F71" s="64" t="s">
        <v>145</v>
      </c>
      <c r="G71" s="64"/>
      <c r="H71" s="65" t="s">
        <v>251</v>
      </c>
      <c r="I71" s="67" t="str">
        <f t="shared" si="31"/>
        <v>Rebate for Efficient Products</v>
      </c>
      <c r="J71" s="64" t="s">
        <v>56</v>
      </c>
      <c r="K71" s="77"/>
      <c r="L71" s="77"/>
      <c r="M71" s="77"/>
      <c r="N71" s="64"/>
      <c r="O71" s="64"/>
      <c r="P71" s="67"/>
      <c r="Q71" s="13"/>
      <c r="R71" s="99"/>
      <c r="S71" s="67"/>
    </row>
    <row r="72" spans="1:19" s="7" customFormat="1" ht="45" x14ac:dyDescent="0.25">
      <c r="A72" s="67" t="str">
        <f>A$68</f>
        <v>Buildings and Appliances</v>
      </c>
      <c r="B72" s="67" t="str">
        <f t="shared" si="30"/>
        <v>Rebate for Efficient Products</v>
      </c>
      <c r="C72" s="67" t="str">
        <f t="shared" si="30"/>
        <v>Boolean Rebate Program for Efficient Components</v>
      </c>
      <c r="D72" s="64" t="s">
        <v>140</v>
      </c>
      <c r="E72" s="64"/>
      <c r="F72" s="64" t="s">
        <v>146</v>
      </c>
      <c r="G72" s="64"/>
      <c r="H72" s="65">
        <v>29</v>
      </c>
      <c r="I72" s="67" t="str">
        <f t="shared" si="31"/>
        <v>Rebate for Efficient Products</v>
      </c>
      <c r="J72" s="64" t="s">
        <v>55</v>
      </c>
      <c r="K72" s="78">
        <f>K$68</f>
        <v>0</v>
      </c>
      <c r="L72" s="78">
        <f>L$68</f>
        <v>1</v>
      </c>
      <c r="M72" s="78">
        <f>M$68</f>
        <v>1</v>
      </c>
      <c r="N72" s="67" t="str">
        <f>N$68</f>
        <v>on/off</v>
      </c>
      <c r="O72" s="64" t="s">
        <v>463</v>
      </c>
      <c r="P72" s="64" t="s">
        <v>269</v>
      </c>
      <c r="Q72" s="13" t="s">
        <v>270</v>
      </c>
      <c r="R72" s="100" t="s">
        <v>90</v>
      </c>
      <c r="S72" s="67"/>
    </row>
    <row r="73" spans="1:19" s="7" customFormat="1" ht="30" x14ac:dyDescent="0.25">
      <c r="A73" s="67" t="str">
        <f>A$68</f>
        <v>Buildings and Appliances</v>
      </c>
      <c r="B73" s="67" t="str">
        <f t="shared" si="30"/>
        <v>Rebate for Efficient Products</v>
      </c>
      <c r="C73" s="67" t="str">
        <f t="shared" si="30"/>
        <v>Boolean Rebate Program for Efficient Components</v>
      </c>
      <c r="D73" s="64" t="s">
        <v>141</v>
      </c>
      <c r="E73" s="64"/>
      <c r="F73" s="64" t="s">
        <v>147</v>
      </c>
      <c r="G73" s="64"/>
      <c r="H73" s="65" t="s">
        <v>251</v>
      </c>
      <c r="I73" s="67" t="str">
        <f t="shared" si="31"/>
        <v>Rebate for Efficient Products</v>
      </c>
      <c r="J73" s="64" t="s">
        <v>56</v>
      </c>
      <c r="K73" s="77"/>
      <c r="L73" s="77"/>
      <c r="M73" s="77"/>
      <c r="N73" s="64"/>
      <c r="O73" s="64"/>
      <c r="P73" s="67"/>
      <c r="Q73" s="13"/>
      <c r="R73" s="99"/>
      <c r="S73" s="67"/>
    </row>
    <row r="74" spans="1:19" s="3" customFormat="1" ht="30" x14ac:dyDescent="0.25">
      <c r="A74" s="13" t="s">
        <v>8</v>
      </c>
      <c r="B74" s="13" t="s">
        <v>444</v>
      </c>
      <c r="C74" s="13" t="s">
        <v>445</v>
      </c>
      <c r="D74" s="64" t="s">
        <v>756</v>
      </c>
      <c r="E74" s="64"/>
      <c r="F74" s="64" t="s">
        <v>755</v>
      </c>
      <c r="G74" s="13"/>
      <c r="H74" s="68">
        <v>167</v>
      </c>
      <c r="I74" s="13" t="s">
        <v>444</v>
      </c>
      <c r="J74" s="13" t="s">
        <v>55</v>
      </c>
      <c r="K74" s="82">
        <v>0</v>
      </c>
      <c r="L74" s="82">
        <v>1</v>
      </c>
      <c r="M74" s="82">
        <v>1</v>
      </c>
      <c r="N74" s="13" t="s">
        <v>37</v>
      </c>
      <c r="O74" s="64" t="s">
        <v>446</v>
      </c>
      <c r="P74" s="64" t="s">
        <v>450</v>
      </c>
      <c r="Q74" s="13" t="s">
        <v>451</v>
      </c>
      <c r="R74" s="100"/>
      <c r="S74" s="13"/>
    </row>
    <row r="75" spans="1:19" s="7" customFormat="1" ht="30" x14ac:dyDescent="0.25">
      <c r="A75" s="67" t="str">
        <f>A$74</f>
        <v>Electricity Supply</v>
      </c>
      <c r="B75" s="67" t="str">
        <f t="shared" ref="B75:C84" si="32">B$74</f>
        <v>Ban New Power Plants</v>
      </c>
      <c r="C75" s="67" t="str">
        <f t="shared" si="32"/>
        <v>Boolean Ban New Power Plants</v>
      </c>
      <c r="D75" s="13" t="s">
        <v>404</v>
      </c>
      <c r="E75" s="64"/>
      <c r="F75" s="13" t="s">
        <v>405</v>
      </c>
      <c r="G75" s="64"/>
      <c r="H75" s="65">
        <v>168</v>
      </c>
      <c r="I75" s="67" t="str">
        <f t="shared" ref="I75:I85" si="33">I$74</f>
        <v>Ban New Power Plants</v>
      </c>
      <c r="J75" s="64" t="s">
        <v>55</v>
      </c>
      <c r="K75" s="78">
        <f t="shared" ref="K75:Q77" si="34">K$74</f>
        <v>0</v>
      </c>
      <c r="L75" s="78">
        <f t="shared" si="34"/>
        <v>1</v>
      </c>
      <c r="M75" s="78">
        <f t="shared" si="34"/>
        <v>1</v>
      </c>
      <c r="N75" s="67" t="str">
        <f t="shared" si="34"/>
        <v>on/off</v>
      </c>
      <c r="O75" s="64" t="s">
        <v>447</v>
      </c>
      <c r="P75" s="67" t="str">
        <f t="shared" si="34"/>
        <v>electricity-sector-main.html#ban</v>
      </c>
      <c r="Q75" s="67" t="str">
        <f t="shared" si="34"/>
        <v>ban-new-capacity.html</v>
      </c>
      <c r="R75" s="99"/>
      <c r="S75" s="67"/>
    </row>
    <row r="76" spans="1:19" s="7" customFormat="1" ht="30" x14ac:dyDescent="0.25">
      <c r="A76" s="67" t="str">
        <f t="shared" ref="A76:C85" si="35">A$74</f>
        <v>Electricity Supply</v>
      </c>
      <c r="B76" s="67" t="str">
        <f t="shared" si="32"/>
        <v>Ban New Power Plants</v>
      </c>
      <c r="C76" s="67" t="str">
        <f t="shared" si="32"/>
        <v>Boolean Ban New Power Plants</v>
      </c>
      <c r="D76" s="13" t="s">
        <v>93</v>
      </c>
      <c r="E76" s="64"/>
      <c r="F76" s="13" t="s">
        <v>107</v>
      </c>
      <c r="G76" s="64"/>
      <c r="H76" s="68">
        <v>169</v>
      </c>
      <c r="I76" s="67" t="str">
        <f t="shared" si="33"/>
        <v>Ban New Power Plants</v>
      </c>
      <c r="J76" s="64" t="s">
        <v>55</v>
      </c>
      <c r="K76" s="78">
        <f t="shared" si="34"/>
        <v>0</v>
      </c>
      <c r="L76" s="78">
        <f t="shared" si="34"/>
        <v>1</v>
      </c>
      <c r="M76" s="78">
        <f t="shared" si="34"/>
        <v>1</v>
      </c>
      <c r="N76" s="67" t="str">
        <f t="shared" si="34"/>
        <v>on/off</v>
      </c>
      <c r="O76" s="64" t="s">
        <v>448</v>
      </c>
      <c r="P76" s="67" t="str">
        <f t="shared" si="34"/>
        <v>electricity-sector-main.html#ban</v>
      </c>
      <c r="Q76" s="67" t="str">
        <f t="shared" si="34"/>
        <v>ban-new-capacity.html</v>
      </c>
      <c r="R76" s="99"/>
      <c r="S76" s="67"/>
    </row>
    <row r="77" spans="1:19" s="7" customFormat="1" ht="30" x14ac:dyDescent="0.25">
      <c r="A77" s="67" t="str">
        <f t="shared" si="35"/>
        <v>Electricity Supply</v>
      </c>
      <c r="B77" s="67" t="str">
        <f t="shared" si="32"/>
        <v>Ban New Power Plants</v>
      </c>
      <c r="C77" s="67" t="str">
        <f t="shared" si="32"/>
        <v>Boolean Ban New Power Plants</v>
      </c>
      <c r="D77" s="13" t="s">
        <v>94</v>
      </c>
      <c r="E77" s="64"/>
      <c r="F77" s="13" t="s">
        <v>108</v>
      </c>
      <c r="G77" s="64"/>
      <c r="H77" s="65">
        <v>170</v>
      </c>
      <c r="I77" s="67" t="str">
        <f t="shared" si="33"/>
        <v>Ban New Power Plants</v>
      </c>
      <c r="J77" s="64" t="s">
        <v>55</v>
      </c>
      <c r="K77" s="78">
        <f t="shared" si="34"/>
        <v>0</v>
      </c>
      <c r="L77" s="78">
        <f t="shared" si="34"/>
        <v>1</v>
      </c>
      <c r="M77" s="78">
        <f t="shared" si="34"/>
        <v>1</v>
      </c>
      <c r="N77" s="67" t="str">
        <f t="shared" si="34"/>
        <v>on/off</v>
      </c>
      <c r="O77" s="64" t="s">
        <v>449</v>
      </c>
      <c r="P77" s="67" t="str">
        <f t="shared" si="34"/>
        <v>electricity-sector-main.html#ban</v>
      </c>
      <c r="Q77" s="67" t="str">
        <f t="shared" si="34"/>
        <v>ban-new-capacity.html</v>
      </c>
      <c r="R77" s="99"/>
      <c r="S77" s="67"/>
    </row>
    <row r="78" spans="1:19" s="7" customFormat="1" ht="30" x14ac:dyDescent="0.25">
      <c r="A78" s="67" t="str">
        <f t="shared" si="35"/>
        <v>Electricity Supply</v>
      </c>
      <c r="B78" s="67" t="str">
        <f t="shared" si="32"/>
        <v>Ban New Power Plants</v>
      </c>
      <c r="C78" s="67" t="str">
        <f t="shared" si="32"/>
        <v>Boolean Ban New Power Plants</v>
      </c>
      <c r="D78" s="13" t="s">
        <v>757</v>
      </c>
      <c r="E78" s="64"/>
      <c r="F78" s="13" t="s">
        <v>764</v>
      </c>
      <c r="G78" s="64"/>
      <c r="H78" s="65"/>
      <c r="I78" s="67" t="str">
        <f t="shared" si="33"/>
        <v>Ban New Power Plants</v>
      </c>
      <c r="J78" s="64" t="s">
        <v>56</v>
      </c>
      <c r="K78" s="77"/>
      <c r="L78" s="77"/>
      <c r="M78" s="77"/>
      <c r="N78" s="64"/>
      <c r="O78" s="64"/>
      <c r="P78" s="67"/>
      <c r="Q78" s="13"/>
      <c r="R78" s="99"/>
      <c r="S78" s="67"/>
    </row>
    <row r="79" spans="1:19" s="7" customFormat="1" ht="30" x14ac:dyDescent="0.25">
      <c r="A79" s="67" t="str">
        <f t="shared" si="35"/>
        <v>Electricity Supply</v>
      </c>
      <c r="B79" s="67" t="str">
        <f t="shared" si="32"/>
        <v>Ban New Power Plants</v>
      </c>
      <c r="C79" s="67" t="str">
        <f t="shared" si="32"/>
        <v>Boolean Ban New Power Plants</v>
      </c>
      <c r="D79" s="13" t="s">
        <v>95</v>
      </c>
      <c r="E79" s="64"/>
      <c r="F79" s="13" t="s">
        <v>109</v>
      </c>
      <c r="G79" s="64"/>
      <c r="H79" s="65"/>
      <c r="I79" s="67" t="str">
        <f t="shared" si="33"/>
        <v>Ban New Power Plants</v>
      </c>
      <c r="J79" s="64" t="s">
        <v>56</v>
      </c>
      <c r="K79" s="77"/>
      <c r="L79" s="77"/>
      <c r="M79" s="77"/>
      <c r="N79" s="64"/>
      <c r="O79" s="64"/>
      <c r="P79" s="67"/>
      <c r="Q79" s="13"/>
      <c r="R79" s="99"/>
      <c r="S79" s="67"/>
    </row>
    <row r="80" spans="1:19" s="7" customFormat="1" ht="30" x14ac:dyDescent="0.25">
      <c r="A80" s="67" t="str">
        <f t="shared" si="35"/>
        <v>Electricity Supply</v>
      </c>
      <c r="B80" s="67" t="str">
        <f t="shared" si="32"/>
        <v>Ban New Power Plants</v>
      </c>
      <c r="C80" s="67" t="str">
        <f t="shared" si="32"/>
        <v>Boolean Ban New Power Plants</v>
      </c>
      <c r="D80" s="13" t="s">
        <v>96</v>
      </c>
      <c r="E80" s="64"/>
      <c r="F80" s="13" t="s">
        <v>110</v>
      </c>
      <c r="G80" s="64"/>
      <c r="H80" s="65"/>
      <c r="I80" s="67" t="str">
        <f t="shared" si="33"/>
        <v>Ban New Power Plants</v>
      </c>
      <c r="J80" s="64" t="s">
        <v>56</v>
      </c>
      <c r="K80" s="77"/>
      <c r="L80" s="77"/>
      <c r="M80" s="77"/>
      <c r="N80" s="64"/>
      <c r="O80" s="64"/>
      <c r="P80" s="67"/>
      <c r="Q80" s="13"/>
      <c r="R80" s="99"/>
      <c r="S80" s="67"/>
    </row>
    <row r="81" spans="1:19" s="7" customFormat="1" ht="30" x14ac:dyDescent="0.25">
      <c r="A81" s="67" t="str">
        <f t="shared" si="35"/>
        <v>Electricity Supply</v>
      </c>
      <c r="B81" s="67" t="str">
        <f t="shared" si="32"/>
        <v>Ban New Power Plants</v>
      </c>
      <c r="C81" s="67" t="str">
        <f t="shared" si="32"/>
        <v>Boolean Ban New Power Plants</v>
      </c>
      <c r="D81" s="13" t="s">
        <v>97</v>
      </c>
      <c r="E81" s="64"/>
      <c r="F81" s="13" t="s">
        <v>111</v>
      </c>
      <c r="G81" s="64"/>
      <c r="H81" s="65"/>
      <c r="I81" s="67" t="str">
        <f t="shared" si="33"/>
        <v>Ban New Power Plants</v>
      </c>
      <c r="J81" s="64" t="s">
        <v>56</v>
      </c>
      <c r="K81" s="77"/>
      <c r="L81" s="77"/>
      <c r="M81" s="77"/>
      <c r="N81" s="64"/>
      <c r="O81" s="64"/>
      <c r="P81" s="67"/>
      <c r="Q81" s="13"/>
      <c r="R81" s="99"/>
      <c r="S81" s="67"/>
    </row>
    <row r="82" spans="1:19" s="7" customFormat="1" ht="30" x14ac:dyDescent="0.25">
      <c r="A82" s="67" t="str">
        <f t="shared" si="35"/>
        <v>Electricity Supply</v>
      </c>
      <c r="B82" s="67" t="str">
        <f t="shared" si="32"/>
        <v>Ban New Power Plants</v>
      </c>
      <c r="C82" s="67" t="str">
        <f t="shared" si="32"/>
        <v>Boolean Ban New Power Plants</v>
      </c>
      <c r="D82" s="13" t="s">
        <v>406</v>
      </c>
      <c r="E82" s="64"/>
      <c r="F82" s="13" t="s">
        <v>408</v>
      </c>
      <c r="G82" s="64"/>
      <c r="H82" s="65"/>
      <c r="I82" s="67" t="str">
        <f t="shared" si="33"/>
        <v>Ban New Power Plants</v>
      </c>
      <c r="J82" s="64" t="s">
        <v>56</v>
      </c>
      <c r="K82" s="77"/>
      <c r="L82" s="77"/>
      <c r="M82" s="77"/>
      <c r="N82" s="64"/>
      <c r="O82" s="64"/>
      <c r="P82" s="67"/>
      <c r="Q82" s="13"/>
      <c r="R82" s="99"/>
      <c r="S82" s="67"/>
    </row>
    <row r="83" spans="1:19" s="7" customFormat="1" ht="30" x14ac:dyDescent="0.25">
      <c r="A83" s="67" t="str">
        <f t="shared" si="35"/>
        <v>Electricity Supply</v>
      </c>
      <c r="B83" s="67" t="str">
        <f t="shared" si="32"/>
        <v>Ban New Power Plants</v>
      </c>
      <c r="C83" s="67" t="str">
        <f t="shared" si="32"/>
        <v>Boolean Ban New Power Plants</v>
      </c>
      <c r="D83" s="13" t="s">
        <v>407</v>
      </c>
      <c r="E83" s="64"/>
      <c r="F83" s="13" t="s">
        <v>409</v>
      </c>
      <c r="G83" s="64"/>
      <c r="H83" s="65"/>
      <c r="I83" s="67" t="str">
        <f t="shared" si="33"/>
        <v>Ban New Power Plants</v>
      </c>
      <c r="J83" s="64" t="s">
        <v>56</v>
      </c>
      <c r="K83" s="77"/>
      <c r="L83" s="77"/>
      <c r="M83" s="77"/>
      <c r="N83" s="64"/>
      <c r="O83" s="64"/>
      <c r="P83" s="67"/>
      <c r="Q83" s="13"/>
      <c r="R83" s="99"/>
      <c r="S83" s="67"/>
    </row>
    <row r="84" spans="1:19" s="7" customFormat="1" ht="30" x14ac:dyDescent="0.25">
      <c r="A84" s="67" t="str">
        <f t="shared" si="35"/>
        <v>Electricity Supply</v>
      </c>
      <c r="B84" s="67" t="str">
        <f t="shared" si="32"/>
        <v>Ban New Power Plants</v>
      </c>
      <c r="C84" s="67" t="str">
        <f t="shared" si="32"/>
        <v>Boolean Ban New Power Plants</v>
      </c>
      <c r="D84" s="13" t="s">
        <v>748</v>
      </c>
      <c r="E84" s="64"/>
      <c r="F84" s="13" t="s">
        <v>747</v>
      </c>
      <c r="G84" s="64"/>
      <c r="H84" s="65"/>
      <c r="I84" s="67" t="str">
        <f t="shared" si="33"/>
        <v>Ban New Power Plants</v>
      </c>
      <c r="J84" s="64" t="s">
        <v>55</v>
      </c>
      <c r="K84" s="78">
        <f t="shared" ref="K84:N84" si="36">K$74</f>
        <v>0</v>
      </c>
      <c r="L84" s="78">
        <f t="shared" si="36"/>
        <v>1</v>
      </c>
      <c r="M84" s="78">
        <f t="shared" si="36"/>
        <v>1</v>
      </c>
      <c r="N84" s="67" t="str">
        <f t="shared" si="36"/>
        <v>on/off</v>
      </c>
      <c r="O84" s="64" t="s">
        <v>749</v>
      </c>
      <c r="P84" s="67" t="str">
        <f t="shared" ref="P84:Q84" si="37">P$74</f>
        <v>electricity-sector-main.html#ban</v>
      </c>
      <c r="Q84" s="67" t="str">
        <f t="shared" si="37"/>
        <v>ban-new-capacity.html</v>
      </c>
      <c r="R84" s="99"/>
      <c r="S84" s="67"/>
    </row>
    <row r="85" spans="1:19" s="7" customFormat="1" ht="30" x14ac:dyDescent="0.25">
      <c r="A85" s="67" t="str">
        <f t="shared" si="35"/>
        <v>Electricity Supply</v>
      </c>
      <c r="B85" s="67" t="str">
        <f t="shared" si="35"/>
        <v>Ban New Power Plants</v>
      </c>
      <c r="C85" s="67" t="str">
        <f t="shared" si="35"/>
        <v>Boolean Ban New Power Plants</v>
      </c>
      <c r="D85" s="13" t="s">
        <v>766</v>
      </c>
      <c r="E85" s="64"/>
      <c r="F85" s="13" t="s">
        <v>767</v>
      </c>
      <c r="G85" s="64"/>
      <c r="H85" s="65"/>
      <c r="I85" s="67" t="str">
        <f t="shared" si="33"/>
        <v>Ban New Power Plants</v>
      </c>
      <c r="J85" s="64" t="s">
        <v>56</v>
      </c>
      <c r="K85" s="76"/>
      <c r="L85" s="76"/>
      <c r="M85" s="76"/>
      <c r="N85" s="67"/>
      <c r="O85" s="64"/>
      <c r="P85" s="67"/>
      <c r="Q85" s="13"/>
      <c r="R85" s="99"/>
      <c r="S85" s="67"/>
    </row>
    <row r="86" spans="1:19" s="3" customFormat="1" ht="60" x14ac:dyDescent="0.25">
      <c r="A86" s="13" t="s">
        <v>8</v>
      </c>
      <c r="B86" s="13" t="s">
        <v>351</v>
      </c>
      <c r="C86" s="13" t="s">
        <v>354</v>
      </c>
      <c r="D86" s="13"/>
      <c r="E86" s="13"/>
      <c r="F86" s="13"/>
      <c r="G86" s="13"/>
      <c r="H86" s="68">
        <v>148</v>
      </c>
      <c r="I86" s="13" t="s">
        <v>500</v>
      </c>
      <c r="J86" s="64" t="s">
        <v>55</v>
      </c>
      <c r="K86" s="75">
        <v>-0.5</v>
      </c>
      <c r="L86" s="75">
        <v>1</v>
      </c>
      <c r="M86" s="75">
        <v>0.02</v>
      </c>
      <c r="N86" s="13" t="s">
        <v>355</v>
      </c>
      <c r="O86" s="64" t="s">
        <v>464</v>
      </c>
      <c r="P86" s="64" t="s">
        <v>357</v>
      </c>
      <c r="Q86" s="13" t="s">
        <v>359</v>
      </c>
      <c r="R86" s="100" t="s">
        <v>402</v>
      </c>
      <c r="S86" s="13"/>
    </row>
    <row r="87" spans="1:19" s="3" customFormat="1" ht="60" x14ac:dyDescent="0.25">
      <c r="A87" s="13" t="s">
        <v>8</v>
      </c>
      <c r="B87" s="13" t="s">
        <v>352</v>
      </c>
      <c r="C87" s="13" t="s">
        <v>353</v>
      </c>
      <c r="D87" s="13"/>
      <c r="E87" s="13"/>
      <c r="F87" s="13"/>
      <c r="G87" s="13"/>
      <c r="H87" s="68">
        <v>149</v>
      </c>
      <c r="I87" s="13" t="s">
        <v>500</v>
      </c>
      <c r="J87" s="64" t="s">
        <v>55</v>
      </c>
      <c r="K87" s="75">
        <v>-0.5</v>
      </c>
      <c r="L87" s="75">
        <v>1</v>
      </c>
      <c r="M87" s="75">
        <v>0.02</v>
      </c>
      <c r="N87" s="13" t="s">
        <v>356</v>
      </c>
      <c r="O87" s="64" t="s">
        <v>465</v>
      </c>
      <c r="P87" s="64" t="s">
        <v>358</v>
      </c>
      <c r="Q87" s="13" t="s">
        <v>359</v>
      </c>
      <c r="R87" s="100" t="s">
        <v>402</v>
      </c>
      <c r="S87" s="13"/>
    </row>
    <row r="88" spans="1:19" ht="30" x14ac:dyDescent="0.25">
      <c r="A88" s="64" t="s">
        <v>8</v>
      </c>
      <c r="B88" s="64" t="s">
        <v>397</v>
      </c>
      <c r="C88" s="64" t="s">
        <v>396</v>
      </c>
      <c r="D88" s="64"/>
      <c r="E88" s="64"/>
      <c r="F88" s="64"/>
      <c r="G88" s="64"/>
      <c r="H88" s="65" t="s">
        <v>251</v>
      </c>
      <c r="I88" s="64" t="s">
        <v>397</v>
      </c>
      <c r="J88" s="64" t="s">
        <v>56</v>
      </c>
      <c r="K88" s="77"/>
      <c r="L88" s="77"/>
      <c r="M88" s="77"/>
      <c r="N88" s="64"/>
      <c r="O88" s="64"/>
      <c r="P88" s="64"/>
      <c r="Q88" s="13"/>
      <c r="R88" s="94"/>
      <c r="S88" s="64"/>
    </row>
    <row r="89" spans="1:19" ht="75" x14ac:dyDescent="0.25">
      <c r="A89" s="64" t="s">
        <v>8</v>
      </c>
      <c r="B89" s="64" t="s">
        <v>19</v>
      </c>
      <c r="C89" s="64" t="s">
        <v>35</v>
      </c>
      <c r="D89" s="64"/>
      <c r="E89" s="64"/>
      <c r="F89" s="64"/>
      <c r="G89" s="64"/>
      <c r="H89" s="65">
        <v>30</v>
      </c>
      <c r="I89" s="64" t="s">
        <v>19</v>
      </c>
      <c r="J89" s="64" t="s">
        <v>55</v>
      </c>
      <c r="K89" s="71">
        <v>0</v>
      </c>
      <c r="L89" s="72">
        <v>1</v>
      </c>
      <c r="M89" s="72">
        <v>0.01</v>
      </c>
      <c r="N89" s="64" t="s">
        <v>43</v>
      </c>
      <c r="O89" s="64" t="s">
        <v>600</v>
      </c>
      <c r="P89" s="64" t="s">
        <v>271</v>
      </c>
      <c r="Q89" s="13" t="s">
        <v>272</v>
      </c>
      <c r="R89" s="94" t="s">
        <v>202</v>
      </c>
      <c r="S89" s="64"/>
    </row>
    <row r="90" spans="1:19" ht="150" x14ac:dyDescent="0.25">
      <c r="A90" s="64" t="s">
        <v>8</v>
      </c>
      <c r="B90" s="64" t="s">
        <v>150</v>
      </c>
      <c r="C90" s="64" t="s">
        <v>149</v>
      </c>
      <c r="D90" s="64" t="s">
        <v>756</v>
      </c>
      <c r="E90" s="64"/>
      <c r="F90" s="64" t="s">
        <v>755</v>
      </c>
      <c r="G90" s="64"/>
      <c r="H90" s="65">
        <v>31</v>
      </c>
      <c r="I90" s="64" t="s">
        <v>150</v>
      </c>
      <c r="J90" s="64" t="s">
        <v>55</v>
      </c>
      <c r="K90" s="83">
        <v>0</v>
      </c>
      <c r="L90" s="83">
        <v>10000</v>
      </c>
      <c r="M90" s="83">
        <v>250</v>
      </c>
      <c r="N90" s="64" t="s">
        <v>247</v>
      </c>
      <c r="O90" s="64" t="s">
        <v>601</v>
      </c>
      <c r="P90" s="64" t="s">
        <v>273</v>
      </c>
      <c r="Q90" s="13" t="s">
        <v>274</v>
      </c>
      <c r="R90" s="94" t="s">
        <v>196</v>
      </c>
      <c r="S90" s="64" t="s">
        <v>248</v>
      </c>
    </row>
    <row r="91" spans="1:19" ht="45" x14ac:dyDescent="0.25">
      <c r="A91" s="67" t="str">
        <f t="shared" ref="A91:C101" si="38">A$90</f>
        <v>Electricity Supply</v>
      </c>
      <c r="B91" s="67" t="str">
        <f t="shared" si="38"/>
        <v>Early Retirement of Power Plants</v>
      </c>
      <c r="C91" s="67" t="str">
        <f t="shared" si="38"/>
        <v>Annual Additional Capacity Retired due to Early Retirement Policy</v>
      </c>
      <c r="D91" s="13" t="s">
        <v>404</v>
      </c>
      <c r="E91" s="64"/>
      <c r="F91" s="13" t="s">
        <v>405</v>
      </c>
      <c r="G91" s="64"/>
      <c r="H91" s="65" t="s">
        <v>251</v>
      </c>
      <c r="I91" s="67" t="str">
        <f t="shared" ref="I91:I101" si="39">I$90</f>
        <v>Early Retirement of Power Plants</v>
      </c>
      <c r="J91" s="64" t="s">
        <v>56</v>
      </c>
      <c r="K91" s="83"/>
      <c r="L91" s="83"/>
      <c r="M91" s="83"/>
      <c r="N91" s="64"/>
      <c r="O91" s="64"/>
      <c r="P91" s="64"/>
      <c r="Q91" s="13"/>
      <c r="R91" s="94"/>
      <c r="S91" s="64"/>
    </row>
    <row r="92" spans="1:19" ht="60" x14ac:dyDescent="0.25">
      <c r="A92" s="67" t="str">
        <f t="shared" si="38"/>
        <v>Electricity Supply</v>
      </c>
      <c r="B92" s="67" t="str">
        <f t="shared" si="38"/>
        <v>Early Retirement of Power Plants</v>
      </c>
      <c r="C92" s="67" t="str">
        <f t="shared" si="38"/>
        <v>Annual Additional Capacity Retired due to Early Retirement Policy</v>
      </c>
      <c r="D92" s="13" t="s">
        <v>93</v>
      </c>
      <c r="E92" s="64"/>
      <c r="F92" s="13" t="s">
        <v>107</v>
      </c>
      <c r="G92" s="64"/>
      <c r="H92" s="65">
        <v>32</v>
      </c>
      <c r="I92" s="67" t="str">
        <f t="shared" si="39"/>
        <v>Early Retirement of Power Plants</v>
      </c>
      <c r="J92" s="64" t="s">
        <v>55</v>
      </c>
      <c r="K92" s="78">
        <f>K$90</f>
        <v>0</v>
      </c>
      <c r="L92" s="78">
        <f>L$90</f>
        <v>10000</v>
      </c>
      <c r="M92" s="78">
        <f>M$90</f>
        <v>250</v>
      </c>
      <c r="N92" s="67" t="str">
        <f>N$90</f>
        <v>MW/year</v>
      </c>
      <c r="O92" s="64" t="s">
        <v>602</v>
      </c>
      <c r="P92" s="64" t="s">
        <v>273</v>
      </c>
      <c r="Q92" s="13" t="s">
        <v>274</v>
      </c>
      <c r="R92" s="94" t="s">
        <v>202</v>
      </c>
      <c r="S92" s="64"/>
    </row>
    <row r="93" spans="1:19" ht="45" x14ac:dyDescent="0.25">
      <c r="A93" s="67" t="str">
        <f t="shared" si="38"/>
        <v>Electricity Supply</v>
      </c>
      <c r="B93" s="67" t="str">
        <f t="shared" si="38"/>
        <v>Early Retirement of Power Plants</v>
      </c>
      <c r="C93" s="67" t="str">
        <f t="shared" si="38"/>
        <v>Annual Additional Capacity Retired due to Early Retirement Policy</v>
      </c>
      <c r="D93" s="13" t="s">
        <v>94</v>
      </c>
      <c r="E93" s="64"/>
      <c r="F93" s="13" t="s">
        <v>108</v>
      </c>
      <c r="G93" s="64"/>
      <c r="H93" s="65" t="s">
        <v>251</v>
      </c>
      <c r="I93" s="67" t="str">
        <f t="shared" si="39"/>
        <v>Early Retirement of Power Plants</v>
      </c>
      <c r="J93" s="64" t="s">
        <v>56</v>
      </c>
      <c r="K93" s="83"/>
      <c r="L93" s="83"/>
      <c r="M93" s="83"/>
      <c r="N93" s="64"/>
      <c r="O93" s="64"/>
      <c r="P93" s="64"/>
      <c r="Q93" s="13"/>
      <c r="R93" s="94"/>
      <c r="S93" s="64"/>
    </row>
    <row r="94" spans="1:19" ht="45" x14ac:dyDescent="0.25">
      <c r="A94" s="67" t="str">
        <f t="shared" si="38"/>
        <v>Electricity Supply</v>
      </c>
      <c r="B94" s="67" t="str">
        <f t="shared" si="38"/>
        <v>Early Retirement of Power Plants</v>
      </c>
      <c r="C94" s="67" t="str">
        <f t="shared" si="38"/>
        <v>Annual Additional Capacity Retired due to Early Retirement Policy</v>
      </c>
      <c r="D94" s="13" t="s">
        <v>757</v>
      </c>
      <c r="E94" s="64"/>
      <c r="F94" s="13" t="s">
        <v>764</v>
      </c>
      <c r="G94" s="64"/>
      <c r="H94" s="65" t="s">
        <v>251</v>
      </c>
      <c r="I94" s="67" t="str">
        <f t="shared" si="39"/>
        <v>Early Retirement of Power Plants</v>
      </c>
      <c r="J94" s="64" t="s">
        <v>56</v>
      </c>
      <c r="K94" s="83"/>
      <c r="L94" s="83"/>
      <c r="M94" s="83"/>
      <c r="N94" s="64"/>
      <c r="O94" s="64"/>
      <c r="P94" s="64"/>
      <c r="Q94" s="13"/>
      <c r="R94" s="94"/>
      <c r="S94" s="64"/>
    </row>
    <row r="95" spans="1:19" ht="45" x14ac:dyDescent="0.25">
      <c r="A95" s="67" t="str">
        <f t="shared" si="38"/>
        <v>Electricity Supply</v>
      </c>
      <c r="B95" s="67" t="str">
        <f t="shared" si="38"/>
        <v>Early Retirement of Power Plants</v>
      </c>
      <c r="C95" s="67" t="str">
        <f t="shared" si="38"/>
        <v>Annual Additional Capacity Retired due to Early Retirement Policy</v>
      </c>
      <c r="D95" s="13" t="s">
        <v>95</v>
      </c>
      <c r="E95" s="64"/>
      <c r="F95" s="13" t="s">
        <v>109</v>
      </c>
      <c r="G95" s="64"/>
      <c r="H95" s="65" t="s">
        <v>251</v>
      </c>
      <c r="I95" s="67" t="str">
        <f t="shared" si="39"/>
        <v>Early Retirement of Power Plants</v>
      </c>
      <c r="J95" s="64" t="s">
        <v>56</v>
      </c>
      <c r="K95" s="83"/>
      <c r="L95" s="83"/>
      <c r="M95" s="83"/>
      <c r="N95" s="64"/>
      <c r="O95" s="64"/>
      <c r="P95" s="64"/>
      <c r="Q95" s="13"/>
      <c r="R95" s="94"/>
      <c r="S95" s="64"/>
    </row>
    <row r="96" spans="1:19" ht="45" x14ac:dyDescent="0.25">
      <c r="A96" s="67" t="str">
        <f t="shared" si="38"/>
        <v>Electricity Supply</v>
      </c>
      <c r="B96" s="67" t="str">
        <f t="shared" si="38"/>
        <v>Early Retirement of Power Plants</v>
      </c>
      <c r="C96" s="67" t="str">
        <f t="shared" si="38"/>
        <v>Annual Additional Capacity Retired due to Early Retirement Policy</v>
      </c>
      <c r="D96" s="13" t="s">
        <v>96</v>
      </c>
      <c r="E96" s="64"/>
      <c r="F96" s="13" t="s">
        <v>110</v>
      </c>
      <c r="G96" s="64"/>
      <c r="H96" s="65" t="s">
        <v>251</v>
      </c>
      <c r="I96" s="67" t="str">
        <f t="shared" si="39"/>
        <v>Early Retirement of Power Plants</v>
      </c>
      <c r="J96" s="64" t="s">
        <v>56</v>
      </c>
      <c r="K96" s="83"/>
      <c r="L96" s="83"/>
      <c r="M96" s="83"/>
      <c r="N96" s="64"/>
      <c r="O96" s="64"/>
      <c r="P96" s="64"/>
      <c r="Q96" s="13"/>
      <c r="R96" s="94"/>
      <c r="S96" s="64"/>
    </row>
    <row r="97" spans="1:19" ht="45" x14ac:dyDescent="0.25">
      <c r="A97" s="67" t="str">
        <f t="shared" si="38"/>
        <v>Electricity Supply</v>
      </c>
      <c r="B97" s="67" t="str">
        <f t="shared" si="38"/>
        <v>Early Retirement of Power Plants</v>
      </c>
      <c r="C97" s="67" t="str">
        <f t="shared" si="38"/>
        <v>Annual Additional Capacity Retired due to Early Retirement Policy</v>
      </c>
      <c r="D97" s="13" t="s">
        <v>97</v>
      </c>
      <c r="E97" s="64"/>
      <c r="F97" s="13" t="s">
        <v>111</v>
      </c>
      <c r="G97" s="64"/>
      <c r="H97" s="65" t="s">
        <v>251</v>
      </c>
      <c r="I97" s="67" t="str">
        <f t="shared" si="39"/>
        <v>Early Retirement of Power Plants</v>
      </c>
      <c r="J97" s="64" t="s">
        <v>56</v>
      </c>
      <c r="K97" s="83"/>
      <c r="L97" s="83"/>
      <c r="M97" s="83"/>
      <c r="N97" s="64"/>
      <c r="O97" s="64"/>
      <c r="P97" s="64"/>
      <c r="Q97" s="13"/>
      <c r="R97" s="94"/>
      <c r="S97" s="64"/>
    </row>
    <row r="98" spans="1:19" ht="45" x14ac:dyDescent="0.25">
      <c r="A98" s="67" t="str">
        <f t="shared" si="38"/>
        <v>Electricity Supply</v>
      </c>
      <c r="B98" s="67" t="str">
        <f t="shared" si="38"/>
        <v>Early Retirement of Power Plants</v>
      </c>
      <c r="C98" s="67" t="str">
        <f t="shared" si="38"/>
        <v>Annual Additional Capacity Retired due to Early Retirement Policy</v>
      </c>
      <c r="D98" s="13" t="s">
        <v>406</v>
      </c>
      <c r="E98" s="64"/>
      <c r="F98" s="13" t="s">
        <v>408</v>
      </c>
      <c r="G98" s="64"/>
      <c r="H98" s="65"/>
      <c r="I98" s="67" t="str">
        <f t="shared" si="39"/>
        <v>Early Retirement of Power Plants</v>
      </c>
      <c r="J98" s="64" t="s">
        <v>56</v>
      </c>
      <c r="K98" s="83"/>
      <c r="L98" s="83"/>
      <c r="M98" s="83"/>
      <c r="N98" s="64"/>
      <c r="O98" s="64"/>
      <c r="P98" s="64"/>
      <c r="Q98" s="13"/>
      <c r="R98" s="94"/>
      <c r="S98" s="64"/>
    </row>
    <row r="99" spans="1:19" ht="45" x14ac:dyDescent="0.25">
      <c r="A99" s="67" t="str">
        <f t="shared" si="38"/>
        <v>Electricity Supply</v>
      </c>
      <c r="B99" s="67" t="str">
        <f t="shared" si="38"/>
        <v>Early Retirement of Power Plants</v>
      </c>
      <c r="C99" s="67" t="str">
        <f t="shared" si="38"/>
        <v>Annual Additional Capacity Retired due to Early Retirement Policy</v>
      </c>
      <c r="D99" s="13" t="s">
        <v>407</v>
      </c>
      <c r="E99" s="64"/>
      <c r="F99" s="13" t="s">
        <v>409</v>
      </c>
      <c r="G99" s="64"/>
      <c r="H99" s="65"/>
      <c r="I99" s="67" t="str">
        <f t="shared" si="39"/>
        <v>Early Retirement of Power Plants</v>
      </c>
      <c r="J99" s="64" t="s">
        <v>56</v>
      </c>
      <c r="K99" s="83"/>
      <c r="L99" s="83"/>
      <c r="M99" s="83"/>
      <c r="N99" s="64"/>
      <c r="O99" s="64"/>
      <c r="P99" s="64"/>
      <c r="Q99" s="13"/>
      <c r="R99" s="94"/>
      <c r="S99" s="64"/>
    </row>
    <row r="100" spans="1:19" ht="45" x14ac:dyDescent="0.25">
      <c r="A100" s="67" t="str">
        <f t="shared" si="38"/>
        <v>Electricity Supply</v>
      </c>
      <c r="B100" s="67" t="str">
        <f t="shared" si="38"/>
        <v>Early Retirement of Power Plants</v>
      </c>
      <c r="C100" s="67" t="str">
        <f t="shared" si="38"/>
        <v>Annual Additional Capacity Retired due to Early Retirement Policy</v>
      </c>
      <c r="D100" s="13" t="s">
        <v>748</v>
      </c>
      <c r="E100" s="64"/>
      <c r="F100" s="13" t="s">
        <v>747</v>
      </c>
      <c r="G100" s="64"/>
      <c r="H100" s="65"/>
      <c r="I100" s="67" t="str">
        <f t="shared" si="39"/>
        <v>Early Retirement of Power Plants</v>
      </c>
      <c r="J100" s="64" t="s">
        <v>56</v>
      </c>
      <c r="K100" s="76"/>
      <c r="L100" s="76"/>
      <c r="M100" s="76"/>
      <c r="N100" s="67"/>
      <c r="O100" s="64"/>
      <c r="P100" s="64"/>
      <c r="Q100" s="13"/>
      <c r="R100" s="94"/>
      <c r="S100" s="64"/>
    </row>
    <row r="101" spans="1:19" ht="45" x14ac:dyDescent="0.25">
      <c r="A101" s="67" t="str">
        <f t="shared" si="38"/>
        <v>Electricity Supply</v>
      </c>
      <c r="B101" s="67" t="str">
        <f t="shared" si="38"/>
        <v>Early Retirement of Power Plants</v>
      </c>
      <c r="C101" s="67" t="str">
        <f t="shared" si="38"/>
        <v>Annual Additional Capacity Retired due to Early Retirement Policy</v>
      </c>
      <c r="D101" s="13" t="s">
        <v>766</v>
      </c>
      <c r="E101" s="64"/>
      <c r="F101" s="13" t="s">
        <v>767</v>
      </c>
      <c r="G101" s="64"/>
      <c r="H101" s="65"/>
      <c r="I101" s="67" t="str">
        <f t="shared" si="39"/>
        <v>Early Retirement of Power Plants</v>
      </c>
      <c r="J101" s="64" t="s">
        <v>56</v>
      </c>
      <c r="K101" s="76"/>
      <c r="L101" s="76"/>
      <c r="M101" s="76"/>
      <c r="N101" s="67"/>
      <c r="O101" s="64"/>
      <c r="P101" s="64"/>
      <c r="Q101" s="13"/>
      <c r="R101" s="94"/>
      <c r="S101" s="64"/>
    </row>
    <row r="102" spans="1:19" ht="105" x14ac:dyDescent="0.25">
      <c r="A102" s="64" t="s">
        <v>8</v>
      </c>
      <c r="B102" s="64" t="s">
        <v>22</v>
      </c>
      <c r="C102" s="64" t="s">
        <v>416</v>
      </c>
      <c r="D102" s="64"/>
      <c r="E102" s="64"/>
      <c r="F102" s="64"/>
      <c r="G102" s="64"/>
      <c r="H102" s="65">
        <v>33</v>
      </c>
      <c r="I102" s="64" t="s">
        <v>22</v>
      </c>
      <c r="J102" s="64" t="s">
        <v>55</v>
      </c>
      <c r="K102" s="71">
        <v>0</v>
      </c>
      <c r="L102" s="71">
        <v>0.16</v>
      </c>
      <c r="M102" s="80">
        <v>5.0000000000000001E-3</v>
      </c>
      <c r="N102" s="64" t="s">
        <v>38</v>
      </c>
      <c r="O102" s="64" t="s">
        <v>603</v>
      </c>
      <c r="P102" s="64" t="s">
        <v>275</v>
      </c>
      <c r="Q102" s="13" t="s">
        <v>276</v>
      </c>
      <c r="R102" s="94" t="s">
        <v>197</v>
      </c>
      <c r="S102" s="64" t="s">
        <v>197</v>
      </c>
    </row>
    <row r="103" spans="1:19" ht="90" x14ac:dyDescent="0.25">
      <c r="A103" s="64" t="s">
        <v>8</v>
      </c>
      <c r="B103" s="64" t="s">
        <v>155</v>
      </c>
      <c r="C103" s="64" t="s">
        <v>365</v>
      </c>
      <c r="D103" s="64"/>
      <c r="E103" s="64"/>
      <c r="F103" s="64"/>
      <c r="G103" s="64"/>
      <c r="H103" s="65">
        <v>34</v>
      </c>
      <c r="I103" s="64" t="s">
        <v>155</v>
      </c>
      <c r="J103" s="64" t="s">
        <v>55</v>
      </c>
      <c r="K103" s="71">
        <v>0</v>
      </c>
      <c r="L103" s="71">
        <f>ROUND(MaxBoundCalculations!B181,2)</f>
        <v>1.1299999999999999</v>
      </c>
      <c r="M103" s="71">
        <v>0.01</v>
      </c>
      <c r="N103" s="64" t="s">
        <v>156</v>
      </c>
      <c r="O103" s="64" t="s">
        <v>604</v>
      </c>
      <c r="P103" s="64" t="s">
        <v>277</v>
      </c>
      <c r="Q103" s="13" t="s">
        <v>278</v>
      </c>
      <c r="R103" s="94" t="s">
        <v>198</v>
      </c>
      <c r="S103" s="64" t="s">
        <v>560</v>
      </c>
    </row>
    <row r="104" spans="1:19" s="7" customFormat="1" ht="45" x14ac:dyDescent="0.25">
      <c r="A104" s="64" t="s">
        <v>8</v>
      </c>
      <c r="B104" s="64" t="s">
        <v>74</v>
      </c>
      <c r="C104" s="64" t="s">
        <v>152</v>
      </c>
      <c r="D104" s="64"/>
      <c r="E104" s="64"/>
      <c r="F104" s="64"/>
      <c r="G104" s="64"/>
      <c r="H104" s="65" t="s">
        <v>251</v>
      </c>
      <c r="I104" s="64" t="s">
        <v>74</v>
      </c>
      <c r="J104" s="64" t="s">
        <v>56</v>
      </c>
      <c r="K104" s="77"/>
      <c r="L104" s="77"/>
      <c r="M104" s="77"/>
      <c r="N104" s="64"/>
      <c r="O104" s="64"/>
      <c r="P104" s="67"/>
      <c r="Q104" s="13"/>
      <c r="R104" s="99"/>
      <c r="S104" s="67"/>
    </row>
    <row r="105" spans="1:19" s="7" customFormat="1" ht="45" x14ac:dyDescent="0.25">
      <c r="A105" s="64" t="s">
        <v>8</v>
      </c>
      <c r="B105" s="64" t="s">
        <v>514</v>
      </c>
      <c r="C105" s="64" t="s">
        <v>515</v>
      </c>
      <c r="D105" s="64"/>
      <c r="E105" s="64"/>
      <c r="F105" s="64"/>
      <c r="G105" s="64"/>
      <c r="H105" s="65" t="s">
        <v>251</v>
      </c>
      <c r="I105" s="64" t="s">
        <v>514</v>
      </c>
      <c r="J105" s="64" t="s">
        <v>56</v>
      </c>
      <c r="K105" s="77"/>
      <c r="L105" s="77"/>
      <c r="M105" s="77"/>
      <c r="N105" s="64"/>
      <c r="O105" s="64"/>
      <c r="P105" s="67"/>
      <c r="Q105" s="13"/>
      <c r="R105" s="99"/>
      <c r="S105" s="67"/>
    </row>
    <row r="106" spans="1:19" s="7" customFormat="1" ht="30" x14ac:dyDescent="0.25">
      <c r="A106" s="64" t="s">
        <v>8</v>
      </c>
      <c r="B106" s="64" t="s">
        <v>21</v>
      </c>
      <c r="C106" s="64" t="s">
        <v>151</v>
      </c>
      <c r="D106" s="64" t="s">
        <v>756</v>
      </c>
      <c r="E106" s="64"/>
      <c r="F106" s="64" t="s">
        <v>755</v>
      </c>
      <c r="G106" s="64"/>
      <c r="H106" s="65" t="s">
        <v>251</v>
      </c>
      <c r="I106" s="64" t="s">
        <v>21</v>
      </c>
      <c r="J106" s="13" t="s">
        <v>56</v>
      </c>
      <c r="K106" s="77"/>
      <c r="L106" s="77"/>
      <c r="M106" s="77"/>
      <c r="N106" s="64"/>
      <c r="O106" s="64"/>
      <c r="P106" s="67"/>
      <c r="Q106" s="13"/>
      <c r="R106" s="99"/>
      <c r="S106" s="67"/>
    </row>
    <row r="107" spans="1:19" s="7" customFormat="1" ht="30" x14ac:dyDescent="0.25">
      <c r="A107" s="67" t="str">
        <f>A$106</f>
        <v>Electricity Supply</v>
      </c>
      <c r="B107" s="67" t="str">
        <f t="shared" ref="B107:C114" si="40">B$106</f>
        <v>Plant Lifetime Extension</v>
      </c>
      <c r="C107" s="67" t="str">
        <f t="shared" si="40"/>
        <v>Generation Capacity Lifetime Extension</v>
      </c>
      <c r="D107" s="13" t="s">
        <v>92</v>
      </c>
      <c r="E107" s="67"/>
      <c r="F107" s="13" t="s">
        <v>106</v>
      </c>
      <c r="G107" s="67"/>
      <c r="H107" s="65" t="s">
        <v>251</v>
      </c>
      <c r="I107" s="67" t="str">
        <f t="shared" ref="I107:I115" si="41">I$106</f>
        <v>Plant Lifetime Extension</v>
      </c>
      <c r="J107" s="13" t="s">
        <v>56</v>
      </c>
      <c r="K107" s="77"/>
      <c r="L107" s="77"/>
      <c r="M107" s="77"/>
      <c r="N107" s="67"/>
      <c r="O107" s="67"/>
      <c r="P107" s="67"/>
      <c r="Q107" s="13"/>
      <c r="R107" s="99"/>
      <c r="S107" s="67"/>
    </row>
    <row r="108" spans="1:19" s="7" customFormat="1" ht="90" x14ac:dyDescent="0.25">
      <c r="A108" s="67" t="str">
        <f t="shared" ref="A108:C115" si="42">A$106</f>
        <v>Electricity Supply</v>
      </c>
      <c r="B108" s="67" t="str">
        <f t="shared" si="40"/>
        <v>Plant Lifetime Extension</v>
      </c>
      <c r="C108" s="67" t="str">
        <f t="shared" si="40"/>
        <v>Generation Capacity Lifetime Extension</v>
      </c>
      <c r="D108" s="13" t="s">
        <v>93</v>
      </c>
      <c r="E108" s="67"/>
      <c r="F108" s="13" t="s">
        <v>107</v>
      </c>
      <c r="G108" s="67"/>
      <c r="H108" s="65">
        <v>35</v>
      </c>
      <c r="I108" s="67" t="str">
        <f t="shared" si="41"/>
        <v>Plant Lifetime Extension</v>
      </c>
      <c r="J108" s="13" t="s">
        <v>55</v>
      </c>
      <c r="K108" s="71">
        <v>0</v>
      </c>
      <c r="L108" s="77">
        <v>20</v>
      </c>
      <c r="M108" s="77">
        <v>1</v>
      </c>
      <c r="N108" s="13" t="s">
        <v>153</v>
      </c>
      <c r="O108" s="64" t="s">
        <v>466</v>
      </c>
      <c r="P108" s="64" t="s">
        <v>279</v>
      </c>
      <c r="Q108" s="13" t="s">
        <v>280</v>
      </c>
      <c r="R108" s="100" t="s">
        <v>199</v>
      </c>
      <c r="S108" s="13" t="s">
        <v>199</v>
      </c>
    </row>
    <row r="109" spans="1:19" s="7" customFormat="1" ht="30" x14ac:dyDescent="0.25">
      <c r="A109" s="67" t="str">
        <f t="shared" si="42"/>
        <v>Electricity Supply</v>
      </c>
      <c r="B109" s="67" t="str">
        <f t="shared" si="40"/>
        <v>Plant Lifetime Extension</v>
      </c>
      <c r="C109" s="67" t="str">
        <f t="shared" si="40"/>
        <v>Generation Capacity Lifetime Extension</v>
      </c>
      <c r="D109" s="13" t="s">
        <v>94</v>
      </c>
      <c r="E109" s="67"/>
      <c r="F109" s="13" t="s">
        <v>108</v>
      </c>
      <c r="G109" s="67"/>
      <c r="H109" s="65" t="s">
        <v>251</v>
      </c>
      <c r="I109" s="67" t="str">
        <f t="shared" si="41"/>
        <v>Plant Lifetime Extension</v>
      </c>
      <c r="J109" s="13" t="s">
        <v>56</v>
      </c>
      <c r="K109" s="77"/>
      <c r="L109" s="77"/>
      <c r="M109" s="77"/>
      <c r="N109" s="67"/>
      <c r="O109" s="67"/>
      <c r="P109" s="67"/>
      <c r="Q109" s="13"/>
      <c r="R109" s="100"/>
      <c r="S109" s="67"/>
    </row>
    <row r="110" spans="1:19" s="7" customFormat="1" ht="30" x14ac:dyDescent="0.25">
      <c r="A110" s="67" t="str">
        <f t="shared" si="42"/>
        <v>Electricity Supply</v>
      </c>
      <c r="B110" s="67" t="str">
        <f t="shared" si="40"/>
        <v>Plant Lifetime Extension</v>
      </c>
      <c r="C110" s="67" t="str">
        <f t="shared" si="40"/>
        <v>Generation Capacity Lifetime Extension</v>
      </c>
      <c r="D110" s="13" t="s">
        <v>757</v>
      </c>
      <c r="E110" s="67"/>
      <c r="F110" s="13" t="s">
        <v>764</v>
      </c>
      <c r="G110" s="67"/>
      <c r="H110" s="65" t="s">
        <v>251</v>
      </c>
      <c r="I110" s="67" t="str">
        <f t="shared" si="41"/>
        <v>Plant Lifetime Extension</v>
      </c>
      <c r="J110" s="13" t="s">
        <v>56</v>
      </c>
      <c r="K110" s="77"/>
      <c r="L110" s="77"/>
      <c r="M110" s="77"/>
      <c r="N110" s="67"/>
      <c r="O110" s="67"/>
      <c r="P110" s="67"/>
      <c r="Q110" s="13"/>
      <c r="R110" s="100"/>
      <c r="S110" s="67"/>
    </row>
    <row r="111" spans="1:19" ht="30" x14ac:dyDescent="0.25">
      <c r="A111" s="67" t="str">
        <f t="shared" si="42"/>
        <v>Electricity Supply</v>
      </c>
      <c r="B111" s="67" t="str">
        <f t="shared" si="40"/>
        <v>Plant Lifetime Extension</v>
      </c>
      <c r="C111" s="67" t="str">
        <f t="shared" si="40"/>
        <v>Generation Capacity Lifetime Extension</v>
      </c>
      <c r="D111" s="13" t="s">
        <v>95</v>
      </c>
      <c r="E111" s="67"/>
      <c r="F111" s="13" t="s">
        <v>109</v>
      </c>
      <c r="G111" s="67"/>
      <c r="H111" s="65" t="s">
        <v>251</v>
      </c>
      <c r="I111" s="67" t="str">
        <f t="shared" si="41"/>
        <v>Plant Lifetime Extension</v>
      </c>
      <c r="J111" s="13" t="s">
        <v>56</v>
      </c>
      <c r="K111" s="77"/>
      <c r="L111" s="77"/>
      <c r="M111" s="77"/>
      <c r="N111" s="67"/>
      <c r="O111" s="67"/>
      <c r="P111" s="64"/>
      <c r="Q111" s="13"/>
      <c r="R111" s="100"/>
      <c r="S111" s="64"/>
    </row>
    <row r="112" spans="1:19" ht="30" x14ac:dyDescent="0.25">
      <c r="A112" s="67" t="str">
        <f t="shared" si="42"/>
        <v>Electricity Supply</v>
      </c>
      <c r="B112" s="67" t="str">
        <f t="shared" si="40"/>
        <v>Plant Lifetime Extension</v>
      </c>
      <c r="C112" s="67" t="str">
        <f t="shared" si="40"/>
        <v>Generation Capacity Lifetime Extension</v>
      </c>
      <c r="D112" s="13" t="s">
        <v>96</v>
      </c>
      <c r="E112" s="67"/>
      <c r="F112" s="13" t="s">
        <v>110</v>
      </c>
      <c r="G112" s="67"/>
      <c r="H112" s="65" t="s">
        <v>251</v>
      </c>
      <c r="I112" s="67" t="str">
        <f t="shared" si="41"/>
        <v>Plant Lifetime Extension</v>
      </c>
      <c r="J112" s="13" t="s">
        <v>56</v>
      </c>
      <c r="K112" s="77"/>
      <c r="L112" s="77"/>
      <c r="M112" s="77"/>
      <c r="N112" s="67"/>
      <c r="O112" s="67"/>
      <c r="P112" s="64"/>
      <c r="Q112" s="13"/>
      <c r="R112" s="100"/>
      <c r="S112" s="64"/>
    </row>
    <row r="113" spans="1:19" s="7" customFormat="1" ht="30" x14ac:dyDescent="0.25">
      <c r="A113" s="67" t="str">
        <f t="shared" si="42"/>
        <v>Electricity Supply</v>
      </c>
      <c r="B113" s="67" t="str">
        <f t="shared" si="40"/>
        <v>Plant Lifetime Extension</v>
      </c>
      <c r="C113" s="67" t="str">
        <f t="shared" si="40"/>
        <v>Generation Capacity Lifetime Extension</v>
      </c>
      <c r="D113" s="13" t="s">
        <v>97</v>
      </c>
      <c r="E113" s="67"/>
      <c r="F113" s="13" t="s">
        <v>111</v>
      </c>
      <c r="G113" s="67"/>
      <c r="H113" s="65" t="s">
        <v>251</v>
      </c>
      <c r="I113" s="67" t="str">
        <f t="shared" si="41"/>
        <v>Plant Lifetime Extension</v>
      </c>
      <c r="J113" s="13" t="s">
        <v>56</v>
      </c>
      <c r="K113" s="77"/>
      <c r="L113" s="77"/>
      <c r="M113" s="77"/>
      <c r="N113" s="67"/>
      <c r="O113" s="67"/>
      <c r="P113" s="67"/>
      <c r="Q113" s="13"/>
      <c r="R113" s="100"/>
      <c r="S113" s="67"/>
    </row>
    <row r="114" spans="1:19" s="7" customFormat="1" ht="30" x14ac:dyDescent="0.25">
      <c r="A114" s="67" t="str">
        <f t="shared" si="42"/>
        <v>Electricity Supply</v>
      </c>
      <c r="B114" s="67" t="str">
        <f t="shared" si="40"/>
        <v>Plant Lifetime Extension</v>
      </c>
      <c r="C114" s="67" t="str">
        <f t="shared" si="40"/>
        <v>Generation Capacity Lifetime Extension</v>
      </c>
      <c r="D114" s="13" t="s">
        <v>748</v>
      </c>
      <c r="E114" s="67"/>
      <c r="F114" s="13" t="s">
        <v>747</v>
      </c>
      <c r="G114" s="67"/>
      <c r="H114" s="65"/>
      <c r="I114" s="67" t="str">
        <f t="shared" si="41"/>
        <v>Plant Lifetime Extension</v>
      </c>
      <c r="J114" s="13" t="s">
        <v>56</v>
      </c>
      <c r="K114" s="76"/>
      <c r="L114" s="76"/>
      <c r="M114" s="76"/>
      <c r="N114" s="67"/>
      <c r="O114" s="67"/>
      <c r="P114" s="67"/>
      <c r="Q114" s="13"/>
      <c r="R114" s="100"/>
      <c r="S114" s="67"/>
    </row>
    <row r="115" spans="1:19" s="7" customFormat="1" ht="30" x14ac:dyDescent="0.25">
      <c r="A115" s="67" t="str">
        <f t="shared" si="42"/>
        <v>Electricity Supply</v>
      </c>
      <c r="B115" s="67" t="str">
        <f t="shared" si="42"/>
        <v>Plant Lifetime Extension</v>
      </c>
      <c r="C115" s="67" t="str">
        <f t="shared" si="42"/>
        <v>Generation Capacity Lifetime Extension</v>
      </c>
      <c r="D115" s="13" t="s">
        <v>766</v>
      </c>
      <c r="E115" s="67"/>
      <c r="F115" s="13" t="s">
        <v>767</v>
      </c>
      <c r="G115" s="67"/>
      <c r="H115" s="65"/>
      <c r="I115" s="67" t="str">
        <f t="shared" si="41"/>
        <v>Plant Lifetime Extension</v>
      </c>
      <c r="J115" s="13" t="s">
        <v>56</v>
      </c>
      <c r="K115" s="76"/>
      <c r="L115" s="76"/>
      <c r="M115" s="76"/>
      <c r="N115" s="67"/>
      <c r="O115" s="67"/>
      <c r="P115" s="67"/>
      <c r="Q115" s="13"/>
      <c r="R115" s="100"/>
      <c r="S115" s="67"/>
    </row>
    <row r="116" spans="1:19" s="3" customFormat="1" ht="30" x14ac:dyDescent="0.25">
      <c r="A116" s="13" t="s">
        <v>8</v>
      </c>
      <c r="B116" s="13" t="s">
        <v>332</v>
      </c>
      <c r="C116" s="13" t="s">
        <v>333</v>
      </c>
      <c r="D116" s="13" t="s">
        <v>756</v>
      </c>
      <c r="E116" s="13" t="s">
        <v>334</v>
      </c>
      <c r="F116" s="64"/>
      <c r="G116" s="13"/>
      <c r="H116" s="68"/>
      <c r="I116" s="13" t="s">
        <v>332</v>
      </c>
      <c r="J116" s="13" t="s">
        <v>56</v>
      </c>
      <c r="K116" s="75"/>
      <c r="L116" s="75"/>
      <c r="M116" s="75"/>
      <c r="N116" s="13"/>
      <c r="O116" s="64"/>
      <c r="P116" s="13"/>
      <c r="Q116" s="13"/>
      <c r="R116" s="100"/>
      <c r="S116" s="13"/>
    </row>
    <row r="117" spans="1:19" s="3" customFormat="1" ht="30" x14ac:dyDescent="0.25">
      <c r="A117" s="69" t="str">
        <f t="shared" ref="A117:C146" si="43">A$116</f>
        <v>Electricity Supply</v>
      </c>
      <c r="B117" s="69" t="str">
        <f t="shared" si="43"/>
        <v>Reduce Plant Downtime</v>
      </c>
      <c r="C117" s="69" t="str">
        <f t="shared" si="43"/>
        <v>Percentage Reduction in Plant Downtime</v>
      </c>
      <c r="D117" s="13" t="s">
        <v>756</v>
      </c>
      <c r="E117" s="13" t="s">
        <v>335</v>
      </c>
      <c r="F117" s="64"/>
      <c r="G117" s="13"/>
      <c r="H117" s="68"/>
      <c r="I117" s="69" t="str">
        <f>I$116</f>
        <v>Reduce Plant Downtime</v>
      </c>
      <c r="J117" s="13" t="s">
        <v>56</v>
      </c>
      <c r="K117" s="75"/>
      <c r="L117" s="75"/>
      <c r="M117" s="75"/>
      <c r="N117" s="13"/>
      <c r="O117" s="64"/>
      <c r="P117" s="13"/>
      <c r="Q117" s="13"/>
      <c r="R117" s="100"/>
      <c r="S117" s="13"/>
    </row>
    <row r="118" spans="1:19" s="3" customFormat="1" ht="30" x14ac:dyDescent="0.25">
      <c r="A118" s="69" t="str">
        <f t="shared" si="43"/>
        <v>Electricity Supply</v>
      </c>
      <c r="B118" s="69" t="str">
        <f t="shared" si="43"/>
        <v>Reduce Plant Downtime</v>
      </c>
      <c r="C118" s="69" t="str">
        <f t="shared" si="43"/>
        <v>Percentage Reduction in Plant Downtime</v>
      </c>
      <c r="D118" s="13" t="s">
        <v>756</v>
      </c>
      <c r="E118" s="13" t="s">
        <v>336</v>
      </c>
      <c r="F118" s="64"/>
      <c r="G118" s="13"/>
      <c r="H118" s="68"/>
      <c r="I118" s="69" t="str">
        <f t="shared" ref="I118:I151" si="44">I$116</f>
        <v>Reduce Plant Downtime</v>
      </c>
      <c r="J118" s="13" t="s">
        <v>56</v>
      </c>
      <c r="K118" s="82"/>
      <c r="L118" s="82"/>
      <c r="M118" s="82"/>
      <c r="N118" s="13"/>
      <c r="O118" s="13"/>
      <c r="P118" s="13"/>
      <c r="Q118" s="13"/>
      <c r="R118" s="100"/>
      <c r="S118" s="13"/>
    </row>
    <row r="119" spans="1:19" s="3" customFormat="1" ht="90" x14ac:dyDescent="0.25">
      <c r="A119" s="69" t="str">
        <f t="shared" si="43"/>
        <v>Electricity Supply</v>
      </c>
      <c r="B119" s="69" t="str">
        <f t="shared" si="43"/>
        <v>Reduce Plant Downtime</v>
      </c>
      <c r="C119" s="69" t="str">
        <f t="shared" si="43"/>
        <v>Percentage Reduction in Plant Downtime</v>
      </c>
      <c r="D119" s="13" t="s">
        <v>404</v>
      </c>
      <c r="E119" s="13" t="s">
        <v>334</v>
      </c>
      <c r="F119" s="13" t="s">
        <v>399</v>
      </c>
      <c r="G119" s="13" t="s">
        <v>405</v>
      </c>
      <c r="H119" s="68">
        <v>141</v>
      </c>
      <c r="I119" s="69" t="str">
        <f t="shared" si="44"/>
        <v>Reduce Plant Downtime</v>
      </c>
      <c r="J119" s="13" t="s">
        <v>55</v>
      </c>
      <c r="K119" s="75">
        <v>0</v>
      </c>
      <c r="L119" s="75">
        <v>0.6</v>
      </c>
      <c r="M119" s="75">
        <v>0.01</v>
      </c>
      <c r="N119" s="13" t="s">
        <v>337</v>
      </c>
      <c r="O119" s="64" t="s">
        <v>605</v>
      </c>
      <c r="P119" s="13" t="s">
        <v>2701</v>
      </c>
      <c r="Q119" s="13" t="s">
        <v>338</v>
      </c>
      <c r="R119" s="100" t="s">
        <v>410</v>
      </c>
      <c r="S119" s="13"/>
    </row>
    <row r="120" spans="1:19" s="3" customFormat="1" ht="30" x14ac:dyDescent="0.25">
      <c r="A120" s="69" t="str">
        <f t="shared" si="43"/>
        <v>Electricity Supply</v>
      </c>
      <c r="B120" s="69" t="str">
        <f t="shared" si="43"/>
        <v>Reduce Plant Downtime</v>
      </c>
      <c r="C120" s="69" t="str">
        <f t="shared" si="43"/>
        <v>Percentage Reduction in Plant Downtime</v>
      </c>
      <c r="D120" s="13" t="s">
        <v>404</v>
      </c>
      <c r="E120" s="13" t="s">
        <v>335</v>
      </c>
      <c r="F120" s="13"/>
      <c r="G120" s="13"/>
      <c r="H120" s="68"/>
      <c r="I120" s="69" t="str">
        <f t="shared" si="44"/>
        <v>Reduce Plant Downtime</v>
      </c>
      <c r="J120" s="13" t="s">
        <v>56</v>
      </c>
      <c r="K120" s="75"/>
      <c r="L120" s="75"/>
      <c r="M120" s="75"/>
      <c r="N120" s="13"/>
      <c r="O120" s="64"/>
      <c r="P120" s="13"/>
      <c r="Q120" s="13"/>
      <c r="R120" s="100"/>
      <c r="S120" s="13"/>
    </row>
    <row r="121" spans="1:19" s="3" customFormat="1" ht="30" x14ac:dyDescent="0.25">
      <c r="A121" s="69" t="str">
        <f t="shared" si="43"/>
        <v>Electricity Supply</v>
      </c>
      <c r="B121" s="69" t="str">
        <f t="shared" si="43"/>
        <v>Reduce Plant Downtime</v>
      </c>
      <c r="C121" s="69" t="str">
        <f t="shared" si="43"/>
        <v>Percentage Reduction in Plant Downtime</v>
      </c>
      <c r="D121" s="13" t="s">
        <v>404</v>
      </c>
      <c r="E121" s="13" t="s">
        <v>336</v>
      </c>
      <c r="F121" s="13"/>
      <c r="G121" s="13"/>
      <c r="H121" s="68"/>
      <c r="I121" s="69" t="str">
        <f t="shared" si="44"/>
        <v>Reduce Plant Downtime</v>
      </c>
      <c r="J121" s="13" t="s">
        <v>56</v>
      </c>
      <c r="K121" s="82"/>
      <c r="L121" s="82"/>
      <c r="M121" s="82"/>
      <c r="N121" s="13"/>
      <c r="O121" s="13"/>
      <c r="P121" s="13"/>
      <c r="Q121" s="13"/>
      <c r="R121" s="100"/>
      <c r="S121" s="13"/>
    </row>
    <row r="122" spans="1:19" s="3" customFormat="1" ht="30" x14ac:dyDescent="0.25">
      <c r="A122" s="69" t="str">
        <f t="shared" si="43"/>
        <v>Electricity Supply</v>
      </c>
      <c r="B122" s="69" t="str">
        <f t="shared" si="43"/>
        <v>Reduce Plant Downtime</v>
      </c>
      <c r="C122" s="69" t="str">
        <f t="shared" si="43"/>
        <v>Percentage Reduction in Plant Downtime</v>
      </c>
      <c r="D122" s="13" t="s">
        <v>93</v>
      </c>
      <c r="E122" s="13" t="s">
        <v>334</v>
      </c>
      <c r="F122" s="13"/>
      <c r="G122" s="13"/>
      <c r="H122" s="68"/>
      <c r="I122" s="69" t="str">
        <f t="shared" si="44"/>
        <v>Reduce Plant Downtime</v>
      </c>
      <c r="J122" s="13" t="s">
        <v>56</v>
      </c>
      <c r="K122" s="82"/>
      <c r="L122" s="82"/>
      <c r="M122" s="82"/>
      <c r="N122" s="13"/>
      <c r="O122" s="13"/>
      <c r="P122" s="13"/>
      <c r="Q122" s="13"/>
      <c r="R122" s="100"/>
      <c r="S122" s="13"/>
    </row>
    <row r="123" spans="1:19" s="3" customFormat="1" ht="30" x14ac:dyDescent="0.25">
      <c r="A123" s="69" t="str">
        <f t="shared" si="43"/>
        <v>Electricity Supply</v>
      </c>
      <c r="B123" s="69" t="str">
        <f t="shared" si="43"/>
        <v>Reduce Plant Downtime</v>
      </c>
      <c r="C123" s="69" t="str">
        <f t="shared" si="43"/>
        <v>Percentage Reduction in Plant Downtime</v>
      </c>
      <c r="D123" s="13" t="s">
        <v>93</v>
      </c>
      <c r="E123" s="13" t="s">
        <v>335</v>
      </c>
      <c r="F123" s="13"/>
      <c r="G123" s="13"/>
      <c r="H123" s="68"/>
      <c r="I123" s="69" t="str">
        <f t="shared" si="44"/>
        <v>Reduce Plant Downtime</v>
      </c>
      <c r="J123" s="13" t="s">
        <v>56</v>
      </c>
      <c r="K123" s="82"/>
      <c r="L123" s="82"/>
      <c r="M123" s="82"/>
      <c r="N123" s="13"/>
      <c r="O123" s="13"/>
      <c r="P123" s="13"/>
      <c r="Q123" s="13"/>
      <c r="R123" s="100"/>
      <c r="S123" s="13"/>
    </row>
    <row r="124" spans="1:19" s="3" customFormat="1" ht="30" x14ac:dyDescent="0.25">
      <c r="A124" s="69" t="str">
        <f t="shared" si="43"/>
        <v>Electricity Supply</v>
      </c>
      <c r="B124" s="69" t="str">
        <f t="shared" si="43"/>
        <v>Reduce Plant Downtime</v>
      </c>
      <c r="C124" s="69" t="str">
        <f t="shared" si="43"/>
        <v>Percentage Reduction in Plant Downtime</v>
      </c>
      <c r="D124" s="13" t="s">
        <v>93</v>
      </c>
      <c r="E124" s="13" t="s">
        <v>336</v>
      </c>
      <c r="F124" s="13"/>
      <c r="G124" s="13"/>
      <c r="H124" s="68"/>
      <c r="I124" s="69" t="str">
        <f t="shared" si="44"/>
        <v>Reduce Plant Downtime</v>
      </c>
      <c r="J124" s="13" t="s">
        <v>56</v>
      </c>
      <c r="K124" s="82"/>
      <c r="L124" s="82"/>
      <c r="M124" s="82"/>
      <c r="N124" s="13"/>
      <c r="O124" s="13"/>
      <c r="P124" s="13"/>
      <c r="Q124" s="13"/>
      <c r="R124" s="100"/>
      <c r="S124" s="13"/>
    </row>
    <row r="125" spans="1:19" s="3" customFormat="1" ht="30" x14ac:dyDescent="0.25">
      <c r="A125" s="69" t="str">
        <f t="shared" si="43"/>
        <v>Electricity Supply</v>
      </c>
      <c r="B125" s="69" t="str">
        <f t="shared" si="43"/>
        <v>Reduce Plant Downtime</v>
      </c>
      <c r="C125" s="69" t="str">
        <f t="shared" si="43"/>
        <v>Percentage Reduction in Plant Downtime</v>
      </c>
      <c r="D125" s="13" t="s">
        <v>94</v>
      </c>
      <c r="E125" s="13" t="s">
        <v>334</v>
      </c>
      <c r="F125" s="13"/>
      <c r="G125" s="13"/>
      <c r="H125" s="68"/>
      <c r="I125" s="69" t="str">
        <f t="shared" si="44"/>
        <v>Reduce Plant Downtime</v>
      </c>
      <c r="J125" s="13" t="s">
        <v>56</v>
      </c>
      <c r="K125" s="82"/>
      <c r="L125" s="82"/>
      <c r="M125" s="82"/>
      <c r="N125" s="13"/>
      <c r="O125" s="13"/>
      <c r="P125" s="13"/>
      <c r="Q125" s="13"/>
      <c r="R125" s="100"/>
      <c r="S125" s="13"/>
    </row>
    <row r="126" spans="1:19" s="3" customFormat="1" ht="30" x14ac:dyDescent="0.25">
      <c r="A126" s="69" t="str">
        <f t="shared" si="43"/>
        <v>Electricity Supply</v>
      </c>
      <c r="B126" s="69" t="str">
        <f t="shared" si="43"/>
        <v>Reduce Plant Downtime</v>
      </c>
      <c r="C126" s="69" t="str">
        <f t="shared" si="43"/>
        <v>Percentage Reduction in Plant Downtime</v>
      </c>
      <c r="D126" s="13" t="s">
        <v>94</v>
      </c>
      <c r="E126" s="13" t="s">
        <v>335</v>
      </c>
      <c r="F126" s="13"/>
      <c r="G126" s="13"/>
      <c r="H126" s="68"/>
      <c r="I126" s="69" t="str">
        <f t="shared" si="44"/>
        <v>Reduce Plant Downtime</v>
      </c>
      <c r="J126" s="13" t="s">
        <v>56</v>
      </c>
      <c r="K126" s="82"/>
      <c r="L126" s="82"/>
      <c r="M126" s="82"/>
      <c r="N126" s="13"/>
      <c r="O126" s="13"/>
      <c r="P126" s="13"/>
      <c r="Q126" s="13"/>
      <c r="R126" s="100"/>
      <c r="S126" s="13"/>
    </row>
    <row r="127" spans="1:19" s="3" customFormat="1" ht="30" x14ac:dyDescent="0.25">
      <c r="A127" s="69" t="str">
        <f t="shared" si="43"/>
        <v>Electricity Supply</v>
      </c>
      <c r="B127" s="69" t="str">
        <f t="shared" si="43"/>
        <v>Reduce Plant Downtime</v>
      </c>
      <c r="C127" s="69" t="str">
        <f t="shared" si="43"/>
        <v>Percentage Reduction in Plant Downtime</v>
      </c>
      <c r="D127" s="13" t="s">
        <v>94</v>
      </c>
      <c r="E127" s="13" t="s">
        <v>336</v>
      </c>
      <c r="F127" s="13"/>
      <c r="G127" s="13"/>
      <c r="H127" s="68"/>
      <c r="I127" s="69" t="str">
        <f t="shared" si="44"/>
        <v>Reduce Plant Downtime</v>
      </c>
      <c r="J127" s="13" t="s">
        <v>56</v>
      </c>
      <c r="K127" s="82"/>
      <c r="L127" s="82"/>
      <c r="M127" s="82"/>
      <c r="N127" s="13"/>
      <c r="O127" s="13"/>
      <c r="P127" s="13"/>
      <c r="Q127" s="13"/>
      <c r="R127" s="100"/>
      <c r="S127" s="13"/>
    </row>
    <row r="128" spans="1:19" s="3" customFormat="1" ht="30" x14ac:dyDescent="0.25">
      <c r="A128" s="69" t="str">
        <f t="shared" si="43"/>
        <v>Electricity Supply</v>
      </c>
      <c r="B128" s="69" t="str">
        <f t="shared" si="43"/>
        <v>Reduce Plant Downtime</v>
      </c>
      <c r="C128" s="69" t="str">
        <f t="shared" si="43"/>
        <v>Percentage Reduction in Plant Downtime</v>
      </c>
      <c r="D128" s="13" t="s">
        <v>757</v>
      </c>
      <c r="E128" s="13" t="s">
        <v>334</v>
      </c>
      <c r="F128" s="13"/>
      <c r="G128" s="13"/>
      <c r="H128" s="68"/>
      <c r="I128" s="69" t="str">
        <f t="shared" si="44"/>
        <v>Reduce Plant Downtime</v>
      </c>
      <c r="J128" s="13" t="s">
        <v>56</v>
      </c>
      <c r="K128" s="82"/>
      <c r="L128" s="82"/>
      <c r="M128" s="82"/>
      <c r="N128" s="13"/>
      <c r="O128" s="13"/>
      <c r="P128" s="13"/>
      <c r="Q128" s="13"/>
      <c r="R128" s="100"/>
      <c r="S128" s="13"/>
    </row>
    <row r="129" spans="1:19" s="3" customFormat="1" ht="30" x14ac:dyDescent="0.25">
      <c r="A129" s="69" t="str">
        <f t="shared" si="43"/>
        <v>Electricity Supply</v>
      </c>
      <c r="B129" s="69" t="str">
        <f t="shared" si="43"/>
        <v>Reduce Plant Downtime</v>
      </c>
      <c r="C129" s="69" t="str">
        <f t="shared" si="43"/>
        <v>Percentage Reduction in Plant Downtime</v>
      </c>
      <c r="D129" s="13" t="s">
        <v>757</v>
      </c>
      <c r="E129" s="13" t="s">
        <v>335</v>
      </c>
      <c r="F129" s="13"/>
      <c r="G129" s="13"/>
      <c r="H129" s="68"/>
      <c r="I129" s="69" t="str">
        <f t="shared" si="44"/>
        <v>Reduce Plant Downtime</v>
      </c>
      <c r="J129" s="13" t="s">
        <v>56</v>
      </c>
      <c r="K129" s="82"/>
      <c r="L129" s="82"/>
      <c r="M129" s="82"/>
      <c r="N129" s="13"/>
      <c r="O129" s="13"/>
      <c r="P129" s="13"/>
      <c r="Q129" s="13"/>
      <c r="R129" s="100"/>
      <c r="S129" s="13"/>
    </row>
    <row r="130" spans="1:19" s="3" customFormat="1" ht="105" x14ac:dyDescent="0.25">
      <c r="A130" s="69" t="str">
        <f t="shared" si="43"/>
        <v>Electricity Supply</v>
      </c>
      <c r="B130" s="69" t="str">
        <f t="shared" si="43"/>
        <v>Reduce Plant Downtime</v>
      </c>
      <c r="C130" s="69" t="str">
        <f t="shared" si="43"/>
        <v>Percentage Reduction in Plant Downtime</v>
      </c>
      <c r="D130" s="13" t="s">
        <v>757</v>
      </c>
      <c r="E130" s="13" t="s">
        <v>336</v>
      </c>
      <c r="F130" s="13" t="s">
        <v>411</v>
      </c>
      <c r="G130" s="13" t="s">
        <v>764</v>
      </c>
      <c r="H130" s="68">
        <v>143</v>
      </c>
      <c r="I130" s="69" t="str">
        <f t="shared" si="44"/>
        <v>Reduce Plant Downtime</v>
      </c>
      <c r="J130" s="13" t="s">
        <v>55</v>
      </c>
      <c r="K130" s="75">
        <v>0</v>
      </c>
      <c r="L130" s="75">
        <v>0.25</v>
      </c>
      <c r="M130" s="75">
        <v>0.01</v>
      </c>
      <c r="N130" s="13" t="s">
        <v>337</v>
      </c>
      <c r="O130" s="64" t="s">
        <v>769</v>
      </c>
      <c r="P130" s="13" t="s">
        <v>2701</v>
      </c>
      <c r="Q130" s="13" t="s">
        <v>338</v>
      </c>
      <c r="R130" s="100" t="s">
        <v>413</v>
      </c>
      <c r="S130" s="13"/>
    </row>
    <row r="131" spans="1:19" s="3" customFormat="1" ht="30" x14ac:dyDescent="0.25">
      <c r="A131" s="69" t="str">
        <f t="shared" si="43"/>
        <v>Electricity Supply</v>
      </c>
      <c r="B131" s="69" t="str">
        <f t="shared" si="43"/>
        <v>Reduce Plant Downtime</v>
      </c>
      <c r="C131" s="69" t="str">
        <f t="shared" si="43"/>
        <v>Percentage Reduction in Plant Downtime</v>
      </c>
      <c r="D131" s="13" t="s">
        <v>95</v>
      </c>
      <c r="E131" s="13" t="s">
        <v>334</v>
      </c>
      <c r="F131" s="13"/>
      <c r="G131" s="13"/>
      <c r="H131" s="68"/>
      <c r="I131" s="69" t="str">
        <f t="shared" si="44"/>
        <v>Reduce Plant Downtime</v>
      </c>
      <c r="J131" s="13" t="s">
        <v>56</v>
      </c>
      <c r="K131" s="82"/>
      <c r="L131" s="82"/>
      <c r="M131" s="82"/>
      <c r="N131" s="13"/>
      <c r="O131" s="13"/>
      <c r="P131" s="13"/>
      <c r="Q131" s="13"/>
      <c r="R131" s="100"/>
      <c r="S131" s="13"/>
    </row>
    <row r="132" spans="1:19" s="3" customFormat="1" ht="30" x14ac:dyDescent="0.25">
      <c r="A132" s="69" t="str">
        <f t="shared" si="43"/>
        <v>Electricity Supply</v>
      </c>
      <c r="B132" s="69" t="str">
        <f t="shared" si="43"/>
        <v>Reduce Plant Downtime</v>
      </c>
      <c r="C132" s="69" t="str">
        <f t="shared" si="43"/>
        <v>Percentage Reduction in Plant Downtime</v>
      </c>
      <c r="D132" s="13" t="s">
        <v>95</v>
      </c>
      <c r="E132" s="13" t="s">
        <v>335</v>
      </c>
      <c r="F132" s="13"/>
      <c r="G132" s="13"/>
      <c r="H132" s="68"/>
      <c r="I132" s="69" t="str">
        <f t="shared" si="44"/>
        <v>Reduce Plant Downtime</v>
      </c>
      <c r="J132" s="13" t="s">
        <v>56</v>
      </c>
      <c r="K132" s="82"/>
      <c r="L132" s="82"/>
      <c r="M132" s="82"/>
      <c r="N132" s="13"/>
      <c r="O132" s="13"/>
      <c r="P132" s="13"/>
      <c r="Q132" s="13"/>
      <c r="R132" s="100"/>
      <c r="S132" s="13"/>
    </row>
    <row r="133" spans="1:19" s="3" customFormat="1" ht="105" x14ac:dyDescent="0.25">
      <c r="A133" s="69" t="str">
        <f t="shared" si="43"/>
        <v>Electricity Supply</v>
      </c>
      <c r="B133" s="69" t="str">
        <f t="shared" si="43"/>
        <v>Reduce Plant Downtime</v>
      </c>
      <c r="C133" s="69" t="str">
        <f t="shared" si="43"/>
        <v>Percentage Reduction in Plant Downtime</v>
      </c>
      <c r="D133" s="13" t="s">
        <v>95</v>
      </c>
      <c r="E133" s="13" t="s">
        <v>336</v>
      </c>
      <c r="F133" s="13" t="s">
        <v>411</v>
      </c>
      <c r="G133" s="13" t="s">
        <v>109</v>
      </c>
      <c r="H133" s="68">
        <v>144</v>
      </c>
      <c r="I133" s="69" t="str">
        <f t="shared" si="44"/>
        <v>Reduce Plant Downtime</v>
      </c>
      <c r="J133" s="13" t="s">
        <v>55</v>
      </c>
      <c r="K133" s="75">
        <v>0</v>
      </c>
      <c r="L133" s="75">
        <v>0.3</v>
      </c>
      <c r="M133" s="75">
        <v>0.01</v>
      </c>
      <c r="N133" s="13" t="s">
        <v>337</v>
      </c>
      <c r="O133" s="64" t="s">
        <v>626</v>
      </c>
      <c r="P133" s="13" t="s">
        <v>2701</v>
      </c>
      <c r="Q133" s="13" t="s">
        <v>338</v>
      </c>
      <c r="R133" s="100" t="s">
        <v>412</v>
      </c>
      <c r="S133" s="13"/>
    </row>
    <row r="134" spans="1:19" s="3" customFormat="1" ht="30" x14ac:dyDescent="0.25">
      <c r="A134" s="69" t="str">
        <f t="shared" si="43"/>
        <v>Electricity Supply</v>
      </c>
      <c r="B134" s="69" t="str">
        <f t="shared" si="43"/>
        <v>Reduce Plant Downtime</v>
      </c>
      <c r="C134" s="69" t="str">
        <f t="shared" si="43"/>
        <v>Percentage Reduction in Plant Downtime</v>
      </c>
      <c r="D134" s="13" t="s">
        <v>96</v>
      </c>
      <c r="E134" s="13" t="s">
        <v>334</v>
      </c>
      <c r="F134" s="13"/>
      <c r="G134" s="13"/>
      <c r="H134" s="68"/>
      <c r="I134" s="69" t="str">
        <f t="shared" si="44"/>
        <v>Reduce Plant Downtime</v>
      </c>
      <c r="J134" s="13" t="s">
        <v>56</v>
      </c>
      <c r="K134" s="82"/>
      <c r="L134" s="82"/>
      <c r="M134" s="82"/>
      <c r="N134" s="13"/>
      <c r="O134" s="13"/>
      <c r="P134" s="13"/>
      <c r="Q134" s="13"/>
      <c r="R134" s="100"/>
      <c r="S134" s="13"/>
    </row>
    <row r="135" spans="1:19" s="3" customFormat="1" ht="30" x14ac:dyDescent="0.25">
      <c r="A135" s="69" t="str">
        <f t="shared" si="43"/>
        <v>Electricity Supply</v>
      </c>
      <c r="B135" s="69" t="str">
        <f t="shared" si="43"/>
        <v>Reduce Plant Downtime</v>
      </c>
      <c r="C135" s="69" t="str">
        <f t="shared" si="43"/>
        <v>Percentage Reduction in Plant Downtime</v>
      </c>
      <c r="D135" s="13" t="s">
        <v>96</v>
      </c>
      <c r="E135" s="13" t="s">
        <v>335</v>
      </c>
      <c r="F135" s="13"/>
      <c r="G135" s="13"/>
      <c r="H135" s="68"/>
      <c r="I135" s="69" t="str">
        <f t="shared" si="44"/>
        <v>Reduce Plant Downtime</v>
      </c>
      <c r="J135" s="13" t="s">
        <v>56</v>
      </c>
      <c r="K135" s="82"/>
      <c r="L135" s="82"/>
      <c r="M135" s="82"/>
      <c r="N135" s="13"/>
      <c r="O135" s="13"/>
      <c r="P135" s="13"/>
      <c r="Q135" s="13"/>
      <c r="R135" s="100"/>
      <c r="S135" s="13"/>
    </row>
    <row r="136" spans="1:19" s="3" customFormat="1" ht="30" x14ac:dyDescent="0.25">
      <c r="A136" s="69" t="str">
        <f t="shared" si="43"/>
        <v>Electricity Supply</v>
      </c>
      <c r="B136" s="69" t="str">
        <f t="shared" si="43"/>
        <v>Reduce Plant Downtime</v>
      </c>
      <c r="C136" s="69" t="str">
        <f t="shared" si="43"/>
        <v>Percentage Reduction in Plant Downtime</v>
      </c>
      <c r="D136" s="13" t="s">
        <v>96</v>
      </c>
      <c r="E136" s="13" t="s">
        <v>336</v>
      </c>
      <c r="F136" s="13"/>
      <c r="G136" s="13"/>
      <c r="H136" s="68"/>
      <c r="I136" s="69" t="str">
        <f t="shared" si="44"/>
        <v>Reduce Plant Downtime</v>
      </c>
      <c r="J136" s="13" t="s">
        <v>56</v>
      </c>
      <c r="K136" s="82"/>
      <c r="L136" s="82"/>
      <c r="M136" s="82"/>
      <c r="N136" s="13"/>
      <c r="O136" s="13"/>
      <c r="P136" s="13"/>
      <c r="Q136" s="13"/>
      <c r="R136" s="100"/>
      <c r="S136" s="13"/>
    </row>
    <row r="137" spans="1:19" s="3" customFormat="1" ht="30" x14ac:dyDescent="0.25">
      <c r="A137" s="69" t="str">
        <f t="shared" si="43"/>
        <v>Electricity Supply</v>
      </c>
      <c r="B137" s="69" t="str">
        <f t="shared" si="43"/>
        <v>Reduce Plant Downtime</v>
      </c>
      <c r="C137" s="69" t="str">
        <f t="shared" si="43"/>
        <v>Percentage Reduction in Plant Downtime</v>
      </c>
      <c r="D137" s="13" t="s">
        <v>97</v>
      </c>
      <c r="E137" s="13" t="s">
        <v>334</v>
      </c>
      <c r="F137" s="13"/>
      <c r="G137" s="13"/>
      <c r="H137" s="68"/>
      <c r="I137" s="69" t="str">
        <f t="shared" si="44"/>
        <v>Reduce Plant Downtime</v>
      </c>
      <c r="J137" s="13" t="s">
        <v>56</v>
      </c>
      <c r="K137" s="82"/>
      <c r="L137" s="82"/>
      <c r="M137" s="82"/>
      <c r="N137" s="13"/>
      <c r="O137" s="13"/>
      <c r="P137" s="13"/>
      <c r="Q137" s="13"/>
      <c r="R137" s="100"/>
      <c r="S137" s="13"/>
    </row>
    <row r="138" spans="1:19" s="3" customFormat="1" ht="30" x14ac:dyDescent="0.25">
      <c r="A138" s="69" t="str">
        <f t="shared" si="43"/>
        <v>Electricity Supply</v>
      </c>
      <c r="B138" s="69" t="str">
        <f t="shared" si="43"/>
        <v>Reduce Plant Downtime</v>
      </c>
      <c r="C138" s="69" t="str">
        <f t="shared" si="43"/>
        <v>Percentage Reduction in Plant Downtime</v>
      </c>
      <c r="D138" s="13" t="s">
        <v>97</v>
      </c>
      <c r="E138" s="13" t="s">
        <v>335</v>
      </c>
      <c r="F138" s="13"/>
      <c r="G138" s="13"/>
      <c r="H138" s="68"/>
      <c r="I138" s="69" t="str">
        <f t="shared" si="44"/>
        <v>Reduce Plant Downtime</v>
      </c>
      <c r="J138" s="13" t="s">
        <v>56</v>
      </c>
      <c r="K138" s="82"/>
      <c r="L138" s="82"/>
      <c r="M138" s="82"/>
      <c r="N138" s="13"/>
      <c r="O138" s="13"/>
      <c r="P138" s="13"/>
      <c r="Q138" s="13"/>
      <c r="R138" s="100"/>
      <c r="S138" s="13"/>
    </row>
    <row r="139" spans="1:19" s="3" customFormat="1" ht="30" x14ac:dyDescent="0.25">
      <c r="A139" s="69" t="str">
        <f t="shared" si="43"/>
        <v>Electricity Supply</v>
      </c>
      <c r="B139" s="69" t="str">
        <f t="shared" si="43"/>
        <v>Reduce Plant Downtime</v>
      </c>
      <c r="C139" s="69" t="str">
        <f t="shared" si="43"/>
        <v>Percentage Reduction in Plant Downtime</v>
      </c>
      <c r="D139" s="13" t="s">
        <v>97</v>
      </c>
      <c r="E139" s="13" t="s">
        <v>336</v>
      </c>
      <c r="F139" s="13"/>
      <c r="G139" s="13"/>
      <c r="H139" s="68"/>
      <c r="I139" s="69" t="str">
        <f t="shared" si="44"/>
        <v>Reduce Plant Downtime</v>
      </c>
      <c r="J139" s="13" t="s">
        <v>56</v>
      </c>
      <c r="K139" s="82"/>
      <c r="L139" s="82"/>
      <c r="M139" s="82"/>
      <c r="N139" s="13"/>
      <c r="O139" s="13"/>
      <c r="P139" s="13"/>
      <c r="Q139" s="13"/>
      <c r="R139" s="100"/>
      <c r="S139" s="13"/>
    </row>
    <row r="140" spans="1:19" s="3" customFormat="1" ht="30" x14ac:dyDescent="0.25">
      <c r="A140" s="69" t="str">
        <f t="shared" si="43"/>
        <v>Electricity Supply</v>
      </c>
      <c r="B140" s="69" t="str">
        <f t="shared" si="43"/>
        <v>Reduce Plant Downtime</v>
      </c>
      <c r="C140" s="69" t="str">
        <f t="shared" si="43"/>
        <v>Percentage Reduction in Plant Downtime</v>
      </c>
      <c r="D140" s="13" t="s">
        <v>406</v>
      </c>
      <c r="E140" s="13" t="s">
        <v>334</v>
      </c>
      <c r="F140" s="13"/>
      <c r="G140" s="13"/>
      <c r="H140" s="68"/>
      <c r="I140" s="69" t="str">
        <f t="shared" si="44"/>
        <v>Reduce Plant Downtime</v>
      </c>
      <c r="J140" s="13" t="s">
        <v>56</v>
      </c>
      <c r="K140" s="82"/>
      <c r="L140" s="82"/>
      <c r="M140" s="82"/>
      <c r="N140" s="13"/>
      <c r="O140" s="13"/>
      <c r="P140" s="13"/>
      <c r="Q140" s="13"/>
      <c r="R140" s="100"/>
      <c r="S140" s="13"/>
    </row>
    <row r="141" spans="1:19" s="3" customFormat="1" ht="30" x14ac:dyDescent="0.25">
      <c r="A141" s="69" t="str">
        <f t="shared" si="43"/>
        <v>Electricity Supply</v>
      </c>
      <c r="B141" s="69" t="str">
        <f t="shared" si="43"/>
        <v>Reduce Plant Downtime</v>
      </c>
      <c r="C141" s="69" t="str">
        <f t="shared" si="43"/>
        <v>Percentage Reduction in Plant Downtime</v>
      </c>
      <c r="D141" s="13" t="s">
        <v>406</v>
      </c>
      <c r="E141" s="13" t="s">
        <v>335</v>
      </c>
      <c r="F141" s="13"/>
      <c r="G141" s="13"/>
      <c r="H141" s="68"/>
      <c r="I141" s="69" t="str">
        <f t="shared" si="44"/>
        <v>Reduce Plant Downtime</v>
      </c>
      <c r="J141" s="13" t="s">
        <v>56</v>
      </c>
      <c r="K141" s="82"/>
      <c r="L141" s="82"/>
      <c r="M141" s="82"/>
      <c r="N141" s="13"/>
      <c r="O141" s="13"/>
      <c r="P141" s="13"/>
      <c r="Q141" s="13"/>
      <c r="R141" s="100"/>
      <c r="S141" s="13"/>
    </row>
    <row r="142" spans="1:19" s="3" customFormat="1" ht="30" x14ac:dyDescent="0.25">
      <c r="A142" s="69" t="str">
        <f t="shared" si="43"/>
        <v>Electricity Supply</v>
      </c>
      <c r="B142" s="69" t="str">
        <f t="shared" si="43"/>
        <v>Reduce Plant Downtime</v>
      </c>
      <c r="C142" s="69" t="str">
        <f t="shared" si="43"/>
        <v>Percentage Reduction in Plant Downtime</v>
      </c>
      <c r="D142" s="13" t="s">
        <v>406</v>
      </c>
      <c r="E142" s="13" t="s">
        <v>336</v>
      </c>
      <c r="F142" s="13"/>
      <c r="G142" s="13"/>
      <c r="H142" s="68"/>
      <c r="I142" s="69" t="str">
        <f t="shared" si="44"/>
        <v>Reduce Plant Downtime</v>
      </c>
      <c r="J142" s="13" t="s">
        <v>56</v>
      </c>
      <c r="K142" s="82"/>
      <c r="L142" s="82"/>
      <c r="M142" s="82"/>
      <c r="N142" s="13"/>
      <c r="O142" s="13"/>
      <c r="P142" s="13"/>
      <c r="Q142" s="13"/>
      <c r="R142" s="100"/>
      <c r="S142" s="13"/>
    </row>
    <row r="143" spans="1:19" s="3" customFormat="1" ht="30" x14ac:dyDescent="0.25">
      <c r="A143" s="69" t="str">
        <f t="shared" si="43"/>
        <v>Electricity Supply</v>
      </c>
      <c r="B143" s="69" t="str">
        <f t="shared" si="43"/>
        <v>Reduce Plant Downtime</v>
      </c>
      <c r="C143" s="69" t="str">
        <f t="shared" si="43"/>
        <v>Percentage Reduction in Plant Downtime</v>
      </c>
      <c r="D143" s="13" t="s">
        <v>407</v>
      </c>
      <c r="E143" s="13" t="s">
        <v>334</v>
      </c>
      <c r="F143" s="13"/>
      <c r="G143" s="13"/>
      <c r="H143" s="68"/>
      <c r="I143" s="69" t="str">
        <f t="shared" si="44"/>
        <v>Reduce Plant Downtime</v>
      </c>
      <c r="J143" s="13" t="s">
        <v>56</v>
      </c>
      <c r="K143" s="82"/>
      <c r="L143" s="82"/>
      <c r="M143" s="82"/>
      <c r="N143" s="13"/>
      <c r="O143" s="13"/>
      <c r="P143" s="13"/>
      <c r="Q143" s="13"/>
      <c r="R143" s="100"/>
      <c r="S143" s="13"/>
    </row>
    <row r="144" spans="1:19" s="3" customFormat="1" ht="30" x14ac:dyDescent="0.25">
      <c r="A144" s="69" t="str">
        <f t="shared" si="43"/>
        <v>Electricity Supply</v>
      </c>
      <c r="B144" s="69" t="str">
        <f t="shared" si="43"/>
        <v>Reduce Plant Downtime</v>
      </c>
      <c r="C144" s="69" t="str">
        <f t="shared" si="43"/>
        <v>Percentage Reduction in Plant Downtime</v>
      </c>
      <c r="D144" s="13" t="s">
        <v>407</v>
      </c>
      <c r="E144" s="13" t="s">
        <v>335</v>
      </c>
      <c r="F144" s="13"/>
      <c r="G144" s="13"/>
      <c r="H144" s="68"/>
      <c r="I144" s="69" t="str">
        <f t="shared" si="44"/>
        <v>Reduce Plant Downtime</v>
      </c>
      <c r="J144" s="13" t="s">
        <v>56</v>
      </c>
      <c r="K144" s="82"/>
      <c r="L144" s="82"/>
      <c r="M144" s="82"/>
      <c r="N144" s="13"/>
      <c r="O144" s="13"/>
      <c r="P144" s="13"/>
      <c r="Q144" s="13"/>
      <c r="R144" s="100"/>
      <c r="S144" s="13"/>
    </row>
    <row r="145" spans="1:19" s="3" customFormat="1" ht="30" x14ac:dyDescent="0.25">
      <c r="A145" s="69" t="str">
        <f t="shared" si="43"/>
        <v>Electricity Supply</v>
      </c>
      <c r="B145" s="69" t="str">
        <f t="shared" si="43"/>
        <v>Reduce Plant Downtime</v>
      </c>
      <c r="C145" s="69" t="str">
        <f t="shared" si="43"/>
        <v>Percentage Reduction in Plant Downtime</v>
      </c>
      <c r="D145" s="13" t="s">
        <v>407</v>
      </c>
      <c r="E145" s="13" t="s">
        <v>336</v>
      </c>
      <c r="F145" s="13"/>
      <c r="G145" s="13"/>
      <c r="H145" s="68"/>
      <c r="I145" s="69" t="str">
        <f t="shared" si="44"/>
        <v>Reduce Plant Downtime</v>
      </c>
      <c r="J145" s="13" t="s">
        <v>56</v>
      </c>
      <c r="K145" s="82"/>
      <c r="L145" s="82"/>
      <c r="M145" s="82"/>
      <c r="N145" s="13"/>
      <c r="O145" s="13"/>
      <c r="P145" s="13"/>
      <c r="Q145" s="13"/>
      <c r="R145" s="100"/>
      <c r="S145" s="13"/>
    </row>
    <row r="146" spans="1:19" s="3" customFormat="1" ht="30" x14ac:dyDescent="0.25">
      <c r="A146" s="69" t="str">
        <f t="shared" si="43"/>
        <v>Electricity Supply</v>
      </c>
      <c r="B146" s="69" t="str">
        <f t="shared" si="43"/>
        <v>Reduce Plant Downtime</v>
      </c>
      <c r="C146" s="69" t="str">
        <f t="shared" si="43"/>
        <v>Percentage Reduction in Plant Downtime</v>
      </c>
      <c r="D146" s="13" t="s">
        <v>748</v>
      </c>
      <c r="E146" s="13" t="s">
        <v>334</v>
      </c>
      <c r="F146" s="13"/>
      <c r="G146" s="13"/>
      <c r="H146" s="68"/>
      <c r="I146" s="69" t="str">
        <f t="shared" si="44"/>
        <v>Reduce Plant Downtime</v>
      </c>
      <c r="J146" s="13" t="s">
        <v>56</v>
      </c>
      <c r="K146" s="76"/>
      <c r="L146" s="76"/>
      <c r="M146" s="76"/>
      <c r="N146" s="67"/>
      <c r="O146" s="13"/>
      <c r="P146" s="13"/>
      <c r="Q146" s="13"/>
      <c r="R146" s="100"/>
      <c r="S146" s="13"/>
    </row>
    <row r="147" spans="1:19" s="3" customFormat="1" ht="30" x14ac:dyDescent="0.25">
      <c r="A147" s="69" t="str">
        <f t="shared" ref="A147:C151" si="45">A$116</f>
        <v>Electricity Supply</v>
      </c>
      <c r="B147" s="69" t="str">
        <f t="shared" si="45"/>
        <v>Reduce Plant Downtime</v>
      </c>
      <c r="C147" s="69" t="str">
        <f t="shared" si="45"/>
        <v>Percentage Reduction in Plant Downtime</v>
      </c>
      <c r="D147" s="13" t="s">
        <v>748</v>
      </c>
      <c r="E147" s="13" t="s">
        <v>335</v>
      </c>
      <c r="F147" s="13"/>
      <c r="G147" s="13"/>
      <c r="H147" s="68"/>
      <c r="I147" s="69" t="str">
        <f t="shared" si="44"/>
        <v>Reduce Plant Downtime</v>
      </c>
      <c r="J147" s="13" t="s">
        <v>56</v>
      </c>
      <c r="K147" s="76"/>
      <c r="L147" s="76"/>
      <c r="M147" s="76"/>
      <c r="N147" s="67"/>
      <c r="O147" s="13"/>
      <c r="P147" s="13"/>
      <c r="Q147" s="13"/>
      <c r="R147" s="100"/>
      <c r="S147" s="13"/>
    </row>
    <row r="148" spans="1:19" s="3" customFormat="1" ht="30" x14ac:dyDescent="0.25">
      <c r="A148" s="69" t="str">
        <f t="shared" si="45"/>
        <v>Electricity Supply</v>
      </c>
      <c r="B148" s="69" t="str">
        <f t="shared" si="45"/>
        <v>Reduce Plant Downtime</v>
      </c>
      <c r="C148" s="69" t="str">
        <f t="shared" si="45"/>
        <v>Percentage Reduction in Plant Downtime</v>
      </c>
      <c r="D148" s="13" t="s">
        <v>748</v>
      </c>
      <c r="E148" s="13" t="s">
        <v>336</v>
      </c>
      <c r="F148" s="13"/>
      <c r="G148" s="13"/>
      <c r="H148" s="68"/>
      <c r="I148" s="69" t="str">
        <f t="shared" si="44"/>
        <v>Reduce Plant Downtime</v>
      </c>
      <c r="J148" s="13" t="s">
        <v>56</v>
      </c>
      <c r="K148" s="76"/>
      <c r="L148" s="76"/>
      <c r="M148" s="76"/>
      <c r="N148" s="67"/>
      <c r="O148" s="13"/>
      <c r="P148" s="13"/>
      <c r="Q148" s="13"/>
      <c r="R148" s="100"/>
      <c r="S148" s="13"/>
    </row>
    <row r="149" spans="1:19" s="3" customFormat="1" ht="30" x14ac:dyDescent="0.25">
      <c r="A149" s="69" t="str">
        <f t="shared" si="45"/>
        <v>Electricity Supply</v>
      </c>
      <c r="B149" s="69" t="str">
        <f t="shared" si="45"/>
        <v>Reduce Plant Downtime</v>
      </c>
      <c r="C149" s="69" t="str">
        <f t="shared" si="45"/>
        <v>Percentage Reduction in Plant Downtime</v>
      </c>
      <c r="D149" s="13" t="s">
        <v>766</v>
      </c>
      <c r="E149" s="13" t="s">
        <v>334</v>
      </c>
      <c r="F149" s="13"/>
      <c r="G149" s="13"/>
      <c r="H149" s="68"/>
      <c r="I149" s="69" t="str">
        <f t="shared" si="44"/>
        <v>Reduce Plant Downtime</v>
      </c>
      <c r="J149" s="13" t="s">
        <v>56</v>
      </c>
      <c r="K149" s="76"/>
      <c r="L149" s="76"/>
      <c r="M149" s="76"/>
      <c r="N149" s="67"/>
      <c r="O149" s="13"/>
      <c r="P149" s="13"/>
      <c r="Q149" s="13"/>
      <c r="R149" s="100"/>
      <c r="S149" s="13"/>
    </row>
    <row r="150" spans="1:19" s="3" customFormat="1" ht="30" x14ac:dyDescent="0.25">
      <c r="A150" s="69" t="str">
        <f t="shared" si="45"/>
        <v>Electricity Supply</v>
      </c>
      <c r="B150" s="69" t="str">
        <f t="shared" si="45"/>
        <v>Reduce Plant Downtime</v>
      </c>
      <c r="C150" s="69" t="str">
        <f t="shared" si="45"/>
        <v>Percentage Reduction in Plant Downtime</v>
      </c>
      <c r="D150" s="13" t="s">
        <v>766</v>
      </c>
      <c r="E150" s="13" t="s">
        <v>335</v>
      </c>
      <c r="F150" s="13"/>
      <c r="G150" s="13"/>
      <c r="H150" s="68"/>
      <c r="I150" s="69" t="str">
        <f t="shared" si="44"/>
        <v>Reduce Plant Downtime</v>
      </c>
      <c r="J150" s="13" t="s">
        <v>56</v>
      </c>
      <c r="K150" s="76"/>
      <c r="L150" s="76"/>
      <c r="M150" s="76"/>
      <c r="N150" s="67"/>
      <c r="O150" s="13"/>
      <c r="P150" s="13"/>
      <c r="Q150" s="13"/>
      <c r="R150" s="100"/>
      <c r="S150" s="13"/>
    </row>
    <row r="151" spans="1:19" s="3" customFormat="1" ht="120" x14ac:dyDescent="0.25">
      <c r="A151" s="69" t="str">
        <f t="shared" si="45"/>
        <v>Electricity Supply</v>
      </c>
      <c r="B151" s="69" t="str">
        <f t="shared" si="45"/>
        <v>Reduce Plant Downtime</v>
      </c>
      <c r="C151" s="69" t="str">
        <f t="shared" si="45"/>
        <v>Percentage Reduction in Plant Downtime</v>
      </c>
      <c r="D151" s="13" t="s">
        <v>766</v>
      </c>
      <c r="E151" s="13" t="s">
        <v>336</v>
      </c>
      <c r="F151" s="13" t="s">
        <v>411</v>
      </c>
      <c r="G151" s="13" t="s">
        <v>767</v>
      </c>
      <c r="H151" s="68">
        <v>182</v>
      </c>
      <c r="I151" s="69" t="str">
        <f t="shared" si="44"/>
        <v>Reduce Plant Downtime</v>
      </c>
      <c r="J151" s="13" t="s">
        <v>55</v>
      </c>
      <c r="K151" s="75">
        <v>0</v>
      </c>
      <c r="L151" s="75">
        <v>0.25</v>
      </c>
      <c r="M151" s="75">
        <v>0.01</v>
      </c>
      <c r="N151" s="13" t="s">
        <v>337</v>
      </c>
      <c r="O151" s="64" t="s">
        <v>768</v>
      </c>
      <c r="P151" s="13" t="s">
        <v>2701</v>
      </c>
      <c r="Q151" s="13" t="s">
        <v>338</v>
      </c>
      <c r="R151" s="100" t="s">
        <v>413</v>
      </c>
      <c r="S151" s="13"/>
    </row>
    <row r="152" spans="1:19" s="3" customFormat="1" ht="60" x14ac:dyDescent="0.25">
      <c r="A152" s="13" t="s">
        <v>8</v>
      </c>
      <c r="B152" s="13" t="s">
        <v>329</v>
      </c>
      <c r="C152" s="13" t="s">
        <v>366</v>
      </c>
      <c r="D152" s="13"/>
      <c r="E152" s="13"/>
      <c r="F152" s="13"/>
      <c r="G152" s="13"/>
      <c r="H152" s="68">
        <v>145</v>
      </c>
      <c r="I152" s="13" t="s">
        <v>501</v>
      </c>
      <c r="J152" s="13" t="s">
        <v>55</v>
      </c>
      <c r="K152" s="75">
        <v>0</v>
      </c>
      <c r="L152" s="75">
        <v>0.4</v>
      </c>
      <c r="M152" s="75">
        <v>0.01</v>
      </c>
      <c r="N152" s="13" t="s">
        <v>330</v>
      </c>
      <c r="O152" s="64" t="s">
        <v>627</v>
      </c>
      <c r="P152" s="13" t="s">
        <v>2702</v>
      </c>
      <c r="Q152" s="13" t="s">
        <v>331</v>
      </c>
      <c r="R152" s="100" t="s">
        <v>403</v>
      </c>
      <c r="S152" s="13"/>
    </row>
    <row r="153" spans="1:19" s="7" customFormat="1" ht="105" x14ac:dyDescent="0.25">
      <c r="A153" s="64" t="s">
        <v>8</v>
      </c>
      <c r="B153" s="64" t="s">
        <v>18</v>
      </c>
      <c r="C153" s="64" t="s">
        <v>394</v>
      </c>
      <c r="D153" s="64"/>
      <c r="E153" s="64"/>
      <c r="F153" s="64"/>
      <c r="G153" s="64"/>
      <c r="H153" s="65">
        <v>36</v>
      </c>
      <c r="I153" s="64" t="s">
        <v>18</v>
      </c>
      <c r="J153" s="64" t="s">
        <v>55</v>
      </c>
      <c r="K153" s="71">
        <v>0</v>
      </c>
      <c r="L153" s="72">
        <f>ROUND(MaxBoundCalculations!B176,2)</f>
        <v>0.88</v>
      </c>
      <c r="M153" s="72">
        <v>0.02</v>
      </c>
      <c r="N153" s="64" t="s">
        <v>44</v>
      </c>
      <c r="O153" s="64" t="s">
        <v>628</v>
      </c>
      <c r="P153" s="64" t="s">
        <v>281</v>
      </c>
      <c r="Q153" s="13" t="s">
        <v>282</v>
      </c>
      <c r="R153" s="100" t="s">
        <v>200</v>
      </c>
      <c r="S153" s="64"/>
    </row>
    <row r="154" spans="1:19" s="7" customFormat="1" ht="30" x14ac:dyDescent="0.25">
      <c r="A154" s="64" t="s">
        <v>8</v>
      </c>
      <c r="B154" s="64" t="s">
        <v>20</v>
      </c>
      <c r="C154" s="64" t="s">
        <v>154</v>
      </c>
      <c r="D154" s="64" t="s">
        <v>756</v>
      </c>
      <c r="E154" s="64"/>
      <c r="F154" s="13" t="s">
        <v>755</v>
      </c>
      <c r="G154" s="64"/>
      <c r="H154" s="65" t="s">
        <v>251</v>
      </c>
      <c r="I154" s="64" t="s">
        <v>20</v>
      </c>
      <c r="J154" s="13" t="s">
        <v>56</v>
      </c>
      <c r="K154" s="77"/>
      <c r="L154" s="77"/>
      <c r="M154" s="77"/>
      <c r="N154" s="64"/>
      <c r="O154" s="64"/>
      <c r="P154" s="67"/>
      <c r="Q154" s="13"/>
      <c r="R154" s="100"/>
      <c r="S154" s="67"/>
    </row>
    <row r="155" spans="1:19" s="7" customFormat="1" ht="30" x14ac:dyDescent="0.25">
      <c r="A155" s="67" t="str">
        <f t="shared" ref="A155:C163" si="46">A$154</f>
        <v>Electricity Supply</v>
      </c>
      <c r="B155" s="67" t="str">
        <f t="shared" si="46"/>
        <v>Subsidy for Electricity Production</v>
      </c>
      <c r="C155" s="67" t="str">
        <f t="shared" si="46"/>
        <v>Subsidy for Elec Production by Fuel</v>
      </c>
      <c r="D155" s="13" t="s">
        <v>92</v>
      </c>
      <c r="E155" s="67"/>
      <c r="F155" s="13" t="s">
        <v>106</v>
      </c>
      <c r="G155" s="67"/>
      <c r="H155" s="65" t="s">
        <v>251</v>
      </c>
      <c r="I155" s="67" t="str">
        <f t="shared" ref="I155:I163" si="47">I$154</f>
        <v>Subsidy for Electricity Production</v>
      </c>
      <c r="J155" s="13" t="s">
        <v>56</v>
      </c>
      <c r="K155" s="78"/>
      <c r="L155" s="78"/>
      <c r="M155" s="78"/>
      <c r="N155" s="67"/>
      <c r="O155" s="64"/>
      <c r="P155" s="67"/>
      <c r="Q155" s="13"/>
      <c r="R155" s="100"/>
      <c r="S155" s="67"/>
    </row>
    <row r="156" spans="1:19" s="7" customFormat="1" ht="135" x14ac:dyDescent="0.25">
      <c r="A156" s="67" t="str">
        <f t="shared" si="46"/>
        <v>Electricity Supply</v>
      </c>
      <c r="B156" s="67" t="str">
        <f t="shared" si="46"/>
        <v>Subsidy for Electricity Production</v>
      </c>
      <c r="C156" s="67" t="str">
        <f t="shared" si="46"/>
        <v>Subsidy for Elec Production by Fuel</v>
      </c>
      <c r="D156" s="13" t="s">
        <v>93</v>
      </c>
      <c r="E156" s="67"/>
      <c r="F156" s="13" t="s">
        <v>107</v>
      </c>
      <c r="G156" s="67"/>
      <c r="H156" s="65">
        <v>37</v>
      </c>
      <c r="I156" s="67" t="str">
        <f t="shared" si="47"/>
        <v>Subsidy for Electricity Production</v>
      </c>
      <c r="J156" s="13" t="s">
        <v>55</v>
      </c>
      <c r="K156" s="82">
        <v>0</v>
      </c>
      <c r="L156" s="82">
        <v>60</v>
      </c>
      <c r="M156" s="82">
        <v>1</v>
      </c>
      <c r="N156" s="13" t="s">
        <v>184</v>
      </c>
      <c r="O156" s="64" t="s">
        <v>467</v>
      </c>
      <c r="P156" s="64" t="s">
        <v>283</v>
      </c>
      <c r="Q156" s="13" t="s">
        <v>284</v>
      </c>
      <c r="R156" s="94" t="s">
        <v>201</v>
      </c>
      <c r="S156" s="64"/>
    </row>
    <row r="157" spans="1:19" s="7" customFormat="1" ht="30" x14ac:dyDescent="0.25">
      <c r="A157" s="67" t="str">
        <f t="shared" si="46"/>
        <v>Electricity Supply</v>
      </c>
      <c r="B157" s="67" t="str">
        <f t="shared" si="46"/>
        <v>Subsidy for Electricity Production</v>
      </c>
      <c r="C157" s="67" t="str">
        <f t="shared" si="46"/>
        <v>Subsidy for Elec Production by Fuel</v>
      </c>
      <c r="D157" s="13" t="s">
        <v>94</v>
      </c>
      <c r="E157" s="67"/>
      <c r="F157" s="13" t="s">
        <v>108</v>
      </c>
      <c r="G157" s="67"/>
      <c r="H157" s="65"/>
      <c r="I157" s="67" t="str">
        <f t="shared" si="47"/>
        <v>Subsidy for Electricity Production</v>
      </c>
      <c r="J157" s="13" t="s">
        <v>56</v>
      </c>
      <c r="K157" s="78"/>
      <c r="L157" s="78"/>
      <c r="M157" s="78"/>
      <c r="N157" s="67"/>
      <c r="O157" s="64"/>
      <c r="P157" s="67"/>
      <c r="Q157" s="13"/>
      <c r="R157" s="99"/>
      <c r="S157" s="67"/>
    </row>
    <row r="158" spans="1:19" ht="135" x14ac:dyDescent="0.25">
      <c r="A158" s="67" t="str">
        <f t="shared" si="46"/>
        <v>Electricity Supply</v>
      </c>
      <c r="B158" s="67" t="str">
        <f t="shared" si="46"/>
        <v>Subsidy for Electricity Production</v>
      </c>
      <c r="C158" s="67" t="str">
        <f t="shared" si="46"/>
        <v>Subsidy for Elec Production by Fuel</v>
      </c>
      <c r="D158" s="13" t="s">
        <v>757</v>
      </c>
      <c r="E158" s="67"/>
      <c r="F158" s="13" t="s">
        <v>764</v>
      </c>
      <c r="G158" s="67"/>
      <c r="H158" s="65">
        <v>39</v>
      </c>
      <c r="I158" s="67" t="str">
        <f t="shared" si="47"/>
        <v>Subsidy for Electricity Production</v>
      </c>
      <c r="J158" s="13" t="s">
        <v>55</v>
      </c>
      <c r="K158" s="78">
        <f t="shared" ref="K158:N163" si="48">K$156</f>
        <v>0</v>
      </c>
      <c r="L158" s="78">
        <f t="shared" si="48"/>
        <v>60</v>
      </c>
      <c r="M158" s="78">
        <f t="shared" si="48"/>
        <v>1</v>
      </c>
      <c r="N158" s="67" t="str">
        <f t="shared" si="48"/>
        <v>$/MWh</v>
      </c>
      <c r="O158" s="64" t="s">
        <v>775</v>
      </c>
      <c r="P158" s="64" t="s">
        <v>283</v>
      </c>
      <c r="Q158" s="13" t="s">
        <v>284</v>
      </c>
      <c r="R158" s="99" t="str">
        <f>R$156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58" s="64"/>
    </row>
    <row r="159" spans="1:19" ht="135" x14ac:dyDescent="0.25">
      <c r="A159" s="67" t="str">
        <f t="shared" si="46"/>
        <v>Electricity Supply</v>
      </c>
      <c r="B159" s="67" t="str">
        <f t="shared" si="46"/>
        <v>Subsidy for Electricity Production</v>
      </c>
      <c r="C159" s="67" t="str">
        <f t="shared" si="46"/>
        <v>Subsidy for Elec Production by Fuel</v>
      </c>
      <c r="D159" s="13" t="s">
        <v>95</v>
      </c>
      <c r="E159" s="67"/>
      <c r="F159" s="13" t="s">
        <v>109</v>
      </c>
      <c r="G159" s="67"/>
      <c r="H159" s="65">
        <v>40</v>
      </c>
      <c r="I159" s="67" t="str">
        <f t="shared" si="47"/>
        <v>Subsidy for Electricity Production</v>
      </c>
      <c r="J159" s="13" t="s">
        <v>55</v>
      </c>
      <c r="K159" s="78">
        <f t="shared" si="48"/>
        <v>0</v>
      </c>
      <c r="L159" s="78">
        <f t="shared" si="48"/>
        <v>60</v>
      </c>
      <c r="M159" s="78">
        <f t="shared" si="48"/>
        <v>1</v>
      </c>
      <c r="N159" s="67" t="str">
        <f t="shared" si="48"/>
        <v>$/MWh</v>
      </c>
      <c r="O159" s="64" t="s">
        <v>468</v>
      </c>
      <c r="P159" s="64" t="s">
        <v>283</v>
      </c>
      <c r="Q159" s="13" t="s">
        <v>284</v>
      </c>
      <c r="R159" s="99" t="str">
        <f>R$156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59" s="64"/>
    </row>
    <row r="160" spans="1:19" ht="135" x14ac:dyDescent="0.25">
      <c r="A160" s="67" t="str">
        <f t="shared" si="46"/>
        <v>Electricity Supply</v>
      </c>
      <c r="B160" s="67" t="str">
        <f t="shared" si="46"/>
        <v>Subsidy for Electricity Production</v>
      </c>
      <c r="C160" s="67" t="str">
        <f t="shared" si="46"/>
        <v>Subsidy for Elec Production by Fuel</v>
      </c>
      <c r="D160" s="13" t="s">
        <v>96</v>
      </c>
      <c r="E160" s="67"/>
      <c r="F160" s="13" t="s">
        <v>110</v>
      </c>
      <c r="G160" s="67"/>
      <c r="H160" s="65">
        <v>41</v>
      </c>
      <c r="I160" s="67" t="str">
        <f t="shared" si="47"/>
        <v>Subsidy for Electricity Production</v>
      </c>
      <c r="J160" s="13" t="s">
        <v>55</v>
      </c>
      <c r="K160" s="78">
        <f t="shared" si="48"/>
        <v>0</v>
      </c>
      <c r="L160" s="78">
        <f t="shared" si="48"/>
        <v>60</v>
      </c>
      <c r="M160" s="78">
        <f t="shared" si="48"/>
        <v>1</v>
      </c>
      <c r="N160" s="67" t="str">
        <f t="shared" si="48"/>
        <v>$/MWh</v>
      </c>
      <c r="O160" s="64" t="s">
        <v>469</v>
      </c>
      <c r="P160" s="64" t="s">
        <v>283</v>
      </c>
      <c r="Q160" s="13" t="s">
        <v>284</v>
      </c>
      <c r="R160" s="99" t="str">
        <f>R$156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60" s="64"/>
    </row>
    <row r="161" spans="1:19" ht="135" x14ac:dyDescent="0.25">
      <c r="A161" s="67" t="str">
        <f t="shared" si="46"/>
        <v>Electricity Supply</v>
      </c>
      <c r="B161" s="67" t="str">
        <f t="shared" si="46"/>
        <v>Subsidy for Electricity Production</v>
      </c>
      <c r="C161" s="67" t="str">
        <f t="shared" si="46"/>
        <v>Subsidy for Elec Production by Fuel</v>
      </c>
      <c r="D161" s="13" t="s">
        <v>97</v>
      </c>
      <c r="E161" s="67"/>
      <c r="F161" s="13" t="s">
        <v>111</v>
      </c>
      <c r="G161" s="67"/>
      <c r="H161" s="65">
        <v>42</v>
      </c>
      <c r="I161" s="67" t="str">
        <f t="shared" si="47"/>
        <v>Subsidy for Electricity Production</v>
      </c>
      <c r="J161" s="13" t="s">
        <v>55</v>
      </c>
      <c r="K161" s="78">
        <f t="shared" si="48"/>
        <v>0</v>
      </c>
      <c r="L161" s="78">
        <f t="shared" si="48"/>
        <v>60</v>
      </c>
      <c r="M161" s="78">
        <f t="shared" si="48"/>
        <v>1</v>
      </c>
      <c r="N161" s="67" t="str">
        <f t="shared" si="48"/>
        <v>$/MWh</v>
      </c>
      <c r="O161" s="64" t="s">
        <v>470</v>
      </c>
      <c r="P161" s="64" t="s">
        <v>283</v>
      </c>
      <c r="Q161" s="13" t="s">
        <v>284</v>
      </c>
      <c r="R161" s="99" t="str">
        <f>R$156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61" s="64"/>
    </row>
    <row r="162" spans="1:19" ht="30" x14ac:dyDescent="0.25">
      <c r="A162" s="67" t="str">
        <f t="shared" si="46"/>
        <v>Electricity Supply</v>
      </c>
      <c r="B162" s="67" t="str">
        <f t="shared" si="46"/>
        <v>Subsidy for Electricity Production</v>
      </c>
      <c r="C162" s="67" t="str">
        <f t="shared" si="46"/>
        <v>Subsidy for Elec Production by Fuel</v>
      </c>
      <c r="D162" s="13" t="s">
        <v>748</v>
      </c>
      <c r="E162" s="67"/>
      <c r="F162" s="13" t="s">
        <v>747</v>
      </c>
      <c r="G162" s="67"/>
      <c r="H162" s="65"/>
      <c r="I162" s="67" t="str">
        <f t="shared" si="47"/>
        <v>Subsidy for Electricity Production</v>
      </c>
      <c r="J162" s="13" t="s">
        <v>56</v>
      </c>
      <c r="K162" s="76"/>
      <c r="L162" s="76"/>
      <c r="M162" s="76"/>
      <c r="N162" s="67"/>
      <c r="O162" s="64"/>
      <c r="P162" s="64"/>
      <c r="Q162" s="13"/>
      <c r="R162" s="99"/>
      <c r="S162" s="64"/>
    </row>
    <row r="163" spans="1:19" ht="135" x14ac:dyDescent="0.25">
      <c r="A163" s="67" t="str">
        <f t="shared" si="46"/>
        <v>Electricity Supply</v>
      </c>
      <c r="B163" s="67" t="str">
        <f t="shared" si="46"/>
        <v>Subsidy for Electricity Production</v>
      </c>
      <c r="C163" s="67" t="str">
        <f t="shared" si="46"/>
        <v>Subsidy for Elec Production by Fuel</v>
      </c>
      <c r="D163" s="13" t="s">
        <v>766</v>
      </c>
      <c r="E163" s="67"/>
      <c r="F163" s="13" t="s">
        <v>767</v>
      </c>
      <c r="G163" s="67"/>
      <c r="H163" s="65">
        <v>184</v>
      </c>
      <c r="I163" s="67" t="str">
        <f t="shared" si="47"/>
        <v>Subsidy for Electricity Production</v>
      </c>
      <c r="J163" s="13" t="s">
        <v>55</v>
      </c>
      <c r="K163" s="78">
        <f t="shared" si="48"/>
        <v>0</v>
      </c>
      <c r="L163" s="78">
        <f t="shared" si="48"/>
        <v>60</v>
      </c>
      <c r="M163" s="78">
        <f t="shared" si="48"/>
        <v>1</v>
      </c>
      <c r="N163" s="67" t="str">
        <f t="shared" si="48"/>
        <v>$/MWh</v>
      </c>
      <c r="O163" s="64" t="s">
        <v>774</v>
      </c>
      <c r="P163" s="64" t="s">
        <v>283</v>
      </c>
      <c r="Q163" s="13" t="s">
        <v>284</v>
      </c>
      <c r="R163" s="99" t="str">
        <f>R$156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63" s="64"/>
    </row>
    <row r="164" spans="1:19" ht="60" x14ac:dyDescent="0.25">
      <c r="A164" s="64" t="s">
        <v>9</v>
      </c>
      <c r="B164" s="64" t="s">
        <v>25</v>
      </c>
      <c r="C164" s="64" t="s">
        <v>367</v>
      </c>
      <c r="D164" s="64"/>
      <c r="E164" s="64"/>
      <c r="F164" s="64"/>
      <c r="G164" s="64"/>
      <c r="H164" s="65">
        <v>43</v>
      </c>
      <c r="I164" s="64" t="s">
        <v>25</v>
      </c>
      <c r="J164" s="64" t="s">
        <v>55</v>
      </c>
      <c r="K164" s="71">
        <v>0</v>
      </c>
      <c r="L164" s="72">
        <v>1</v>
      </c>
      <c r="M164" s="72">
        <v>0.01</v>
      </c>
      <c r="N164" s="64" t="s">
        <v>43</v>
      </c>
      <c r="O164" s="64" t="s">
        <v>696</v>
      </c>
      <c r="P164" s="64" t="s">
        <v>285</v>
      </c>
      <c r="Q164" s="13" t="s">
        <v>286</v>
      </c>
      <c r="R164" s="94" t="s">
        <v>202</v>
      </c>
      <c r="S164" s="64"/>
    </row>
    <row r="165" spans="1:19" s="7" customFormat="1" ht="60" x14ac:dyDescent="0.25">
      <c r="A165" s="64" t="s">
        <v>9</v>
      </c>
      <c r="B165" s="64" t="s">
        <v>29</v>
      </c>
      <c r="C165" s="64" t="s">
        <v>368</v>
      </c>
      <c r="D165" s="64"/>
      <c r="E165" s="64"/>
      <c r="F165" s="64"/>
      <c r="G165" s="64"/>
      <c r="H165" s="65">
        <v>44</v>
      </c>
      <c r="I165" s="64" t="s">
        <v>29</v>
      </c>
      <c r="J165" s="64" t="s">
        <v>55</v>
      </c>
      <c r="K165" s="71">
        <v>0</v>
      </c>
      <c r="L165" s="72">
        <v>1</v>
      </c>
      <c r="M165" s="72">
        <v>0.01</v>
      </c>
      <c r="N165" s="64" t="s">
        <v>43</v>
      </c>
      <c r="O165" s="64" t="s">
        <v>629</v>
      </c>
      <c r="P165" s="64" t="s">
        <v>287</v>
      </c>
      <c r="Q165" s="13" t="s">
        <v>288</v>
      </c>
      <c r="R165" s="94" t="s">
        <v>202</v>
      </c>
      <c r="S165" s="67"/>
    </row>
    <row r="166" spans="1:19" s="7" customFormat="1" ht="75" x14ac:dyDescent="0.25">
      <c r="A166" s="64" t="s">
        <v>9</v>
      </c>
      <c r="B166" s="64" t="s">
        <v>27</v>
      </c>
      <c r="C166" s="64" t="s">
        <v>73</v>
      </c>
      <c r="D166" s="64"/>
      <c r="E166" s="64"/>
      <c r="F166" s="64"/>
      <c r="G166" s="64"/>
      <c r="H166" s="65">
        <v>45</v>
      </c>
      <c r="I166" s="64" t="s">
        <v>27</v>
      </c>
      <c r="J166" s="64" t="s">
        <v>55</v>
      </c>
      <c r="K166" s="71">
        <v>0</v>
      </c>
      <c r="L166" s="72">
        <v>1</v>
      </c>
      <c r="M166" s="72">
        <v>0.01</v>
      </c>
      <c r="N166" s="64" t="s">
        <v>43</v>
      </c>
      <c r="O166" s="64" t="s">
        <v>630</v>
      </c>
      <c r="P166" s="64" t="s">
        <v>289</v>
      </c>
      <c r="Q166" s="13" t="s">
        <v>290</v>
      </c>
      <c r="R166" s="94" t="s">
        <v>202</v>
      </c>
      <c r="S166" s="67"/>
    </row>
    <row r="167" spans="1:19" s="7" customFormat="1" ht="105" x14ac:dyDescent="0.25">
      <c r="A167" s="64" t="s">
        <v>9</v>
      </c>
      <c r="B167" s="64" t="s">
        <v>121</v>
      </c>
      <c r="C167" s="64" t="s">
        <v>369</v>
      </c>
      <c r="D167" s="64" t="s">
        <v>157</v>
      </c>
      <c r="E167" s="64"/>
      <c r="F167" s="13" t="s">
        <v>165</v>
      </c>
      <c r="G167" s="64"/>
      <c r="H167" s="65">
        <v>46</v>
      </c>
      <c r="I167" s="64" t="s">
        <v>121</v>
      </c>
      <c r="J167" s="64" t="s">
        <v>55</v>
      </c>
      <c r="K167" s="72">
        <v>0</v>
      </c>
      <c r="L167" s="72">
        <f>ROUND(MaxBoundCalculations!B186,2)</f>
        <v>0.08</v>
      </c>
      <c r="M167" s="79">
        <v>5.0000000000000001E-3</v>
      </c>
      <c r="N167" s="64" t="s">
        <v>40</v>
      </c>
      <c r="O167" s="64" t="s">
        <v>700</v>
      </c>
      <c r="P167" s="64" t="s">
        <v>291</v>
      </c>
      <c r="Q167" s="13" t="s">
        <v>292</v>
      </c>
      <c r="R167" s="100" t="s">
        <v>227</v>
      </c>
      <c r="S167" s="13" t="s">
        <v>227</v>
      </c>
    </row>
    <row r="168" spans="1:19" s="7" customFormat="1" ht="105" x14ac:dyDescent="0.25">
      <c r="A168" s="67" t="str">
        <f>A$167</f>
        <v>Industry</v>
      </c>
      <c r="B168" s="67" t="str">
        <f t="shared" ref="B168:C174" si="49">B$167</f>
        <v>Industry Energy Efficiency Standards</v>
      </c>
      <c r="C168" s="67" t="str">
        <f t="shared" si="49"/>
        <v>Percentage Improvement in Eqpt Efficiency Standards above BAU</v>
      </c>
      <c r="D168" s="13" t="s">
        <v>158</v>
      </c>
      <c r="E168" s="64"/>
      <c r="F168" s="13" t="s">
        <v>166</v>
      </c>
      <c r="G168" s="64"/>
      <c r="H168" s="65">
        <v>47</v>
      </c>
      <c r="I168" s="67" t="str">
        <f t="shared" ref="I168:I174" si="50">I$167</f>
        <v>Industry Energy Efficiency Standards</v>
      </c>
      <c r="J168" s="64" t="s">
        <v>55</v>
      </c>
      <c r="K168" s="73">
        <f t="shared" ref="K168:N174" si="51">K$167</f>
        <v>0</v>
      </c>
      <c r="L168" s="73">
        <f t="shared" si="51"/>
        <v>0.08</v>
      </c>
      <c r="M168" s="81">
        <f t="shared" si="51"/>
        <v>5.0000000000000001E-3</v>
      </c>
      <c r="N168" s="67" t="str">
        <f t="shared" si="51"/>
        <v>% reduction in energy use</v>
      </c>
      <c r="O168" s="64" t="s">
        <v>701</v>
      </c>
      <c r="P168" s="64" t="s">
        <v>291</v>
      </c>
      <c r="Q168" s="13" t="s">
        <v>292</v>
      </c>
      <c r="R168" s="99" t="str">
        <f t="shared" ref="R168:S174" si="52">R$167</f>
        <v>O. Siddiqui, 2009, "Assessment of Achievable Potential from Energy Efficiency and Demand Response Programs in the U.S.", EPRI, http://www.epri.com/abstracts/pages/productabstract.aspx?ProductID=000000000001016987, Page 4-32, Figure 4-33</v>
      </c>
      <c r="S168" s="67" t="str">
        <f t="shared" si="52"/>
        <v>O. Siddiqui, 2009, "Assessment of Achievable Potential from Energy Efficiency and Demand Response Programs in the U.S.", EPRI, http://www.epri.com/abstracts/pages/productabstract.aspx?ProductID=000000000001016987, Page 4-32, Figure 4-33</v>
      </c>
    </row>
    <row r="169" spans="1:19" s="7" customFormat="1" ht="105" x14ac:dyDescent="0.25">
      <c r="A169" s="67" t="str">
        <f t="shared" ref="A169:A174" si="53">A$167</f>
        <v>Industry</v>
      </c>
      <c r="B169" s="67" t="str">
        <f t="shared" si="49"/>
        <v>Industry Energy Efficiency Standards</v>
      </c>
      <c r="C169" s="67" t="str">
        <f t="shared" si="49"/>
        <v>Percentage Improvement in Eqpt Efficiency Standards above BAU</v>
      </c>
      <c r="D169" s="13" t="s">
        <v>159</v>
      </c>
      <c r="E169" s="64"/>
      <c r="F169" s="13" t="s">
        <v>167</v>
      </c>
      <c r="G169" s="64"/>
      <c r="H169" s="65">
        <v>48</v>
      </c>
      <c r="I169" s="67" t="str">
        <f t="shared" si="50"/>
        <v>Industry Energy Efficiency Standards</v>
      </c>
      <c r="J169" s="64" t="s">
        <v>55</v>
      </c>
      <c r="K169" s="73">
        <f t="shared" si="51"/>
        <v>0</v>
      </c>
      <c r="L169" s="73">
        <f t="shared" si="51"/>
        <v>0.08</v>
      </c>
      <c r="M169" s="81">
        <f t="shared" si="51"/>
        <v>5.0000000000000001E-3</v>
      </c>
      <c r="N169" s="67" t="str">
        <f t="shared" si="51"/>
        <v>% reduction in energy use</v>
      </c>
      <c r="O169" s="64" t="s">
        <v>702</v>
      </c>
      <c r="P169" s="64" t="s">
        <v>291</v>
      </c>
      <c r="Q169" s="13" t="s">
        <v>292</v>
      </c>
      <c r="R169" s="99" t="str">
        <f t="shared" si="52"/>
        <v>O. Siddiqui, 2009, "Assessment of Achievable Potential from Energy Efficiency and Demand Response Programs in the U.S.", EPRI, http://www.epri.com/abstracts/pages/productabstract.aspx?ProductID=000000000001016987, Page 4-32, Figure 4-33</v>
      </c>
      <c r="S169" s="67" t="str">
        <f t="shared" si="52"/>
        <v>O. Siddiqui, 2009, "Assessment of Achievable Potential from Energy Efficiency and Demand Response Programs in the U.S.", EPRI, http://www.epri.com/abstracts/pages/productabstract.aspx?ProductID=000000000001016987, Page 4-32, Figure 4-33</v>
      </c>
    </row>
    <row r="170" spans="1:19" s="7" customFormat="1" ht="105" x14ac:dyDescent="0.25">
      <c r="A170" s="67" t="str">
        <f t="shared" si="53"/>
        <v>Industry</v>
      </c>
      <c r="B170" s="67" t="str">
        <f t="shared" si="49"/>
        <v>Industry Energy Efficiency Standards</v>
      </c>
      <c r="C170" s="67" t="str">
        <f t="shared" si="49"/>
        <v>Percentage Improvement in Eqpt Efficiency Standards above BAU</v>
      </c>
      <c r="D170" s="13" t="s">
        <v>160</v>
      </c>
      <c r="E170" s="64"/>
      <c r="F170" s="13" t="s">
        <v>168</v>
      </c>
      <c r="G170" s="64"/>
      <c r="H170" s="65">
        <v>49</v>
      </c>
      <c r="I170" s="67" t="str">
        <f t="shared" si="50"/>
        <v>Industry Energy Efficiency Standards</v>
      </c>
      <c r="J170" s="64" t="s">
        <v>55</v>
      </c>
      <c r="K170" s="73">
        <f t="shared" si="51"/>
        <v>0</v>
      </c>
      <c r="L170" s="73">
        <f t="shared" si="51"/>
        <v>0.08</v>
      </c>
      <c r="M170" s="81">
        <f t="shared" si="51"/>
        <v>5.0000000000000001E-3</v>
      </c>
      <c r="N170" s="67" t="str">
        <f t="shared" si="51"/>
        <v>% reduction in energy use</v>
      </c>
      <c r="O170" s="64" t="s">
        <v>703</v>
      </c>
      <c r="P170" s="64" t="s">
        <v>291</v>
      </c>
      <c r="Q170" s="13" t="s">
        <v>292</v>
      </c>
      <c r="R170" s="99" t="str">
        <f t="shared" si="52"/>
        <v>O. Siddiqui, 2009, "Assessment of Achievable Potential from Energy Efficiency and Demand Response Programs in the U.S.", EPRI, http://www.epri.com/abstracts/pages/productabstract.aspx?ProductID=000000000001016987, Page 4-32, Figure 4-33</v>
      </c>
      <c r="S170" s="67" t="str">
        <f t="shared" si="52"/>
        <v>O. Siddiqui, 2009, "Assessment of Achievable Potential from Energy Efficiency and Demand Response Programs in the U.S.", EPRI, http://www.epri.com/abstracts/pages/productabstract.aspx?ProductID=000000000001016987, Page 4-32, Figure 4-33</v>
      </c>
    </row>
    <row r="171" spans="1:19" s="7" customFormat="1" ht="105" x14ac:dyDescent="0.25">
      <c r="A171" s="67" t="str">
        <f t="shared" si="53"/>
        <v>Industry</v>
      </c>
      <c r="B171" s="67" t="str">
        <f t="shared" si="49"/>
        <v>Industry Energy Efficiency Standards</v>
      </c>
      <c r="C171" s="67" t="str">
        <f t="shared" si="49"/>
        <v>Percentage Improvement in Eqpt Efficiency Standards above BAU</v>
      </c>
      <c r="D171" s="13" t="s">
        <v>161</v>
      </c>
      <c r="E171" s="64"/>
      <c r="F171" s="13" t="s">
        <v>169</v>
      </c>
      <c r="G171" s="64"/>
      <c r="H171" s="65">
        <v>50</v>
      </c>
      <c r="I171" s="67" t="str">
        <f t="shared" si="50"/>
        <v>Industry Energy Efficiency Standards</v>
      </c>
      <c r="J171" s="64" t="s">
        <v>55</v>
      </c>
      <c r="K171" s="73">
        <f t="shared" si="51"/>
        <v>0</v>
      </c>
      <c r="L171" s="73">
        <f t="shared" si="51"/>
        <v>0.08</v>
      </c>
      <c r="M171" s="81">
        <f t="shared" si="51"/>
        <v>5.0000000000000001E-3</v>
      </c>
      <c r="N171" s="67" t="str">
        <f t="shared" si="51"/>
        <v>% reduction in energy use</v>
      </c>
      <c r="O171" s="64" t="s">
        <v>704</v>
      </c>
      <c r="P171" s="64" t="s">
        <v>291</v>
      </c>
      <c r="Q171" s="13" t="s">
        <v>292</v>
      </c>
      <c r="R171" s="99" t="str">
        <f t="shared" si="52"/>
        <v>O. Siddiqui, 2009, "Assessment of Achievable Potential from Energy Efficiency and Demand Response Programs in the U.S.", EPRI, http://www.epri.com/abstracts/pages/productabstract.aspx?ProductID=000000000001016987, Page 4-32, Figure 4-33</v>
      </c>
      <c r="S171" s="67" t="str">
        <f t="shared" si="52"/>
        <v>O. Siddiqui, 2009, "Assessment of Achievable Potential from Energy Efficiency and Demand Response Programs in the U.S.", EPRI, http://www.epri.com/abstracts/pages/productabstract.aspx?ProductID=000000000001016987, Page 4-32, Figure 4-33</v>
      </c>
    </row>
    <row r="172" spans="1:19" s="7" customFormat="1" ht="105" x14ac:dyDescent="0.25">
      <c r="A172" s="67" t="str">
        <f t="shared" si="53"/>
        <v>Industry</v>
      </c>
      <c r="B172" s="67" t="str">
        <f t="shared" si="49"/>
        <v>Industry Energy Efficiency Standards</v>
      </c>
      <c r="C172" s="67" t="str">
        <f t="shared" si="49"/>
        <v>Percentage Improvement in Eqpt Efficiency Standards above BAU</v>
      </c>
      <c r="D172" s="13" t="s">
        <v>162</v>
      </c>
      <c r="E172" s="64"/>
      <c r="F172" s="13" t="s">
        <v>170</v>
      </c>
      <c r="G172" s="64"/>
      <c r="H172" s="65">
        <v>51</v>
      </c>
      <c r="I172" s="67" t="str">
        <f t="shared" si="50"/>
        <v>Industry Energy Efficiency Standards</v>
      </c>
      <c r="J172" s="64" t="s">
        <v>55</v>
      </c>
      <c r="K172" s="73">
        <f t="shared" si="51"/>
        <v>0</v>
      </c>
      <c r="L172" s="73">
        <f t="shared" si="51"/>
        <v>0.08</v>
      </c>
      <c r="M172" s="81">
        <f t="shared" si="51"/>
        <v>5.0000000000000001E-3</v>
      </c>
      <c r="N172" s="67" t="str">
        <f t="shared" si="51"/>
        <v>% reduction in energy use</v>
      </c>
      <c r="O172" s="64" t="s">
        <v>705</v>
      </c>
      <c r="P172" s="64" t="s">
        <v>291</v>
      </c>
      <c r="Q172" s="13" t="s">
        <v>292</v>
      </c>
      <c r="R172" s="99" t="str">
        <f t="shared" si="52"/>
        <v>O. Siddiqui, 2009, "Assessment of Achievable Potential from Energy Efficiency and Demand Response Programs in the U.S.", EPRI, http://www.epri.com/abstracts/pages/productabstract.aspx?ProductID=000000000001016987, Page 4-32, Figure 4-33</v>
      </c>
      <c r="S172" s="67" t="str">
        <f t="shared" si="52"/>
        <v>O. Siddiqui, 2009, "Assessment of Achievable Potential from Energy Efficiency and Demand Response Programs in the U.S.", EPRI, http://www.epri.com/abstracts/pages/productabstract.aspx?ProductID=000000000001016987, Page 4-32, Figure 4-33</v>
      </c>
    </row>
    <row r="173" spans="1:19" ht="105" x14ac:dyDescent="0.25">
      <c r="A173" s="67" t="str">
        <f t="shared" si="53"/>
        <v>Industry</v>
      </c>
      <c r="B173" s="67" t="str">
        <f>B$167</f>
        <v>Industry Energy Efficiency Standards</v>
      </c>
      <c r="C173" s="67" t="str">
        <f>C$167</f>
        <v>Percentage Improvement in Eqpt Efficiency Standards above BAU</v>
      </c>
      <c r="D173" s="13" t="s">
        <v>163</v>
      </c>
      <c r="E173" s="64"/>
      <c r="F173" s="13" t="s">
        <v>171</v>
      </c>
      <c r="G173" s="64"/>
      <c r="H173" s="65">
        <v>52</v>
      </c>
      <c r="I173" s="67" t="str">
        <f t="shared" si="50"/>
        <v>Industry Energy Efficiency Standards</v>
      </c>
      <c r="J173" s="64" t="s">
        <v>55</v>
      </c>
      <c r="K173" s="73">
        <f>K$167</f>
        <v>0</v>
      </c>
      <c r="L173" s="73">
        <f>L$167</f>
        <v>0.08</v>
      </c>
      <c r="M173" s="81">
        <f>M$167</f>
        <v>5.0000000000000001E-3</v>
      </c>
      <c r="N173" s="67" t="str">
        <f>N$167</f>
        <v>% reduction in energy use</v>
      </c>
      <c r="O173" s="64" t="s">
        <v>706</v>
      </c>
      <c r="P173" s="64" t="s">
        <v>291</v>
      </c>
      <c r="Q173" s="13" t="s">
        <v>292</v>
      </c>
      <c r="R173" s="99" t="str">
        <f t="shared" si="52"/>
        <v>O. Siddiqui, 2009, "Assessment of Achievable Potential from Energy Efficiency and Demand Response Programs in the U.S.", EPRI, http://www.epri.com/abstracts/pages/productabstract.aspx?ProductID=000000000001016987, Page 4-32, Figure 4-33</v>
      </c>
      <c r="S173" s="67" t="str">
        <f t="shared" si="52"/>
        <v>O. Siddiqui, 2009, "Assessment of Achievable Potential from Energy Efficiency and Demand Response Programs in the U.S.", EPRI, http://www.epri.com/abstracts/pages/productabstract.aspx?ProductID=000000000001016987, Page 4-32, Figure 4-33</v>
      </c>
    </row>
    <row r="174" spans="1:19" s="7" customFormat="1" ht="105" x14ac:dyDescent="0.25">
      <c r="A174" s="67" t="str">
        <f t="shared" si="53"/>
        <v>Industry</v>
      </c>
      <c r="B174" s="67" t="str">
        <f t="shared" si="49"/>
        <v>Industry Energy Efficiency Standards</v>
      </c>
      <c r="C174" s="67" t="str">
        <f t="shared" si="49"/>
        <v>Percentage Improvement in Eqpt Efficiency Standards above BAU</v>
      </c>
      <c r="D174" s="13" t="s">
        <v>164</v>
      </c>
      <c r="E174" s="64"/>
      <c r="F174" s="13" t="s">
        <v>172</v>
      </c>
      <c r="G174" s="64"/>
      <c r="H174" s="65">
        <v>53</v>
      </c>
      <c r="I174" s="67" t="str">
        <f t="shared" si="50"/>
        <v>Industry Energy Efficiency Standards</v>
      </c>
      <c r="J174" s="64" t="s">
        <v>55</v>
      </c>
      <c r="K174" s="73">
        <f t="shared" si="51"/>
        <v>0</v>
      </c>
      <c r="L174" s="73">
        <f t="shared" si="51"/>
        <v>0.08</v>
      </c>
      <c r="M174" s="81">
        <f t="shared" si="51"/>
        <v>5.0000000000000001E-3</v>
      </c>
      <c r="N174" s="67" t="str">
        <f t="shared" si="51"/>
        <v>% reduction in energy use</v>
      </c>
      <c r="O174" s="64" t="s">
        <v>707</v>
      </c>
      <c r="P174" s="64" t="s">
        <v>291</v>
      </c>
      <c r="Q174" s="13" t="s">
        <v>292</v>
      </c>
      <c r="R174" s="99" t="str">
        <f t="shared" si="52"/>
        <v>O. Siddiqui, 2009, "Assessment of Achievable Potential from Energy Efficiency and Demand Response Programs in the U.S.", EPRI, http://www.epri.com/abstracts/pages/productabstract.aspx?ProductID=000000000001016987, Page 4-32, Figure 4-33</v>
      </c>
      <c r="S174" s="67" t="str">
        <f t="shared" si="52"/>
        <v>O. Siddiqui, 2009, "Assessment of Achievable Potential from Energy Efficiency and Demand Response Programs in the U.S.", EPRI, http://www.epri.com/abstracts/pages/productabstract.aspx?ProductID=000000000001016987, Page 4-32, Figure 4-33</v>
      </c>
    </row>
    <row r="175" spans="1:19" s="7" customFormat="1" ht="60" x14ac:dyDescent="0.25">
      <c r="A175" s="64" t="s">
        <v>9</v>
      </c>
      <c r="B175" s="64" t="s">
        <v>28</v>
      </c>
      <c r="C175" s="64" t="s">
        <v>370</v>
      </c>
      <c r="D175" s="64"/>
      <c r="E175" s="64"/>
      <c r="F175" s="64"/>
      <c r="G175" s="64"/>
      <c r="H175" s="65">
        <v>54</v>
      </c>
      <c r="I175" s="64" t="s">
        <v>28</v>
      </c>
      <c r="J175" s="64" t="s">
        <v>55</v>
      </c>
      <c r="K175" s="71">
        <v>0</v>
      </c>
      <c r="L175" s="72">
        <v>1</v>
      </c>
      <c r="M175" s="72">
        <v>0.01</v>
      </c>
      <c r="N175" s="64" t="s">
        <v>43</v>
      </c>
      <c r="O175" s="64" t="s">
        <v>631</v>
      </c>
      <c r="P175" s="64" t="s">
        <v>293</v>
      </c>
      <c r="Q175" s="13" t="s">
        <v>294</v>
      </c>
      <c r="R175" s="94" t="s">
        <v>202</v>
      </c>
      <c r="S175" s="67"/>
    </row>
    <row r="176" spans="1:19" ht="75" x14ac:dyDescent="0.25">
      <c r="A176" s="64" t="s">
        <v>9</v>
      </c>
      <c r="B176" s="64" t="s">
        <v>758</v>
      </c>
      <c r="C176" s="64" t="s">
        <v>759</v>
      </c>
      <c r="D176" s="64"/>
      <c r="E176" s="64"/>
      <c r="F176" s="64"/>
      <c r="G176" s="64"/>
      <c r="H176" s="65">
        <v>55</v>
      </c>
      <c r="I176" s="64" t="s">
        <v>502</v>
      </c>
      <c r="J176" s="64" t="s">
        <v>55</v>
      </c>
      <c r="K176" s="71">
        <v>0</v>
      </c>
      <c r="L176" s="71">
        <v>0.25</v>
      </c>
      <c r="M176" s="79">
        <v>5.0000000000000001E-3</v>
      </c>
      <c r="N176" s="64" t="s">
        <v>39</v>
      </c>
      <c r="O176" s="64" t="s">
        <v>760</v>
      </c>
      <c r="P176" s="64" t="s">
        <v>295</v>
      </c>
      <c r="Q176" s="13" t="s">
        <v>296</v>
      </c>
      <c r="R176" s="94" t="s">
        <v>229</v>
      </c>
      <c r="S176" s="64"/>
    </row>
    <row r="177" spans="1:19" ht="75" x14ac:dyDescent="0.25">
      <c r="A177" s="64" t="s">
        <v>9</v>
      </c>
      <c r="B177" s="64" t="s">
        <v>417</v>
      </c>
      <c r="C177" s="64" t="s">
        <v>418</v>
      </c>
      <c r="D177" s="64"/>
      <c r="E177" s="64"/>
      <c r="F177" s="64"/>
      <c r="G177" s="64"/>
      <c r="H177" s="65">
        <v>166</v>
      </c>
      <c r="I177" s="64" t="s">
        <v>502</v>
      </c>
      <c r="J177" s="64" t="s">
        <v>55</v>
      </c>
      <c r="K177" s="71">
        <v>0</v>
      </c>
      <c r="L177" s="71">
        <v>0.25</v>
      </c>
      <c r="M177" s="79">
        <v>5.0000000000000001E-3</v>
      </c>
      <c r="N177" s="64" t="s">
        <v>419</v>
      </c>
      <c r="O177" s="64" t="s">
        <v>625</v>
      </c>
      <c r="P177" s="64" t="s">
        <v>295</v>
      </c>
      <c r="Q177" s="13" t="s">
        <v>296</v>
      </c>
      <c r="R177" s="94" t="s">
        <v>229</v>
      </c>
      <c r="S177" s="64"/>
    </row>
    <row r="178" spans="1:19" ht="75" x14ac:dyDescent="0.25">
      <c r="A178" s="64" t="s">
        <v>9</v>
      </c>
      <c r="B178" s="64" t="s">
        <v>26</v>
      </c>
      <c r="C178" s="64" t="s">
        <v>371</v>
      </c>
      <c r="D178" s="64"/>
      <c r="E178" s="64"/>
      <c r="F178" s="64"/>
      <c r="G178" s="64"/>
      <c r="H178" s="65">
        <v>56</v>
      </c>
      <c r="I178" s="66" t="s">
        <v>503</v>
      </c>
      <c r="J178" s="64" t="s">
        <v>55</v>
      </c>
      <c r="K178" s="71">
        <v>0</v>
      </c>
      <c r="L178" s="72">
        <v>1</v>
      </c>
      <c r="M178" s="72">
        <v>0.01</v>
      </c>
      <c r="N178" s="64" t="s">
        <v>43</v>
      </c>
      <c r="O178" s="64" t="s">
        <v>632</v>
      </c>
      <c r="P178" s="64" t="s">
        <v>297</v>
      </c>
      <c r="Q178" s="13" t="s">
        <v>298</v>
      </c>
      <c r="R178" s="94" t="s">
        <v>202</v>
      </c>
      <c r="S178" s="64"/>
    </row>
    <row r="179" spans="1:19" ht="60" x14ac:dyDescent="0.25">
      <c r="A179" s="64" t="s">
        <v>9</v>
      </c>
      <c r="B179" s="64" t="s">
        <v>23</v>
      </c>
      <c r="C179" s="64" t="s">
        <v>372</v>
      </c>
      <c r="D179" s="64"/>
      <c r="E179" s="64"/>
      <c r="F179" s="64"/>
      <c r="G179" s="64"/>
      <c r="H179" s="65">
        <v>57</v>
      </c>
      <c r="I179" s="66" t="s">
        <v>503</v>
      </c>
      <c r="J179" s="64" t="s">
        <v>55</v>
      </c>
      <c r="K179" s="71">
        <v>0</v>
      </c>
      <c r="L179" s="72">
        <v>1</v>
      </c>
      <c r="M179" s="72">
        <v>0.01</v>
      </c>
      <c r="N179" s="64" t="s">
        <v>43</v>
      </c>
      <c r="O179" s="64" t="s">
        <v>697</v>
      </c>
      <c r="P179" s="64" t="s">
        <v>299</v>
      </c>
      <c r="Q179" s="13" t="s">
        <v>300</v>
      </c>
      <c r="R179" s="94" t="s">
        <v>202</v>
      </c>
      <c r="S179" s="64"/>
    </row>
    <row r="180" spans="1:19" ht="60" x14ac:dyDescent="0.25">
      <c r="A180" s="64" t="s">
        <v>9</v>
      </c>
      <c r="B180" s="64" t="s">
        <v>494</v>
      </c>
      <c r="C180" s="64" t="s">
        <v>373</v>
      </c>
      <c r="D180" s="64"/>
      <c r="E180" s="64"/>
      <c r="F180" s="64"/>
      <c r="G180" s="64"/>
      <c r="H180" s="65">
        <v>58</v>
      </c>
      <c r="I180" s="64" t="s">
        <v>494</v>
      </c>
      <c r="J180" s="64" t="s">
        <v>55</v>
      </c>
      <c r="K180" s="71">
        <v>0</v>
      </c>
      <c r="L180" s="72">
        <v>1</v>
      </c>
      <c r="M180" s="72">
        <v>0.01</v>
      </c>
      <c r="N180" s="64" t="s">
        <v>43</v>
      </c>
      <c r="O180" s="64" t="s">
        <v>698</v>
      </c>
      <c r="P180" s="64" t="s">
        <v>301</v>
      </c>
      <c r="Q180" s="13" t="s">
        <v>302</v>
      </c>
      <c r="R180" s="94" t="s">
        <v>202</v>
      </c>
      <c r="S180" s="64"/>
    </row>
    <row r="181" spans="1:19" ht="60" x14ac:dyDescent="0.25">
      <c r="A181" s="64" t="s">
        <v>9</v>
      </c>
      <c r="B181" s="64" t="s">
        <v>24</v>
      </c>
      <c r="C181" s="64" t="s">
        <v>374</v>
      </c>
      <c r="D181" s="64"/>
      <c r="E181" s="64"/>
      <c r="F181" s="64"/>
      <c r="G181" s="64"/>
      <c r="H181" s="65">
        <v>59</v>
      </c>
      <c r="I181" s="64" t="s">
        <v>24</v>
      </c>
      <c r="J181" s="64" t="s">
        <v>55</v>
      </c>
      <c r="K181" s="71">
        <v>0</v>
      </c>
      <c r="L181" s="72">
        <v>1</v>
      </c>
      <c r="M181" s="72">
        <v>0.01</v>
      </c>
      <c r="N181" s="64" t="s">
        <v>43</v>
      </c>
      <c r="O181" s="64" t="s">
        <v>699</v>
      </c>
      <c r="P181" s="64" t="s">
        <v>303</v>
      </c>
      <c r="Q181" s="13" t="s">
        <v>304</v>
      </c>
      <c r="R181" s="94" t="s">
        <v>202</v>
      </c>
      <c r="S181" s="64"/>
    </row>
    <row r="182" spans="1:19" ht="75" x14ac:dyDescent="0.25">
      <c r="A182" s="64" t="s">
        <v>173</v>
      </c>
      <c r="B182" s="64" t="s">
        <v>177</v>
      </c>
      <c r="C182" s="64" t="s">
        <v>708</v>
      </c>
      <c r="D182" s="64"/>
      <c r="E182" s="64"/>
      <c r="F182" s="64"/>
      <c r="G182" s="64"/>
      <c r="H182" s="65">
        <v>60</v>
      </c>
      <c r="I182" s="64" t="s">
        <v>177</v>
      </c>
      <c r="J182" s="64" t="s">
        <v>55</v>
      </c>
      <c r="K182" s="71">
        <v>0</v>
      </c>
      <c r="L182" s="72">
        <v>1</v>
      </c>
      <c r="M182" s="72">
        <v>0.01</v>
      </c>
      <c r="N182" s="64" t="s">
        <v>43</v>
      </c>
      <c r="O182" s="64" t="s">
        <v>724</v>
      </c>
      <c r="P182" s="64" t="s">
        <v>305</v>
      </c>
      <c r="Q182" s="13" t="s">
        <v>306</v>
      </c>
      <c r="R182" s="94" t="s">
        <v>202</v>
      </c>
      <c r="S182" s="64" t="s">
        <v>244</v>
      </c>
    </row>
    <row r="183" spans="1:19" ht="30" x14ac:dyDescent="0.25">
      <c r="A183" s="64" t="s">
        <v>173</v>
      </c>
      <c r="B183" s="64" t="s">
        <v>339</v>
      </c>
      <c r="C183" s="64" t="s">
        <v>723</v>
      </c>
      <c r="D183" s="64"/>
      <c r="E183" s="64"/>
      <c r="F183" s="64"/>
      <c r="G183" s="64"/>
      <c r="H183" s="65"/>
      <c r="I183" s="64" t="s">
        <v>339</v>
      </c>
      <c r="J183" s="13" t="s">
        <v>56</v>
      </c>
      <c r="K183" s="71"/>
      <c r="L183" s="72"/>
      <c r="M183" s="72"/>
      <c r="N183" s="64"/>
      <c r="O183" s="64"/>
      <c r="P183" s="64" t="s">
        <v>420</v>
      </c>
      <c r="Q183" s="13" t="s">
        <v>421</v>
      </c>
      <c r="R183" s="94"/>
      <c r="S183" s="64"/>
    </row>
    <row r="184" spans="1:19" ht="30" x14ac:dyDescent="0.25">
      <c r="A184" s="64" t="s">
        <v>173</v>
      </c>
      <c r="B184" s="64" t="s">
        <v>713</v>
      </c>
      <c r="C184" s="64" t="s">
        <v>714</v>
      </c>
      <c r="D184" s="64"/>
      <c r="E184" s="64"/>
      <c r="F184" s="64"/>
      <c r="G184" s="64"/>
      <c r="H184" s="65">
        <v>177</v>
      </c>
      <c r="I184" s="64" t="s">
        <v>713</v>
      </c>
      <c r="J184" s="13" t="s">
        <v>56</v>
      </c>
      <c r="K184" s="71"/>
      <c r="L184" s="72"/>
      <c r="M184" s="72"/>
      <c r="N184" s="64"/>
      <c r="O184" s="64"/>
      <c r="P184" s="64"/>
      <c r="Q184" s="13"/>
      <c r="R184" s="94"/>
      <c r="S184" s="64"/>
    </row>
    <row r="185" spans="1:19" ht="45" x14ac:dyDescent="0.25">
      <c r="A185" s="64" t="s">
        <v>173</v>
      </c>
      <c r="B185" s="64" t="s">
        <v>245</v>
      </c>
      <c r="C185" s="64" t="s">
        <v>709</v>
      </c>
      <c r="D185" s="64"/>
      <c r="E185" s="64"/>
      <c r="F185" s="64"/>
      <c r="G185" s="64"/>
      <c r="H185" s="65">
        <v>61</v>
      </c>
      <c r="I185" s="64" t="s">
        <v>245</v>
      </c>
      <c r="J185" s="64" t="s">
        <v>55</v>
      </c>
      <c r="K185" s="71">
        <v>0</v>
      </c>
      <c r="L185" s="72">
        <v>1</v>
      </c>
      <c r="M185" s="72">
        <v>0.01</v>
      </c>
      <c r="N185" s="64" t="s">
        <v>43</v>
      </c>
      <c r="O185" s="64" t="s">
        <v>725</v>
      </c>
      <c r="P185" s="64" t="s">
        <v>307</v>
      </c>
      <c r="Q185" s="13" t="s">
        <v>308</v>
      </c>
      <c r="R185" s="94" t="s">
        <v>202</v>
      </c>
      <c r="S185" s="64"/>
    </row>
    <row r="186" spans="1:19" ht="75" x14ac:dyDescent="0.25">
      <c r="A186" s="64" t="s">
        <v>173</v>
      </c>
      <c r="B186" s="64" t="s">
        <v>174</v>
      </c>
      <c r="C186" s="64" t="s">
        <v>375</v>
      </c>
      <c r="D186" s="64"/>
      <c r="E186" s="64"/>
      <c r="F186" s="64"/>
      <c r="G186" s="64"/>
      <c r="H186" s="65">
        <v>62</v>
      </c>
      <c r="I186" s="64" t="s">
        <v>174</v>
      </c>
      <c r="J186" s="64" t="s">
        <v>55</v>
      </c>
      <c r="K186" s="71">
        <v>0</v>
      </c>
      <c r="L186" s="72">
        <v>1</v>
      </c>
      <c r="M186" s="72">
        <v>0.01</v>
      </c>
      <c r="N186" s="64" t="s">
        <v>43</v>
      </c>
      <c r="O186" s="64" t="s">
        <v>633</v>
      </c>
      <c r="P186" s="64" t="s">
        <v>309</v>
      </c>
      <c r="Q186" s="13" t="s">
        <v>310</v>
      </c>
      <c r="R186" s="94" t="s">
        <v>202</v>
      </c>
      <c r="S186" s="64"/>
    </row>
    <row r="187" spans="1:19" ht="60" x14ac:dyDescent="0.25">
      <c r="A187" s="64" t="s">
        <v>173</v>
      </c>
      <c r="B187" s="64" t="s">
        <v>178</v>
      </c>
      <c r="C187" s="64" t="s">
        <v>710</v>
      </c>
      <c r="D187" s="64"/>
      <c r="E187" s="64"/>
      <c r="F187" s="64"/>
      <c r="G187" s="64"/>
      <c r="H187" s="65">
        <v>63</v>
      </c>
      <c r="I187" s="64" t="s">
        <v>178</v>
      </c>
      <c r="J187" s="64" t="s">
        <v>55</v>
      </c>
      <c r="K187" s="71">
        <v>0</v>
      </c>
      <c r="L187" s="72">
        <v>1</v>
      </c>
      <c r="M187" s="72">
        <v>0.01</v>
      </c>
      <c r="N187" s="64" t="s">
        <v>43</v>
      </c>
      <c r="O187" s="64" t="s">
        <v>726</v>
      </c>
      <c r="P187" s="64" t="s">
        <v>311</v>
      </c>
      <c r="Q187" s="13" t="s">
        <v>312</v>
      </c>
      <c r="R187" s="94" t="s">
        <v>202</v>
      </c>
      <c r="S187" s="64"/>
    </row>
    <row r="188" spans="1:19" ht="60" x14ac:dyDescent="0.25">
      <c r="A188" s="64" t="s">
        <v>173</v>
      </c>
      <c r="B188" s="64" t="s">
        <v>176</v>
      </c>
      <c r="C188" s="64" t="s">
        <v>376</v>
      </c>
      <c r="D188" s="64"/>
      <c r="E188" s="64"/>
      <c r="F188" s="64"/>
      <c r="G188" s="64"/>
      <c r="H188" s="65">
        <v>64</v>
      </c>
      <c r="I188" s="64" t="s">
        <v>176</v>
      </c>
      <c r="J188" s="64" t="s">
        <v>55</v>
      </c>
      <c r="K188" s="71">
        <v>0</v>
      </c>
      <c r="L188" s="72">
        <v>1</v>
      </c>
      <c r="M188" s="72">
        <v>0.01</v>
      </c>
      <c r="N188" s="64" t="s">
        <v>43</v>
      </c>
      <c r="O188" s="64" t="s">
        <v>634</v>
      </c>
      <c r="P188" s="64" t="s">
        <v>313</v>
      </c>
      <c r="Q188" s="13" t="s">
        <v>314</v>
      </c>
      <c r="R188" s="94" t="s">
        <v>202</v>
      </c>
      <c r="S188" s="64"/>
    </row>
    <row r="189" spans="1:19" ht="30" x14ac:dyDescent="0.25">
      <c r="A189" s="64" t="s">
        <v>173</v>
      </c>
      <c r="B189" s="64" t="s">
        <v>711</v>
      </c>
      <c r="C189" s="64" t="s">
        <v>712</v>
      </c>
      <c r="D189" s="64"/>
      <c r="E189" s="64"/>
      <c r="F189" s="64"/>
      <c r="G189" s="64"/>
      <c r="H189" s="65">
        <v>178</v>
      </c>
      <c r="I189" s="64" t="s">
        <v>711</v>
      </c>
      <c r="J189" s="64" t="s">
        <v>56</v>
      </c>
      <c r="K189" s="71"/>
      <c r="L189" s="72"/>
      <c r="M189" s="72"/>
      <c r="N189" s="64"/>
      <c r="O189" s="64"/>
      <c r="P189" s="64"/>
      <c r="Q189" s="13"/>
      <c r="R189" s="94"/>
      <c r="S189" s="64"/>
    </row>
    <row r="190" spans="1:19" ht="60" x14ac:dyDescent="0.25">
      <c r="A190" s="64" t="s">
        <v>173</v>
      </c>
      <c r="B190" s="64" t="s">
        <v>175</v>
      </c>
      <c r="C190" s="64" t="s">
        <v>377</v>
      </c>
      <c r="D190" s="64"/>
      <c r="E190" s="64"/>
      <c r="F190" s="64"/>
      <c r="G190" s="64"/>
      <c r="H190" s="65">
        <v>65</v>
      </c>
      <c r="I190" s="64" t="s">
        <v>175</v>
      </c>
      <c r="J190" s="64" t="s">
        <v>55</v>
      </c>
      <c r="K190" s="71">
        <v>0</v>
      </c>
      <c r="L190" s="72">
        <v>1</v>
      </c>
      <c r="M190" s="72">
        <v>0.01</v>
      </c>
      <c r="N190" s="64" t="s">
        <v>43</v>
      </c>
      <c r="O190" s="64" t="s">
        <v>635</v>
      </c>
      <c r="P190" s="64" t="s">
        <v>315</v>
      </c>
      <c r="Q190" s="13" t="s">
        <v>316</v>
      </c>
      <c r="R190" s="94" t="s">
        <v>202</v>
      </c>
      <c r="S190" s="64"/>
    </row>
    <row r="191" spans="1:19" s="3" customFormat="1" ht="75" x14ac:dyDescent="0.25">
      <c r="A191" s="13" t="s">
        <v>495</v>
      </c>
      <c r="B191" s="13" t="s">
        <v>71</v>
      </c>
      <c r="C191" s="13" t="s">
        <v>378</v>
      </c>
      <c r="D191" s="13"/>
      <c r="E191" s="13"/>
      <c r="F191" s="13"/>
      <c r="G191" s="13"/>
      <c r="H191" s="65">
        <v>68</v>
      </c>
      <c r="I191" s="13" t="s">
        <v>71</v>
      </c>
      <c r="J191" s="13" t="s">
        <v>55</v>
      </c>
      <c r="K191" s="75">
        <v>0</v>
      </c>
      <c r="L191" s="75">
        <v>1</v>
      </c>
      <c r="M191" s="75">
        <v>0.01</v>
      </c>
      <c r="N191" s="13" t="s">
        <v>72</v>
      </c>
      <c r="O191" s="13" t="s">
        <v>636</v>
      </c>
      <c r="P191" s="13" t="s">
        <v>321</v>
      </c>
      <c r="Q191" s="13" t="s">
        <v>322</v>
      </c>
      <c r="R191" s="94" t="s">
        <v>202</v>
      </c>
      <c r="S191" s="13"/>
    </row>
    <row r="192" spans="1:19" s="3" customFormat="1" ht="60" x14ac:dyDescent="0.25">
      <c r="A192" s="13" t="s">
        <v>495</v>
      </c>
      <c r="B192" s="13" t="s">
        <v>758</v>
      </c>
      <c r="C192" s="13" t="s">
        <v>761</v>
      </c>
      <c r="D192" s="13"/>
      <c r="E192" s="13"/>
      <c r="F192" s="13"/>
      <c r="G192" s="13"/>
      <c r="H192" s="65">
        <v>176</v>
      </c>
      <c r="I192" s="13" t="s">
        <v>504</v>
      </c>
      <c r="J192" s="13" t="s">
        <v>55</v>
      </c>
      <c r="K192" s="75">
        <v>0</v>
      </c>
      <c r="L192" s="75">
        <v>1</v>
      </c>
      <c r="M192" s="75">
        <v>0.01</v>
      </c>
      <c r="N192" s="64" t="s">
        <v>39</v>
      </c>
      <c r="O192" s="13" t="s">
        <v>637</v>
      </c>
      <c r="P192" s="13" t="s">
        <v>496</v>
      </c>
      <c r="Q192" s="13" t="s">
        <v>296</v>
      </c>
      <c r="R192" s="94" t="s">
        <v>202</v>
      </c>
      <c r="S192" s="13"/>
    </row>
    <row r="193" spans="1:19" ht="60" x14ac:dyDescent="0.25">
      <c r="A193" s="64" t="s">
        <v>10</v>
      </c>
      <c r="B193" s="64" t="s">
        <v>33</v>
      </c>
      <c r="C193" s="64" t="s">
        <v>70</v>
      </c>
      <c r="D193" s="64"/>
      <c r="E193" s="64"/>
      <c r="F193" s="64"/>
      <c r="G193" s="64"/>
      <c r="H193" s="65">
        <v>66</v>
      </c>
      <c r="I193" s="64" t="s">
        <v>33</v>
      </c>
      <c r="J193" s="64" t="s">
        <v>55</v>
      </c>
      <c r="K193" s="71">
        <v>0</v>
      </c>
      <c r="L193" s="71">
        <v>1</v>
      </c>
      <c r="M193" s="71">
        <v>0.01</v>
      </c>
      <c r="N193" s="64" t="s">
        <v>43</v>
      </c>
      <c r="O193" s="64" t="s">
        <v>638</v>
      </c>
      <c r="P193" s="64" t="s">
        <v>317</v>
      </c>
      <c r="Q193" s="13" t="s">
        <v>318</v>
      </c>
      <c r="R193" s="94" t="s">
        <v>202</v>
      </c>
      <c r="S193" s="64"/>
    </row>
    <row r="194" spans="1:19" s="7" customFormat="1" ht="75" x14ac:dyDescent="0.25">
      <c r="A194" s="64" t="s">
        <v>10</v>
      </c>
      <c r="B194" s="64" t="s">
        <v>31</v>
      </c>
      <c r="C194" s="64" t="s">
        <v>31</v>
      </c>
      <c r="D194" s="64" t="s">
        <v>478</v>
      </c>
      <c r="E194" s="64"/>
      <c r="F194" s="64" t="s">
        <v>484</v>
      </c>
      <c r="G194" s="64"/>
      <c r="H194" s="65">
        <v>171</v>
      </c>
      <c r="I194" s="64" t="s">
        <v>31</v>
      </c>
      <c r="J194" s="64" t="s">
        <v>55</v>
      </c>
      <c r="K194" s="77">
        <v>0</v>
      </c>
      <c r="L194" s="77">
        <v>300</v>
      </c>
      <c r="M194" s="77">
        <v>5</v>
      </c>
      <c r="N194" s="64" t="s">
        <v>182</v>
      </c>
      <c r="O194" s="64" t="s">
        <v>640</v>
      </c>
      <c r="P194" s="64" t="s">
        <v>319</v>
      </c>
      <c r="Q194" s="13" t="s">
        <v>320</v>
      </c>
      <c r="R194" s="100" t="s">
        <v>639</v>
      </c>
      <c r="S194" s="13" t="s">
        <v>557</v>
      </c>
    </row>
    <row r="195" spans="1:19" s="7" customFormat="1" ht="75" x14ac:dyDescent="0.25">
      <c r="A195" s="67" t="str">
        <f>A$194</f>
        <v>Cross-Sector</v>
      </c>
      <c r="B195" s="67" t="str">
        <f t="shared" ref="B195:C195" si="54">B$194</f>
        <v>Carbon Tax</v>
      </c>
      <c r="C195" s="67" t="str">
        <f t="shared" si="54"/>
        <v>Carbon Tax</v>
      </c>
      <c r="D195" s="64" t="s">
        <v>488</v>
      </c>
      <c r="E195" s="64"/>
      <c r="F195" s="64" t="s">
        <v>489</v>
      </c>
      <c r="G195" s="64"/>
      <c r="H195" s="65">
        <v>172</v>
      </c>
      <c r="I195" s="67" t="str">
        <f t="shared" ref="I195:I200" si="55">I$194</f>
        <v>Carbon Tax</v>
      </c>
      <c r="J195" s="64" t="s">
        <v>55</v>
      </c>
      <c r="K195" s="78">
        <f t="shared" ref="K195:N198" si="56">K$194</f>
        <v>0</v>
      </c>
      <c r="L195" s="78">
        <f t="shared" si="56"/>
        <v>300</v>
      </c>
      <c r="M195" s="78">
        <f t="shared" si="56"/>
        <v>5</v>
      </c>
      <c r="N195" s="67" t="str">
        <f t="shared" si="56"/>
        <v>$/metric ton CO2e</v>
      </c>
      <c r="O195" s="64" t="s">
        <v>641</v>
      </c>
      <c r="P195" s="67" t="str">
        <f t="shared" ref="P195:Q198" si="57">P$194</f>
        <v>fuels.html#carbon-tax</v>
      </c>
      <c r="Q195" s="67" t="str">
        <f t="shared" si="57"/>
        <v>carbon-tax.html</v>
      </c>
      <c r="R195" s="100"/>
      <c r="S195" s="67"/>
    </row>
    <row r="196" spans="1:19" s="7" customFormat="1" ht="75" x14ac:dyDescent="0.25">
      <c r="A196" s="67" t="str">
        <f t="shared" ref="A196:C200" si="58">A$194</f>
        <v>Cross-Sector</v>
      </c>
      <c r="B196" s="67" t="str">
        <f t="shared" si="58"/>
        <v>Carbon Tax</v>
      </c>
      <c r="C196" s="67" t="str">
        <f t="shared" si="58"/>
        <v>Carbon Tax</v>
      </c>
      <c r="D196" s="64" t="s">
        <v>480</v>
      </c>
      <c r="E196" s="64"/>
      <c r="F196" s="64" t="s">
        <v>486</v>
      </c>
      <c r="G196" s="64"/>
      <c r="H196" s="65">
        <v>173</v>
      </c>
      <c r="I196" s="67" t="str">
        <f t="shared" si="55"/>
        <v>Carbon Tax</v>
      </c>
      <c r="J196" s="64" t="s">
        <v>55</v>
      </c>
      <c r="K196" s="78">
        <f t="shared" si="56"/>
        <v>0</v>
      </c>
      <c r="L196" s="78">
        <f t="shared" si="56"/>
        <v>300</v>
      </c>
      <c r="M196" s="78">
        <f t="shared" si="56"/>
        <v>5</v>
      </c>
      <c r="N196" s="67" t="str">
        <f t="shared" si="56"/>
        <v>$/metric ton CO2e</v>
      </c>
      <c r="O196" s="64" t="s">
        <v>642</v>
      </c>
      <c r="P196" s="67" t="str">
        <f t="shared" si="57"/>
        <v>fuels.html#carbon-tax</v>
      </c>
      <c r="Q196" s="67" t="str">
        <f t="shared" si="57"/>
        <v>carbon-tax.html</v>
      </c>
      <c r="R196" s="100"/>
      <c r="S196" s="67"/>
    </row>
    <row r="197" spans="1:19" s="7" customFormat="1" ht="75" x14ac:dyDescent="0.25">
      <c r="A197" s="67" t="str">
        <f t="shared" si="58"/>
        <v>Cross-Sector</v>
      </c>
      <c r="B197" s="67" t="str">
        <f t="shared" si="58"/>
        <v>Carbon Tax</v>
      </c>
      <c r="C197" s="67" t="str">
        <f t="shared" si="58"/>
        <v>Carbon Tax</v>
      </c>
      <c r="D197" s="64" t="s">
        <v>481</v>
      </c>
      <c r="E197" s="64"/>
      <c r="F197" s="64" t="s">
        <v>487</v>
      </c>
      <c r="G197" s="64"/>
      <c r="H197" s="65">
        <v>174</v>
      </c>
      <c r="I197" s="67" t="str">
        <f t="shared" si="55"/>
        <v>Carbon Tax</v>
      </c>
      <c r="J197" s="64" t="s">
        <v>55</v>
      </c>
      <c r="K197" s="78">
        <f t="shared" si="56"/>
        <v>0</v>
      </c>
      <c r="L197" s="78">
        <f t="shared" si="56"/>
        <v>300</v>
      </c>
      <c r="M197" s="78">
        <f t="shared" si="56"/>
        <v>5</v>
      </c>
      <c r="N197" s="67" t="str">
        <f t="shared" si="56"/>
        <v>$/metric ton CO2e</v>
      </c>
      <c r="O197" s="64" t="s">
        <v>643</v>
      </c>
      <c r="P197" s="67" t="str">
        <f t="shared" si="57"/>
        <v>fuels.html#carbon-tax</v>
      </c>
      <c r="Q197" s="67" t="str">
        <f t="shared" si="57"/>
        <v>carbon-tax.html</v>
      </c>
      <c r="R197" s="100"/>
      <c r="S197" s="67"/>
    </row>
    <row r="198" spans="1:19" s="7" customFormat="1" ht="75" x14ac:dyDescent="0.25">
      <c r="A198" s="67" t="str">
        <f t="shared" si="58"/>
        <v>Cross-Sector</v>
      </c>
      <c r="B198" s="67" t="str">
        <f t="shared" si="58"/>
        <v>Carbon Tax</v>
      </c>
      <c r="C198" s="67" t="str">
        <f t="shared" si="58"/>
        <v>Carbon Tax</v>
      </c>
      <c r="D198" s="64" t="s">
        <v>479</v>
      </c>
      <c r="E198" s="64"/>
      <c r="F198" s="64" t="s">
        <v>485</v>
      </c>
      <c r="G198" s="64"/>
      <c r="H198" s="65">
        <v>175</v>
      </c>
      <c r="I198" s="67" t="str">
        <f t="shared" si="55"/>
        <v>Carbon Tax</v>
      </c>
      <c r="J198" s="64" t="s">
        <v>55</v>
      </c>
      <c r="K198" s="78">
        <f t="shared" si="56"/>
        <v>0</v>
      </c>
      <c r="L198" s="78">
        <f t="shared" si="56"/>
        <v>300</v>
      </c>
      <c r="M198" s="78">
        <f t="shared" si="56"/>
        <v>5</v>
      </c>
      <c r="N198" s="67" t="str">
        <f t="shared" si="56"/>
        <v>$/metric ton CO2e</v>
      </c>
      <c r="O198" s="64" t="s">
        <v>644</v>
      </c>
      <c r="P198" s="67" t="str">
        <f t="shared" si="57"/>
        <v>fuels.html#carbon-tax</v>
      </c>
      <c r="Q198" s="67" t="str">
        <f t="shared" si="57"/>
        <v>carbon-tax.html</v>
      </c>
      <c r="R198" s="100"/>
      <c r="S198" s="67"/>
    </row>
    <row r="199" spans="1:19" s="7" customFormat="1" ht="30" x14ac:dyDescent="0.25">
      <c r="A199" s="67" t="str">
        <f t="shared" si="58"/>
        <v>Cross-Sector</v>
      </c>
      <c r="B199" s="67" t="str">
        <f t="shared" si="58"/>
        <v>Carbon Tax</v>
      </c>
      <c r="C199" s="67" t="str">
        <f t="shared" si="58"/>
        <v>Carbon Tax</v>
      </c>
      <c r="D199" s="64" t="s">
        <v>482</v>
      </c>
      <c r="E199" s="64"/>
      <c r="F199" s="64" t="s">
        <v>490</v>
      </c>
      <c r="G199" s="64"/>
      <c r="H199" s="65"/>
      <c r="I199" s="67" t="str">
        <f t="shared" si="55"/>
        <v>Carbon Tax</v>
      </c>
      <c r="J199" s="13" t="s">
        <v>56</v>
      </c>
      <c r="K199" s="77"/>
      <c r="L199" s="77"/>
      <c r="M199" s="77"/>
      <c r="N199" s="64"/>
      <c r="O199" s="64"/>
      <c r="P199" s="64"/>
      <c r="Q199" s="13"/>
      <c r="R199" s="100"/>
      <c r="S199" s="67"/>
    </row>
    <row r="200" spans="1:19" s="7" customFormat="1" x14ac:dyDescent="0.25">
      <c r="A200" s="67" t="str">
        <f t="shared" si="58"/>
        <v>Cross-Sector</v>
      </c>
      <c r="B200" s="67" t="str">
        <f t="shared" si="58"/>
        <v>Carbon Tax</v>
      </c>
      <c r="C200" s="67" t="str">
        <f t="shared" si="58"/>
        <v>Carbon Tax</v>
      </c>
      <c r="D200" s="64" t="s">
        <v>483</v>
      </c>
      <c r="E200" s="64"/>
      <c r="F200" s="64" t="s">
        <v>491</v>
      </c>
      <c r="G200" s="64"/>
      <c r="H200" s="65"/>
      <c r="I200" s="67" t="str">
        <f t="shared" si="55"/>
        <v>Carbon Tax</v>
      </c>
      <c r="J200" s="13" t="s">
        <v>56</v>
      </c>
      <c r="K200" s="77"/>
      <c r="L200" s="77"/>
      <c r="M200" s="77"/>
      <c r="N200" s="64"/>
      <c r="O200" s="64"/>
      <c r="P200" s="64"/>
      <c r="Q200" s="13"/>
      <c r="R200" s="100"/>
      <c r="S200" s="67"/>
    </row>
    <row r="201" spans="1:19" s="7" customFormat="1" ht="30" x14ac:dyDescent="0.25">
      <c r="A201" s="64" t="s">
        <v>10</v>
      </c>
      <c r="B201" s="64" t="s">
        <v>32</v>
      </c>
      <c r="C201" s="64" t="s">
        <v>183</v>
      </c>
      <c r="D201" s="64" t="s">
        <v>64</v>
      </c>
      <c r="E201" s="64"/>
      <c r="F201" s="64" t="s">
        <v>112</v>
      </c>
      <c r="G201" s="64"/>
      <c r="H201" s="65" t="s">
        <v>251</v>
      </c>
      <c r="I201" s="64" t="s">
        <v>32</v>
      </c>
      <c r="J201" s="13" t="s">
        <v>56</v>
      </c>
      <c r="K201" s="77"/>
      <c r="L201" s="77"/>
      <c r="M201" s="77"/>
      <c r="N201" s="64"/>
      <c r="O201" s="13"/>
      <c r="P201" s="67"/>
      <c r="Q201" s="13"/>
      <c r="R201" s="99"/>
      <c r="S201" s="67"/>
    </row>
    <row r="202" spans="1:19" s="7" customFormat="1" ht="45" x14ac:dyDescent="0.25">
      <c r="A202" s="67" t="str">
        <f>A$201</f>
        <v>Cross-Sector</v>
      </c>
      <c r="B202" s="67" t="str">
        <f>B$201</f>
        <v>End Existing Subsidies</v>
      </c>
      <c r="C202" s="67" t="str">
        <f t="shared" ref="B202:C216" si="59">C$201</f>
        <v>Percent Reduction in BAU Subsidies</v>
      </c>
      <c r="D202" s="13" t="s">
        <v>762</v>
      </c>
      <c r="E202" s="64"/>
      <c r="F202" s="13" t="s">
        <v>755</v>
      </c>
      <c r="G202" s="64"/>
      <c r="H202" s="65">
        <v>69</v>
      </c>
      <c r="I202" s="67" t="str">
        <f t="shared" ref="I202:I216" si="60">I$201</f>
        <v>End Existing Subsidies</v>
      </c>
      <c r="J202" s="13" t="s">
        <v>55</v>
      </c>
      <c r="K202" s="75">
        <v>0</v>
      </c>
      <c r="L202" s="75">
        <v>1</v>
      </c>
      <c r="M202" s="75">
        <v>0.01</v>
      </c>
      <c r="N202" s="64" t="s">
        <v>185</v>
      </c>
      <c r="O202" s="13" t="s">
        <v>649</v>
      </c>
      <c r="P202" s="13" t="s">
        <v>323</v>
      </c>
      <c r="Q202" s="13" t="s">
        <v>324</v>
      </c>
      <c r="R202" s="94" t="s">
        <v>202</v>
      </c>
      <c r="S202" s="67"/>
    </row>
    <row r="203" spans="1:19" s="7" customFormat="1" ht="45" x14ac:dyDescent="0.25">
      <c r="A203" s="67" t="str">
        <f t="shared" ref="A203:A216" si="61">A$201</f>
        <v>Cross-Sector</v>
      </c>
      <c r="B203" s="67" t="str">
        <f t="shared" si="59"/>
        <v>End Existing Subsidies</v>
      </c>
      <c r="C203" s="67" t="str">
        <f t="shared" si="59"/>
        <v>Percent Reduction in BAU Subsidies</v>
      </c>
      <c r="D203" s="13" t="s">
        <v>58</v>
      </c>
      <c r="E203" s="64"/>
      <c r="F203" s="13" t="s">
        <v>106</v>
      </c>
      <c r="G203" s="64"/>
      <c r="H203" s="65">
        <v>70</v>
      </c>
      <c r="I203" s="67" t="str">
        <f t="shared" si="60"/>
        <v>End Existing Subsidies</v>
      </c>
      <c r="J203" s="13" t="s">
        <v>55</v>
      </c>
      <c r="K203" s="73">
        <f>K$202</f>
        <v>0</v>
      </c>
      <c r="L203" s="73">
        <f>L$202</f>
        <v>1</v>
      </c>
      <c r="M203" s="73">
        <f>M$202</f>
        <v>0.01</v>
      </c>
      <c r="N203" s="67" t="str">
        <f>N$202</f>
        <v>% reduction in BAU subsidies</v>
      </c>
      <c r="O203" s="13" t="s">
        <v>650</v>
      </c>
      <c r="P203" s="13" t="s">
        <v>323</v>
      </c>
      <c r="Q203" s="13" t="s">
        <v>324</v>
      </c>
      <c r="R203" s="94" t="s">
        <v>202</v>
      </c>
      <c r="S203" s="67"/>
    </row>
    <row r="204" spans="1:19" s="7" customFormat="1" ht="45" x14ac:dyDescent="0.25">
      <c r="A204" s="67" t="str">
        <f t="shared" si="61"/>
        <v>Cross-Sector</v>
      </c>
      <c r="B204" s="67" t="str">
        <f t="shared" si="59"/>
        <v>End Existing Subsidies</v>
      </c>
      <c r="C204" s="67" t="str">
        <f t="shared" si="59"/>
        <v>Percent Reduction in BAU Subsidies</v>
      </c>
      <c r="D204" s="13" t="s">
        <v>59</v>
      </c>
      <c r="E204" s="64"/>
      <c r="F204" s="13" t="s">
        <v>107</v>
      </c>
      <c r="G204" s="64"/>
      <c r="H204" s="65">
        <v>71</v>
      </c>
      <c r="I204" s="67" t="str">
        <f t="shared" si="60"/>
        <v>End Existing Subsidies</v>
      </c>
      <c r="J204" s="13" t="s">
        <v>55</v>
      </c>
      <c r="K204" s="73">
        <f t="shared" ref="K204:N207" si="62">K$202</f>
        <v>0</v>
      </c>
      <c r="L204" s="73">
        <f t="shared" si="62"/>
        <v>1</v>
      </c>
      <c r="M204" s="73">
        <f t="shared" si="62"/>
        <v>0.01</v>
      </c>
      <c r="N204" s="67" t="str">
        <f t="shared" si="62"/>
        <v>% reduction in BAU subsidies</v>
      </c>
      <c r="O204" s="13" t="s">
        <v>647</v>
      </c>
      <c r="P204" s="13" t="s">
        <v>323</v>
      </c>
      <c r="Q204" s="13" t="s">
        <v>324</v>
      </c>
      <c r="R204" s="94" t="s">
        <v>202</v>
      </c>
      <c r="S204" s="67"/>
    </row>
    <row r="205" spans="1:19" s="7" customFormat="1" ht="30" x14ac:dyDescent="0.25">
      <c r="A205" s="67" t="str">
        <f t="shared" si="61"/>
        <v>Cross-Sector</v>
      </c>
      <c r="B205" s="67" t="str">
        <f t="shared" si="59"/>
        <v>End Existing Subsidies</v>
      </c>
      <c r="C205" s="67" t="str">
        <f t="shared" si="59"/>
        <v>Percent Reduction in BAU Subsidies</v>
      </c>
      <c r="D205" s="13" t="s">
        <v>60</v>
      </c>
      <c r="E205" s="64"/>
      <c r="F205" s="13" t="s">
        <v>108</v>
      </c>
      <c r="G205" s="64"/>
      <c r="H205" s="65">
        <v>72</v>
      </c>
      <c r="I205" s="67" t="str">
        <f t="shared" si="60"/>
        <v>End Existing Subsidies</v>
      </c>
      <c r="J205" s="13" t="s">
        <v>56</v>
      </c>
      <c r="K205" s="73"/>
      <c r="L205" s="73"/>
      <c r="M205" s="73"/>
      <c r="N205" s="67"/>
      <c r="O205" s="13"/>
      <c r="P205" s="13"/>
      <c r="Q205" s="13"/>
      <c r="R205" s="94"/>
      <c r="S205" s="67"/>
    </row>
    <row r="206" spans="1:19" s="7" customFormat="1" ht="30" x14ac:dyDescent="0.25">
      <c r="A206" s="67" t="str">
        <f t="shared" si="61"/>
        <v>Cross-Sector</v>
      </c>
      <c r="B206" s="67" t="str">
        <f t="shared" si="59"/>
        <v>End Existing Subsidies</v>
      </c>
      <c r="C206" s="67" t="str">
        <f t="shared" si="59"/>
        <v>Percent Reduction in BAU Subsidies</v>
      </c>
      <c r="D206" s="13" t="s">
        <v>61</v>
      </c>
      <c r="E206" s="64"/>
      <c r="F206" s="13" t="s">
        <v>764</v>
      </c>
      <c r="G206" s="64"/>
      <c r="H206" s="65">
        <v>73</v>
      </c>
      <c r="I206" s="67" t="str">
        <f t="shared" si="60"/>
        <v>End Existing Subsidies</v>
      </c>
      <c r="J206" s="13" t="s">
        <v>56</v>
      </c>
      <c r="K206" s="73"/>
      <c r="L206" s="73"/>
      <c r="M206" s="73"/>
      <c r="N206" s="67"/>
      <c r="O206" s="13"/>
      <c r="P206" s="13"/>
      <c r="Q206" s="13"/>
      <c r="R206" s="94"/>
      <c r="S206" s="67"/>
    </row>
    <row r="207" spans="1:19" s="7" customFormat="1" ht="45" x14ac:dyDescent="0.25">
      <c r="A207" s="67" t="str">
        <f t="shared" si="61"/>
        <v>Cross-Sector</v>
      </c>
      <c r="B207" s="67" t="str">
        <f t="shared" si="59"/>
        <v>End Existing Subsidies</v>
      </c>
      <c r="C207" s="67" t="str">
        <f t="shared" si="59"/>
        <v>Percent Reduction in BAU Subsidies</v>
      </c>
      <c r="D207" s="13" t="s">
        <v>62</v>
      </c>
      <c r="E207" s="64"/>
      <c r="F207" s="13" t="s">
        <v>113</v>
      </c>
      <c r="G207" s="64"/>
      <c r="H207" s="65">
        <v>74</v>
      </c>
      <c r="I207" s="67" t="str">
        <f t="shared" si="60"/>
        <v>End Existing Subsidies</v>
      </c>
      <c r="J207" s="13" t="s">
        <v>55</v>
      </c>
      <c r="K207" s="73">
        <f t="shared" si="62"/>
        <v>0</v>
      </c>
      <c r="L207" s="73">
        <f t="shared" si="62"/>
        <v>1</v>
      </c>
      <c r="M207" s="73">
        <f t="shared" si="62"/>
        <v>0.01</v>
      </c>
      <c r="N207" s="67" t="str">
        <f t="shared" si="62"/>
        <v>% reduction in BAU subsidies</v>
      </c>
      <c r="O207" s="13" t="s">
        <v>648</v>
      </c>
      <c r="P207" s="13" t="s">
        <v>323</v>
      </c>
      <c r="Q207" s="13" t="s">
        <v>324</v>
      </c>
      <c r="R207" s="94" t="s">
        <v>202</v>
      </c>
      <c r="S207" s="67"/>
    </row>
    <row r="208" spans="1:19" s="7" customFormat="1" ht="30" x14ac:dyDescent="0.25">
      <c r="A208" s="67" t="str">
        <f t="shared" si="61"/>
        <v>Cross-Sector</v>
      </c>
      <c r="B208" s="67" t="str">
        <f t="shared" si="59"/>
        <v>End Existing Subsidies</v>
      </c>
      <c r="C208" s="67" t="str">
        <f t="shared" si="59"/>
        <v>Percent Reduction in BAU Subsidies</v>
      </c>
      <c r="D208" s="13" t="s">
        <v>63</v>
      </c>
      <c r="E208" s="64"/>
      <c r="F208" s="13" t="s">
        <v>111</v>
      </c>
      <c r="G208" s="64"/>
      <c r="H208" s="65" t="s">
        <v>251</v>
      </c>
      <c r="I208" s="67" t="str">
        <f t="shared" si="60"/>
        <v>End Existing Subsidies</v>
      </c>
      <c r="J208" s="13" t="s">
        <v>56</v>
      </c>
      <c r="K208" s="77"/>
      <c r="L208" s="77"/>
      <c r="M208" s="77"/>
      <c r="N208" s="64"/>
      <c r="O208" s="64"/>
      <c r="P208" s="67"/>
      <c r="Q208" s="13"/>
      <c r="R208" s="99"/>
      <c r="S208" s="67"/>
    </row>
    <row r="209" spans="1:19" s="7" customFormat="1" ht="45" x14ac:dyDescent="0.25">
      <c r="A209" s="67" t="str">
        <f t="shared" si="61"/>
        <v>Cross-Sector</v>
      </c>
      <c r="B209" s="67" t="str">
        <f t="shared" si="59"/>
        <v>End Existing Subsidies</v>
      </c>
      <c r="C209" s="67" t="str">
        <f t="shared" si="59"/>
        <v>Percent Reduction in BAU Subsidies</v>
      </c>
      <c r="D209" s="13" t="s">
        <v>65</v>
      </c>
      <c r="E209" s="64"/>
      <c r="F209" s="13" t="s">
        <v>114</v>
      </c>
      <c r="G209" s="64"/>
      <c r="H209" s="65">
        <v>75</v>
      </c>
      <c r="I209" s="67" t="str">
        <f t="shared" si="60"/>
        <v>End Existing Subsidies</v>
      </c>
      <c r="J209" s="13" t="s">
        <v>55</v>
      </c>
      <c r="K209" s="73">
        <f t="shared" ref="K209:N210" si="63">K$202</f>
        <v>0</v>
      </c>
      <c r="L209" s="73">
        <f t="shared" si="63"/>
        <v>1</v>
      </c>
      <c r="M209" s="73">
        <f t="shared" si="63"/>
        <v>0.01</v>
      </c>
      <c r="N209" s="67" t="str">
        <f t="shared" si="63"/>
        <v>% reduction in BAU subsidies</v>
      </c>
      <c r="O209" s="13" t="s">
        <v>645</v>
      </c>
      <c r="P209" s="13" t="s">
        <v>323</v>
      </c>
      <c r="Q209" s="13" t="s">
        <v>324</v>
      </c>
      <c r="R209" s="94" t="s">
        <v>202</v>
      </c>
      <c r="S209" s="67"/>
    </row>
    <row r="210" spans="1:19" s="7" customFormat="1" ht="45" x14ac:dyDescent="0.25">
      <c r="A210" s="67" t="str">
        <f t="shared" si="61"/>
        <v>Cross-Sector</v>
      </c>
      <c r="B210" s="67" t="str">
        <f t="shared" si="59"/>
        <v>End Existing Subsidies</v>
      </c>
      <c r="C210" s="67" t="str">
        <f t="shared" si="59"/>
        <v>Percent Reduction in BAU Subsidies</v>
      </c>
      <c r="D210" s="13" t="s">
        <v>66</v>
      </c>
      <c r="E210" s="64"/>
      <c r="F210" s="13" t="s">
        <v>115</v>
      </c>
      <c r="G210" s="64"/>
      <c r="H210" s="65">
        <v>76</v>
      </c>
      <c r="I210" s="67" t="str">
        <f t="shared" si="60"/>
        <v>End Existing Subsidies</v>
      </c>
      <c r="J210" s="13" t="s">
        <v>55</v>
      </c>
      <c r="K210" s="73">
        <f t="shared" si="63"/>
        <v>0</v>
      </c>
      <c r="L210" s="73">
        <f t="shared" si="63"/>
        <v>1</v>
      </c>
      <c r="M210" s="73">
        <f t="shared" si="63"/>
        <v>0.01</v>
      </c>
      <c r="N210" s="67" t="str">
        <f t="shared" si="63"/>
        <v>% reduction in BAU subsidies</v>
      </c>
      <c r="O210" s="13" t="s">
        <v>646</v>
      </c>
      <c r="P210" s="13" t="s">
        <v>323</v>
      </c>
      <c r="Q210" s="13" t="s">
        <v>324</v>
      </c>
      <c r="R210" s="94" t="s">
        <v>202</v>
      </c>
      <c r="S210" s="67"/>
    </row>
    <row r="211" spans="1:19" s="7" customFormat="1" ht="30" x14ac:dyDescent="0.25">
      <c r="A211" s="67" t="str">
        <f t="shared" si="61"/>
        <v>Cross-Sector</v>
      </c>
      <c r="B211" s="67" t="str">
        <f t="shared" si="59"/>
        <v>End Existing Subsidies</v>
      </c>
      <c r="C211" s="67" t="str">
        <f t="shared" si="59"/>
        <v>Percent Reduction in BAU Subsidies</v>
      </c>
      <c r="D211" s="13" t="s">
        <v>67</v>
      </c>
      <c r="E211" s="64"/>
      <c r="F211" s="13" t="s">
        <v>116</v>
      </c>
      <c r="G211" s="64"/>
      <c r="H211" s="65" t="s">
        <v>251</v>
      </c>
      <c r="I211" s="67" t="str">
        <f t="shared" si="60"/>
        <v>End Existing Subsidies</v>
      </c>
      <c r="J211" s="13" t="s">
        <v>56</v>
      </c>
      <c r="K211" s="77"/>
      <c r="L211" s="77"/>
      <c r="M211" s="77"/>
      <c r="N211" s="64"/>
      <c r="O211" s="64"/>
      <c r="P211" s="67"/>
      <c r="Q211" s="13"/>
      <c r="R211" s="99"/>
      <c r="S211" s="67"/>
    </row>
    <row r="212" spans="1:19" s="7" customFormat="1" ht="30" x14ac:dyDescent="0.25">
      <c r="A212" s="67" t="str">
        <f t="shared" si="61"/>
        <v>Cross-Sector</v>
      </c>
      <c r="B212" s="67" t="str">
        <f t="shared" si="59"/>
        <v>End Existing Subsidies</v>
      </c>
      <c r="C212" s="67" t="str">
        <f t="shared" si="59"/>
        <v>Percent Reduction in BAU Subsidies</v>
      </c>
      <c r="D212" s="13" t="s">
        <v>68</v>
      </c>
      <c r="E212" s="64"/>
      <c r="F212" s="13" t="s">
        <v>117</v>
      </c>
      <c r="G212" s="64"/>
      <c r="H212" s="65" t="s">
        <v>251</v>
      </c>
      <c r="I212" s="67" t="str">
        <f t="shared" si="60"/>
        <v>End Existing Subsidies</v>
      </c>
      <c r="J212" s="13" t="s">
        <v>56</v>
      </c>
      <c r="K212" s="77"/>
      <c r="L212" s="77"/>
      <c r="M212" s="77"/>
      <c r="N212" s="64"/>
      <c r="O212" s="64"/>
      <c r="P212" s="67"/>
      <c r="Q212" s="13"/>
      <c r="R212" s="99"/>
      <c r="S212" s="67"/>
    </row>
    <row r="213" spans="1:19" s="7" customFormat="1" ht="30" x14ac:dyDescent="0.25">
      <c r="A213" s="67" t="str">
        <f t="shared" si="61"/>
        <v>Cross-Sector</v>
      </c>
      <c r="B213" s="67" t="str">
        <f t="shared" si="59"/>
        <v>End Existing Subsidies</v>
      </c>
      <c r="C213" s="67" t="str">
        <f t="shared" si="59"/>
        <v>Percent Reduction in BAU Subsidies</v>
      </c>
      <c r="D213" s="13" t="s">
        <v>69</v>
      </c>
      <c r="E213" s="64"/>
      <c r="F213" s="13" t="s">
        <v>118</v>
      </c>
      <c r="G213" s="64"/>
      <c r="H213" s="65"/>
      <c r="I213" s="67" t="str">
        <f t="shared" si="60"/>
        <v>End Existing Subsidies</v>
      </c>
      <c r="J213" s="13" t="s">
        <v>56</v>
      </c>
      <c r="K213" s="73"/>
      <c r="L213" s="73"/>
      <c r="M213" s="73"/>
      <c r="N213" s="67"/>
      <c r="O213" s="13"/>
      <c r="P213" s="13"/>
      <c r="Q213" s="13"/>
      <c r="R213" s="94"/>
      <c r="S213" s="67"/>
    </row>
    <row r="214" spans="1:19" s="7" customFormat="1" ht="30" x14ac:dyDescent="0.25">
      <c r="A214" s="67" t="str">
        <f t="shared" si="61"/>
        <v>Cross-Sector</v>
      </c>
      <c r="B214" s="67" t="str">
        <f t="shared" si="59"/>
        <v>End Existing Subsidies</v>
      </c>
      <c r="C214" s="67" t="str">
        <f t="shared" si="59"/>
        <v>Percent Reduction in BAU Subsidies</v>
      </c>
      <c r="D214" s="13" t="s">
        <v>91</v>
      </c>
      <c r="E214" s="64"/>
      <c r="F214" s="13" t="s">
        <v>119</v>
      </c>
      <c r="G214" s="64"/>
      <c r="H214" s="65" t="s">
        <v>251</v>
      </c>
      <c r="I214" s="67" t="str">
        <f t="shared" si="60"/>
        <v>End Existing Subsidies</v>
      </c>
      <c r="J214" s="13" t="s">
        <v>56</v>
      </c>
      <c r="K214" s="77"/>
      <c r="L214" s="77"/>
      <c r="M214" s="77"/>
      <c r="N214" s="64"/>
      <c r="O214" s="64"/>
      <c r="P214" s="67"/>
      <c r="Q214" s="13"/>
      <c r="R214" s="99"/>
      <c r="S214" s="67"/>
    </row>
    <row r="215" spans="1:19" s="7" customFormat="1" ht="30" x14ac:dyDescent="0.25">
      <c r="A215" s="67" t="str">
        <f t="shared" si="61"/>
        <v>Cross-Sector</v>
      </c>
      <c r="B215" s="67" t="str">
        <f t="shared" si="59"/>
        <v>End Existing Subsidies</v>
      </c>
      <c r="C215" s="67" t="str">
        <f t="shared" si="59"/>
        <v>Percent Reduction in BAU Subsidies</v>
      </c>
      <c r="D215" s="13" t="s">
        <v>719</v>
      </c>
      <c r="E215" s="64"/>
      <c r="F215" s="13" t="s">
        <v>720</v>
      </c>
      <c r="G215" s="64"/>
      <c r="H215" s="65"/>
      <c r="I215" s="67" t="str">
        <f t="shared" si="60"/>
        <v>End Existing Subsidies</v>
      </c>
      <c r="J215" s="13" t="s">
        <v>56</v>
      </c>
      <c r="K215" s="77"/>
      <c r="L215" s="77"/>
      <c r="M215" s="77"/>
      <c r="N215" s="64"/>
      <c r="O215" s="64"/>
      <c r="P215" s="67"/>
      <c r="Q215" s="13"/>
      <c r="R215" s="99"/>
      <c r="S215" s="67"/>
    </row>
    <row r="216" spans="1:19" s="7" customFormat="1" ht="30" x14ac:dyDescent="0.25">
      <c r="A216" s="67" t="str">
        <f t="shared" si="61"/>
        <v>Cross-Sector</v>
      </c>
      <c r="B216" s="67" t="str">
        <f t="shared" si="59"/>
        <v>End Existing Subsidies</v>
      </c>
      <c r="C216" s="67" t="str">
        <f t="shared" si="59"/>
        <v>Percent Reduction in BAU Subsidies</v>
      </c>
      <c r="D216" s="13" t="s">
        <v>746</v>
      </c>
      <c r="E216" s="64"/>
      <c r="F216" s="13" t="s">
        <v>747</v>
      </c>
      <c r="G216" s="64"/>
      <c r="H216" s="65"/>
      <c r="I216" s="67" t="str">
        <f t="shared" si="60"/>
        <v>End Existing Subsidies</v>
      </c>
      <c r="J216" s="13" t="s">
        <v>56</v>
      </c>
      <c r="K216" s="76"/>
      <c r="L216" s="76"/>
      <c r="M216" s="76"/>
      <c r="N216" s="67"/>
      <c r="O216" s="64"/>
      <c r="P216" s="67"/>
      <c r="Q216" s="13"/>
      <c r="R216" s="99"/>
      <c r="S216" s="67"/>
    </row>
    <row r="217" spans="1:19" s="3" customFormat="1" ht="30" x14ac:dyDescent="0.25">
      <c r="A217" s="13" t="s">
        <v>10</v>
      </c>
      <c r="B217" s="13" t="s">
        <v>188</v>
      </c>
      <c r="C217" s="13" t="s">
        <v>187</v>
      </c>
      <c r="D217" s="13"/>
      <c r="E217" s="13"/>
      <c r="F217" s="13"/>
      <c r="G217" s="13"/>
      <c r="H217" s="65"/>
      <c r="I217" s="13" t="s">
        <v>188</v>
      </c>
      <c r="J217" s="13" t="s">
        <v>56</v>
      </c>
      <c r="K217" s="77"/>
      <c r="L217" s="77"/>
      <c r="M217" s="77"/>
      <c r="N217" s="13"/>
      <c r="O217" s="13"/>
      <c r="P217" s="13"/>
      <c r="Q217" s="13"/>
      <c r="R217" s="94"/>
      <c r="S217" s="13"/>
    </row>
    <row r="218" spans="1:19" s="7" customFormat="1" ht="105" x14ac:dyDescent="0.25">
      <c r="A218" s="64" t="s">
        <v>10</v>
      </c>
      <c r="B218" s="64" t="s">
        <v>30</v>
      </c>
      <c r="C218" s="64" t="s">
        <v>379</v>
      </c>
      <c r="D218" s="64" t="s">
        <v>64</v>
      </c>
      <c r="E218" s="64"/>
      <c r="F218" s="64" t="s">
        <v>112</v>
      </c>
      <c r="G218" s="64"/>
      <c r="H218" s="65">
        <v>78</v>
      </c>
      <c r="I218" s="64" t="s">
        <v>30</v>
      </c>
      <c r="J218" s="64" t="s">
        <v>55</v>
      </c>
      <c r="K218" s="71">
        <v>0</v>
      </c>
      <c r="L218" s="71">
        <v>0.2</v>
      </c>
      <c r="M218" s="84">
        <v>5.0000000000000001E-3</v>
      </c>
      <c r="N218" s="64" t="s">
        <v>186</v>
      </c>
      <c r="O218" s="64" t="s">
        <v>651</v>
      </c>
      <c r="P218" s="13" t="s">
        <v>325</v>
      </c>
      <c r="Q218" s="13" t="s">
        <v>326</v>
      </c>
      <c r="R218" s="100" t="s">
        <v>203</v>
      </c>
      <c r="S218" s="67"/>
    </row>
    <row r="219" spans="1:19" s="7" customFormat="1" ht="105" x14ac:dyDescent="0.25">
      <c r="A219" s="70" t="str">
        <f t="shared" ref="A219:C232" si="64">A$218</f>
        <v>Cross-Sector</v>
      </c>
      <c r="B219" s="70" t="str">
        <f t="shared" si="64"/>
        <v>Fuel Taxes</v>
      </c>
      <c r="C219" s="70" t="str">
        <f t="shared" si="64"/>
        <v>Additional Fuel Tax Rate by Fuel</v>
      </c>
      <c r="D219" s="13" t="s">
        <v>762</v>
      </c>
      <c r="E219" s="13"/>
      <c r="F219" s="13" t="s">
        <v>755</v>
      </c>
      <c r="G219" s="67"/>
      <c r="H219" s="65">
        <v>79</v>
      </c>
      <c r="I219" s="70" t="str">
        <f t="shared" ref="I219:I232" si="65">I$218</f>
        <v>Fuel Taxes</v>
      </c>
      <c r="J219" s="13" t="s">
        <v>55</v>
      </c>
      <c r="K219" s="76">
        <f t="shared" ref="K219:N220" si="66">K$218</f>
        <v>0</v>
      </c>
      <c r="L219" s="76">
        <f t="shared" si="66"/>
        <v>0.2</v>
      </c>
      <c r="M219" s="85">
        <f t="shared" si="66"/>
        <v>5.0000000000000001E-3</v>
      </c>
      <c r="N219" s="70" t="str">
        <f t="shared" si="66"/>
        <v>% of BAU price</v>
      </c>
      <c r="O219" s="64" t="s">
        <v>652</v>
      </c>
      <c r="P219" s="13" t="s">
        <v>325</v>
      </c>
      <c r="Q219" s="13" t="s">
        <v>326</v>
      </c>
      <c r="R219" s="99" t="str">
        <f>R$218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19" s="67"/>
    </row>
    <row r="220" spans="1:19" s="7" customFormat="1" ht="105" x14ac:dyDescent="0.25">
      <c r="A220" s="70" t="str">
        <f t="shared" si="64"/>
        <v>Cross-Sector</v>
      </c>
      <c r="B220" s="70" t="str">
        <f t="shared" si="64"/>
        <v>Fuel Taxes</v>
      </c>
      <c r="C220" s="70" t="str">
        <f t="shared" si="64"/>
        <v>Additional Fuel Tax Rate by Fuel</v>
      </c>
      <c r="D220" s="13" t="s">
        <v>58</v>
      </c>
      <c r="E220" s="13"/>
      <c r="F220" s="13" t="s">
        <v>106</v>
      </c>
      <c r="G220" s="67"/>
      <c r="H220" s="65">
        <v>80</v>
      </c>
      <c r="I220" s="70" t="str">
        <f t="shared" si="65"/>
        <v>Fuel Taxes</v>
      </c>
      <c r="J220" s="13" t="s">
        <v>55</v>
      </c>
      <c r="K220" s="76">
        <f t="shared" si="66"/>
        <v>0</v>
      </c>
      <c r="L220" s="76">
        <f t="shared" si="66"/>
        <v>0.2</v>
      </c>
      <c r="M220" s="85">
        <f t="shared" si="66"/>
        <v>5.0000000000000001E-3</v>
      </c>
      <c r="N220" s="70" t="str">
        <f t="shared" si="66"/>
        <v>% of BAU price</v>
      </c>
      <c r="O220" s="64" t="s">
        <v>653</v>
      </c>
      <c r="P220" s="13" t="s">
        <v>325</v>
      </c>
      <c r="Q220" s="13" t="s">
        <v>326</v>
      </c>
      <c r="R220" s="99" t="str">
        <f>R$218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20" s="67"/>
    </row>
    <row r="221" spans="1:19" s="7" customFormat="1" ht="30" x14ac:dyDescent="0.25">
      <c r="A221" s="70" t="str">
        <f t="shared" si="64"/>
        <v>Cross-Sector</v>
      </c>
      <c r="B221" s="70" t="str">
        <f t="shared" si="64"/>
        <v>Fuel Taxes</v>
      </c>
      <c r="C221" s="70" t="str">
        <f t="shared" si="64"/>
        <v>Additional Fuel Tax Rate by Fuel</v>
      </c>
      <c r="D221" s="13" t="s">
        <v>59</v>
      </c>
      <c r="E221" s="13"/>
      <c r="F221" s="13" t="s">
        <v>107</v>
      </c>
      <c r="G221" s="67"/>
      <c r="H221" s="65" t="s">
        <v>251</v>
      </c>
      <c r="I221" s="70" t="str">
        <f t="shared" si="65"/>
        <v>Fuel Taxes</v>
      </c>
      <c r="J221" s="13" t="s">
        <v>56</v>
      </c>
      <c r="K221" s="76"/>
      <c r="L221" s="76"/>
      <c r="M221" s="85"/>
      <c r="N221" s="70"/>
      <c r="O221" s="64"/>
      <c r="P221" s="67"/>
      <c r="Q221" s="13"/>
      <c r="R221" s="99"/>
      <c r="S221" s="67"/>
    </row>
    <row r="222" spans="1:19" s="7" customFormat="1" ht="30" x14ac:dyDescent="0.25">
      <c r="A222" s="70" t="str">
        <f t="shared" si="64"/>
        <v>Cross-Sector</v>
      </c>
      <c r="B222" s="70" t="str">
        <f t="shared" si="64"/>
        <v>Fuel Taxes</v>
      </c>
      <c r="C222" s="70" t="str">
        <f t="shared" si="64"/>
        <v>Additional Fuel Tax Rate by Fuel</v>
      </c>
      <c r="D222" s="13" t="s">
        <v>60</v>
      </c>
      <c r="E222" s="13"/>
      <c r="F222" s="13" t="s">
        <v>108</v>
      </c>
      <c r="G222" s="67"/>
      <c r="H222" s="65" t="s">
        <v>251</v>
      </c>
      <c r="I222" s="70" t="str">
        <f t="shared" si="65"/>
        <v>Fuel Taxes</v>
      </c>
      <c r="J222" s="13" t="s">
        <v>56</v>
      </c>
      <c r="K222" s="76"/>
      <c r="L222" s="76"/>
      <c r="M222" s="85"/>
      <c r="N222" s="70"/>
      <c r="O222" s="70"/>
      <c r="P222" s="67"/>
      <c r="Q222" s="13"/>
      <c r="R222" s="99"/>
      <c r="S222" s="67"/>
    </row>
    <row r="223" spans="1:19" s="7" customFormat="1" ht="30" x14ac:dyDescent="0.25">
      <c r="A223" s="70" t="str">
        <f t="shared" si="64"/>
        <v>Cross-Sector</v>
      </c>
      <c r="B223" s="70" t="str">
        <f t="shared" si="64"/>
        <v>Fuel Taxes</v>
      </c>
      <c r="C223" s="70" t="str">
        <f t="shared" si="64"/>
        <v>Additional Fuel Tax Rate by Fuel</v>
      </c>
      <c r="D223" s="13" t="s">
        <v>61</v>
      </c>
      <c r="E223" s="13"/>
      <c r="F223" s="13" t="s">
        <v>764</v>
      </c>
      <c r="G223" s="67"/>
      <c r="H223" s="65" t="s">
        <v>251</v>
      </c>
      <c r="I223" s="70" t="str">
        <f t="shared" si="65"/>
        <v>Fuel Taxes</v>
      </c>
      <c r="J223" s="13" t="s">
        <v>56</v>
      </c>
      <c r="K223" s="76"/>
      <c r="L223" s="76"/>
      <c r="M223" s="85"/>
      <c r="N223" s="70"/>
      <c r="O223" s="70"/>
      <c r="P223" s="67"/>
      <c r="Q223" s="13"/>
      <c r="R223" s="99"/>
      <c r="S223" s="67"/>
    </row>
    <row r="224" spans="1:19" s="7" customFormat="1" ht="30" x14ac:dyDescent="0.25">
      <c r="A224" s="70" t="str">
        <f t="shared" si="64"/>
        <v>Cross-Sector</v>
      </c>
      <c r="B224" s="70" t="str">
        <f t="shared" si="64"/>
        <v>Fuel Taxes</v>
      </c>
      <c r="C224" s="70" t="str">
        <f t="shared" si="64"/>
        <v>Additional Fuel Tax Rate by Fuel</v>
      </c>
      <c r="D224" s="13" t="s">
        <v>62</v>
      </c>
      <c r="E224" s="13"/>
      <c r="F224" s="13" t="s">
        <v>113</v>
      </c>
      <c r="G224" s="67"/>
      <c r="H224" s="65" t="s">
        <v>251</v>
      </c>
      <c r="I224" s="70" t="str">
        <f t="shared" si="65"/>
        <v>Fuel Taxes</v>
      </c>
      <c r="J224" s="13" t="s">
        <v>56</v>
      </c>
      <c r="K224" s="76"/>
      <c r="L224" s="76"/>
      <c r="M224" s="85"/>
      <c r="N224" s="70"/>
      <c r="O224" s="70"/>
      <c r="P224" s="67"/>
      <c r="Q224" s="13"/>
      <c r="R224" s="99"/>
      <c r="S224" s="67"/>
    </row>
    <row r="225" spans="1:19" s="7" customFormat="1" ht="30" x14ac:dyDescent="0.25">
      <c r="A225" s="70" t="str">
        <f t="shared" si="64"/>
        <v>Cross-Sector</v>
      </c>
      <c r="B225" s="70" t="str">
        <f t="shared" si="64"/>
        <v>Fuel Taxes</v>
      </c>
      <c r="C225" s="70" t="str">
        <f t="shared" si="64"/>
        <v>Additional Fuel Tax Rate by Fuel</v>
      </c>
      <c r="D225" s="13" t="s">
        <v>63</v>
      </c>
      <c r="E225" s="13"/>
      <c r="F225" s="13" t="s">
        <v>111</v>
      </c>
      <c r="G225" s="67"/>
      <c r="H225" s="65" t="s">
        <v>251</v>
      </c>
      <c r="I225" s="70" t="str">
        <f t="shared" si="65"/>
        <v>Fuel Taxes</v>
      </c>
      <c r="J225" s="13" t="s">
        <v>56</v>
      </c>
      <c r="K225" s="76"/>
      <c r="L225" s="76"/>
      <c r="M225" s="85"/>
      <c r="N225" s="70"/>
      <c r="O225" s="64"/>
      <c r="P225" s="67"/>
      <c r="Q225" s="13"/>
      <c r="R225" s="99"/>
      <c r="S225" s="67"/>
    </row>
    <row r="226" spans="1:19" s="7" customFormat="1" ht="105" x14ac:dyDescent="0.25">
      <c r="A226" s="70" t="str">
        <f t="shared" si="64"/>
        <v>Cross-Sector</v>
      </c>
      <c r="B226" s="70" t="str">
        <f t="shared" si="64"/>
        <v>Fuel Taxes</v>
      </c>
      <c r="C226" s="70" t="str">
        <f t="shared" si="64"/>
        <v>Additional Fuel Tax Rate by Fuel</v>
      </c>
      <c r="D226" s="13" t="s">
        <v>65</v>
      </c>
      <c r="E226" s="13"/>
      <c r="F226" s="13" t="s">
        <v>114</v>
      </c>
      <c r="G226" s="67"/>
      <c r="H226" s="65">
        <v>81</v>
      </c>
      <c r="I226" s="70" t="str">
        <f t="shared" si="65"/>
        <v>Fuel Taxes</v>
      </c>
      <c r="J226" s="13" t="s">
        <v>55</v>
      </c>
      <c r="K226" s="76">
        <f t="shared" ref="K226:N227" si="67">K$218</f>
        <v>0</v>
      </c>
      <c r="L226" s="76">
        <f t="shared" si="67"/>
        <v>0.2</v>
      </c>
      <c r="M226" s="85">
        <f t="shared" si="67"/>
        <v>5.0000000000000001E-3</v>
      </c>
      <c r="N226" s="70" t="str">
        <f t="shared" si="67"/>
        <v>% of BAU price</v>
      </c>
      <c r="O226" s="64" t="s">
        <v>654</v>
      </c>
      <c r="P226" s="13" t="s">
        <v>325</v>
      </c>
      <c r="Q226" s="13" t="s">
        <v>326</v>
      </c>
      <c r="R226" s="99" t="str">
        <f>R$218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26" s="67"/>
    </row>
    <row r="227" spans="1:19" s="7" customFormat="1" ht="105" x14ac:dyDescent="0.25">
      <c r="A227" s="70" t="str">
        <f t="shared" si="64"/>
        <v>Cross-Sector</v>
      </c>
      <c r="B227" s="70" t="str">
        <f t="shared" si="64"/>
        <v>Fuel Taxes</v>
      </c>
      <c r="C227" s="70" t="str">
        <f t="shared" si="64"/>
        <v>Additional Fuel Tax Rate by Fuel</v>
      </c>
      <c r="D227" s="13" t="s">
        <v>66</v>
      </c>
      <c r="E227" s="13"/>
      <c r="F227" s="13" t="s">
        <v>115</v>
      </c>
      <c r="G227" s="67"/>
      <c r="H227" s="65">
        <v>82</v>
      </c>
      <c r="I227" s="70" t="str">
        <f t="shared" si="65"/>
        <v>Fuel Taxes</v>
      </c>
      <c r="J227" s="13" t="s">
        <v>55</v>
      </c>
      <c r="K227" s="76">
        <f t="shared" si="67"/>
        <v>0</v>
      </c>
      <c r="L227" s="76">
        <f t="shared" si="67"/>
        <v>0.2</v>
      </c>
      <c r="M227" s="85">
        <f t="shared" si="67"/>
        <v>5.0000000000000001E-3</v>
      </c>
      <c r="N227" s="70" t="str">
        <f t="shared" si="67"/>
        <v>% of BAU price</v>
      </c>
      <c r="O227" s="64" t="s">
        <v>655</v>
      </c>
      <c r="P227" s="13" t="s">
        <v>325</v>
      </c>
      <c r="Q227" s="13" t="s">
        <v>326</v>
      </c>
      <c r="R227" s="99" t="str">
        <f>R$218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27" s="67"/>
    </row>
    <row r="228" spans="1:19" s="7" customFormat="1" ht="30" x14ac:dyDescent="0.25">
      <c r="A228" s="70" t="str">
        <f t="shared" si="64"/>
        <v>Cross-Sector</v>
      </c>
      <c r="B228" s="70" t="str">
        <f t="shared" si="64"/>
        <v>Fuel Taxes</v>
      </c>
      <c r="C228" s="70" t="str">
        <f t="shared" si="64"/>
        <v>Additional Fuel Tax Rate by Fuel</v>
      </c>
      <c r="D228" s="13" t="s">
        <v>67</v>
      </c>
      <c r="E228" s="13"/>
      <c r="F228" s="13" t="s">
        <v>116</v>
      </c>
      <c r="G228" s="67"/>
      <c r="H228" s="65" t="s">
        <v>251</v>
      </c>
      <c r="I228" s="70" t="str">
        <f t="shared" si="65"/>
        <v>Fuel Taxes</v>
      </c>
      <c r="J228" s="13" t="s">
        <v>56</v>
      </c>
      <c r="K228" s="76"/>
      <c r="L228" s="76"/>
      <c r="M228" s="85"/>
      <c r="N228" s="70"/>
      <c r="O228" s="64"/>
      <c r="P228" s="67"/>
      <c r="Q228" s="13"/>
      <c r="R228" s="99"/>
      <c r="S228" s="67"/>
    </row>
    <row r="229" spans="1:19" s="7" customFormat="1" ht="30" x14ac:dyDescent="0.25">
      <c r="A229" s="70" t="str">
        <f t="shared" si="64"/>
        <v>Cross-Sector</v>
      </c>
      <c r="B229" s="70" t="str">
        <f t="shared" si="64"/>
        <v>Fuel Taxes</v>
      </c>
      <c r="C229" s="70" t="str">
        <f t="shared" si="64"/>
        <v>Additional Fuel Tax Rate by Fuel</v>
      </c>
      <c r="D229" s="13" t="s">
        <v>68</v>
      </c>
      <c r="E229" s="13"/>
      <c r="F229" s="13" t="s">
        <v>117</v>
      </c>
      <c r="G229" s="67"/>
      <c r="H229" s="65" t="s">
        <v>251</v>
      </c>
      <c r="I229" s="70" t="str">
        <f t="shared" si="65"/>
        <v>Fuel Taxes</v>
      </c>
      <c r="J229" s="13" t="s">
        <v>56</v>
      </c>
      <c r="K229" s="76"/>
      <c r="L229" s="76"/>
      <c r="M229" s="85"/>
      <c r="N229" s="70"/>
      <c r="O229" s="64"/>
      <c r="P229" s="67"/>
      <c r="Q229" s="13"/>
      <c r="R229" s="99"/>
      <c r="S229" s="67"/>
    </row>
    <row r="230" spans="1:19" ht="30" x14ac:dyDescent="0.25">
      <c r="A230" s="70" t="str">
        <f t="shared" si="64"/>
        <v>Cross-Sector</v>
      </c>
      <c r="B230" s="70" t="str">
        <f t="shared" si="64"/>
        <v>Fuel Taxes</v>
      </c>
      <c r="C230" s="70" t="str">
        <f t="shared" si="64"/>
        <v>Additional Fuel Tax Rate by Fuel</v>
      </c>
      <c r="D230" s="13" t="s">
        <v>69</v>
      </c>
      <c r="E230" s="13"/>
      <c r="F230" s="13" t="s">
        <v>118</v>
      </c>
      <c r="G230" s="67"/>
      <c r="H230" s="65"/>
      <c r="I230" s="70" t="str">
        <f t="shared" si="65"/>
        <v>Fuel Taxes</v>
      </c>
      <c r="J230" s="13" t="s">
        <v>56</v>
      </c>
      <c r="K230" s="76"/>
      <c r="L230" s="76"/>
      <c r="M230" s="85"/>
      <c r="N230" s="70"/>
      <c r="O230" s="64"/>
      <c r="P230" s="13"/>
      <c r="Q230" s="13"/>
      <c r="R230" s="99"/>
      <c r="S230" s="64"/>
    </row>
    <row r="231" spans="1:19" ht="30" x14ac:dyDescent="0.25">
      <c r="A231" s="70" t="str">
        <f t="shared" si="64"/>
        <v>Cross-Sector</v>
      </c>
      <c r="B231" s="70" t="str">
        <f t="shared" si="64"/>
        <v>Fuel Taxes</v>
      </c>
      <c r="C231" s="70" t="str">
        <f t="shared" si="64"/>
        <v>Additional Fuel Tax Rate by Fuel</v>
      </c>
      <c r="D231" s="13" t="s">
        <v>91</v>
      </c>
      <c r="E231" s="13"/>
      <c r="F231" s="13" t="s">
        <v>119</v>
      </c>
      <c r="G231" s="67"/>
      <c r="H231" s="65" t="s">
        <v>251</v>
      </c>
      <c r="I231" s="70" t="str">
        <f t="shared" si="65"/>
        <v>Fuel Taxes</v>
      </c>
      <c r="J231" s="13" t="s">
        <v>56</v>
      </c>
      <c r="K231" s="76"/>
      <c r="L231" s="76"/>
      <c r="M231" s="85"/>
      <c r="N231" s="70"/>
      <c r="O231" s="64"/>
      <c r="P231" s="64"/>
      <c r="Q231" s="13"/>
      <c r="R231" s="94"/>
      <c r="S231" s="64"/>
    </row>
    <row r="232" spans="1:19" ht="30" x14ac:dyDescent="0.25">
      <c r="A232" s="70" t="str">
        <f t="shared" si="64"/>
        <v>Cross-Sector</v>
      </c>
      <c r="B232" s="70" t="str">
        <f t="shared" si="64"/>
        <v>Fuel Taxes</v>
      </c>
      <c r="C232" s="70" t="str">
        <f t="shared" si="64"/>
        <v>Additional Fuel Tax Rate by Fuel</v>
      </c>
      <c r="D232" s="13" t="s">
        <v>746</v>
      </c>
      <c r="E232" s="13"/>
      <c r="F232" s="13" t="s">
        <v>747</v>
      </c>
      <c r="G232" s="67"/>
      <c r="H232" s="65"/>
      <c r="I232" s="70" t="str">
        <f t="shared" si="65"/>
        <v>Fuel Taxes</v>
      </c>
      <c r="J232" s="13" t="s">
        <v>56</v>
      </c>
      <c r="K232" s="76"/>
      <c r="L232" s="76"/>
      <c r="M232" s="76"/>
      <c r="N232" s="70"/>
      <c r="O232" s="64"/>
      <c r="P232" s="64"/>
      <c r="Q232" s="13"/>
      <c r="R232" s="94"/>
      <c r="S232" s="64"/>
    </row>
    <row r="233" spans="1:19" ht="135" x14ac:dyDescent="0.25">
      <c r="A233" s="64" t="s">
        <v>34</v>
      </c>
      <c r="B233" s="64" t="s">
        <v>422</v>
      </c>
      <c r="C233" s="64" t="s">
        <v>380</v>
      </c>
      <c r="D233" s="64" t="s">
        <v>136</v>
      </c>
      <c r="E233" s="64"/>
      <c r="F233" s="64" t="s">
        <v>423</v>
      </c>
      <c r="G233" s="64"/>
      <c r="H233" s="65">
        <v>85</v>
      </c>
      <c r="I233" s="64" t="s">
        <v>505</v>
      </c>
      <c r="J233" s="64" t="s">
        <v>55</v>
      </c>
      <c r="K233" s="72">
        <v>0</v>
      </c>
      <c r="L233" s="72">
        <v>0.4</v>
      </c>
      <c r="M233" s="71">
        <v>0.01</v>
      </c>
      <c r="N233" s="64" t="s">
        <v>41</v>
      </c>
      <c r="O233" s="64" t="s">
        <v>656</v>
      </c>
      <c r="P233" s="64" t="s">
        <v>327</v>
      </c>
      <c r="Q233" s="13" t="s">
        <v>328</v>
      </c>
      <c r="R233" s="94" t="s">
        <v>90</v>
      </c>
      <c r="S233" s="64"/>
    </row>
    <row r="234" spans="1:19" ht="135" x14ac:dyDescent="0.25">
      <c r="A234" s="67" t="str">
        <f t="shared" ref="A234:A239" si="68">A$233</f>
        <v>R&amp;D</v>
      </c>
      <c r="B234" s="67" t="str">
        <f t="shared" ref="B234:C240" si="69">B$233</f>
        <v>Capital Cost Reduction</v>
      </c>
      <c r="C234" s="67" t="str">
        <f t="shared" si="69"/>
        <v>RnD Building Capital Cost Perc Reduction</v>
      </c>
      <c r="D234" s="64" t="s">
        <v>137</v>
      </c>
      <c r="E234" s="64"/>
      <c r="F234" s="64" t="s">
        <v>424</v>
      </c>
      <c r="G234" s="64"/>
      <c r="H234" s="65">
        <v>86</v>
      </c>
      <c r="I234" s="67" t="str">
        <f t="shared" ref="I234:I263" si="70">I$233</f>
        <v>R&amp;D Capital Cost Reductions</v>
      </c>
      <c r="J234" s="64" t="s">
        <v>55</v>
      </c>
      <c r="K234" s="76">
        <f t="shared" ref="K234:N238" si="71">K$233</f>
        <v>0</v>
      </c>
      <c r="L234" s="76">
        <f t="shared" si="71"/>
        <v>0.4</v>
      </c>
      <c r="M234" s="76">
        <f t="shared" si="71"/>
        <v>0.01</v>
      </c>
      <c r="N234" s="67" t="str">
        <f t="shared" si="71"/>
        <v>% reduction in cost</v>
      </c>
      <c r="O234" s="64" t="s">
        <v>657</v>
      </c>
      <c r="P234" s="64" t="s">
        <v>327</v>
      </c>
      <c r="Q234" s="13" t="s">
        <v>328</v>
      </c>
      <c r="R234" s="94" t="s">
        <v>90</v>
      </c>
      <c r="S234" s="64"/>
    </row>
    <row r="235" spans="1:19" ht="135" x14ac:dyDescent="0.25">
      <c r="A235" s="67" t="str">
        <f t="shared" si="68"/>
        <v>R&amp;D</v>
      </c>
      <c r="B235" s="67" t="str">
        <f t="shared" si="69"/>
        <v>Capital Cost Reduction</v>
      </c>
      <c r="C235" s="67" t="str">
        <f t="shared" si="69"/>
        <v>RnD Building Capital Cost Perc Reduction</v>
      </c>
      <c r="D235" s="64" t="s">
        <v>138</v>
      </c>
      <c r="E235" s="64"/>
      <c r="F235" s="64" t="s">
        <v>425</v>
      </c>
      <c r="G235" s="64"/>
      <c r="H235" s="65">
        <v>87</v>
      </c>
      <c r="I235" s="67" t="str">
        <f t="shared" si="70"/>
        <v>R&amp;D Capital Cost Reductions</v>
      </c>
      <c r="J235" s="64" t="s">
        <v>55</v>
      </c>
      <c r="K235" s="76">
        <f t="shared" si="71"/>
        <v>0</v>
      </c>
      <c r="L235" s="76">
        <f t="shared" si="71"/>
        <v>0.4</v>
      </c>
      <c r="M235" s="76">
        <f t="shared" si="71"/>
        <v>0.01</v>
      </c>
      <c r="N235" s="67" t="str">
        <f t="shared" si="71"/>
        <v>% reduction in cost</v>
      </c>
      <c r="O235" s="64" t="s">
        <v>658</v>
      </c>
      <c r="P235" s="64" t="s">
        <v>327</v>
      </c>
      <c r="Q235" s="13" t="s">
        <v>328</v>
      </c>
      <c r="R235" s="94" t="s">
        <v>90</v>
      </c>
      <c r="S235" s="64"/>
    </row>
    <row r="236" spans="1:19" ht="135" x14ac:dyDescent="0.25">
      <c r="A236" s="67" t="str">
        <f t="shared" si="68"/>
        <v>R&amp;D</v>
      </c>
      <c r="B236" s="67" t="str">
        <f t="shared" si="69"/>
        <v>Capital Cost Reduction</v>
      </c>
      <c r="C236" s="67" t="str">
        <f t="shared" si="69"/>
        <v>RnD Building Capital Cost Perc Reduction</v>
      </c>
      <c r="D236" s="64" t="s">
        <v>139</v>
      </c>
      <c r="E236" s="64"/>
      <c r="F236" s="64" t="s">
        <v>426</v>
      </c>
      <c r="G236" s="64"/>
      <c r="H236" s="65">
        <v>88</v>
      </c>
      <c r="I236" s="67" t="str">
        <f t="shared" si="70"/>
        <v>R&amp;D Capital Cost Reductions</v>
      </c>
      <c r="J236" s="64" t="s">
        <v>55</v>
      </c>
      <c r="K236" s="76">
        <f t="shared" si="71"/>
        <v>0</v>
      </c>
      <c r="L236" s="76">
        <f t="shared" si="71"/>
        <v>0.4</v>
      </c>
      <c r="M236" s="76">
        <f t="shared" si="71"/>
        <v>0.01</v>
      </c>
      <c r="N236" s="67" t="str">
        <f t="shared" si="71"/>
        <v>% reduction in cost</v>
      </c>
      <c r="O236" s="64" t="s">
        <v>659</v>
      </c>
      <c r="P236" s="64" t="s">
        <v>327</v>
      </c>
      <c r="Q236" s="13" t="s">
        <v>328</v>
      </c>
      <c r="R236" s="94" t="s">
        <v>90</v>
      </c>
      <c r="S236" s="64"/>
    </row>
    <row r="237" spans="1:19" ht="135" x14ac:dyDescent="0.25">
      <c r="A237" s="67" t="str">
        <f t="shared" si="68"/>
        <v>R&amp;D</v>
      </c>
      <c r="B237" s="67" t="str">
        <f t="shared" si="69"/>
        <v>Capital Cost Reduction</v>
      </c>
      <c r="C237" s="67" t="str">
        <f t="shared" si="69"/>
        <v>RnD Building Capital Cost Perc Reduction</v>
      </c>
      <c r="D237" s="64" t="s">
        <v>140</v>
      </c>
      <c r="E237" s="64"/>
      <c r="F237" s="64" t="s">
        <v>427</v>
      </c>
      <c r="G237" s="64"/>
      <c r="H237" s="65">
        <v>89</v>
      </c>
      <c r="I237" s="67" t="str">
        <f t="shared" si="70"/>
        <v>R&amp;D Capital Cost Reductions</v>
      </c>
      <c r="J237" s="64" t="s">
        <v>55</v>
      </c>
      <c r="K237" s="76">
        <f t="shared" si="71"/>
        <v>0</v>
      </c>
      <c r="L237" s="76">
        <f t="shared" si="71"/>
        <v>0.4</v>
      </c>
      <c r="M237" s="76">
        <f t="shared" si="71"/>
        <v>0.01</v>
      </c>
      <c r="N237" s="67" t="str">
        <f t="shared" si="71"/>
        <v>% reduction in cost</v>
      </c>
      <c r="O237" s="64" t="s">
        <v>660</v>
      </c>
      <c r="P237" s="64" t="s">
        <v>327</v>
      </c>
      <c r="Q237" s="13" t="s">
        <v>328</v>
      </c>
      <c r="R237" s="94" t="s">
        <v>90</v>
      </c>
      <c r="S237" s="64"/>
    </row>
    <row r="238" spans="1:19" ht="135" x14ac:dyDescent="0.25">
      <c r="A238" s="67" t="str">
        <f t="shared" si="68"/>
        <v>R&amp;D</v>
      </c>
      <c r="B238" s="67" t="str">
        <f t="shared" si="69"/>
        <v>Capital Cost Reduction</v>
      </c>
      <c r="C238" s="67" t="str">
        <f t="shared" si="69"/>
        <v>RnD Building Capital Cost Perc Reduction</v>
      </c>
      <c r="D238" s="64" t="s">
        <v>141</v>
      </c>
      <c r="E238" s="64"/>
      <c r="F238" s="64" t="s">
        <v>428</v>
      </c>
      <c r="G238" s="64"/>
      <c r="H238" s="65">
        <v>90</v>
      </c>
      <c r="I238" s="67" t="str">
        <f t="shared" si="70"/>
        <v>R&amp;D Capital Cost Reductions</v>
      </c>
      <c r="J238" s="64" t="s">
        <v>55</v>
      </c>
      <c r="K238" s="76">
        <f t="shared" si="71"/>
        <v>0</v>
      </c>
      <c r="L238" s="76">
        <f t="shared" si="71"/>
        <v>0.4</v>
      </c>
      <c r="M238" s="76">
        <f t="shared" si="71"/>
        <v>0.01</v>
      </c>
      <c r="N238" s="67" t="str">
        <f t="shared" si="71"/>
        <v>% reduction in cost</v>
      </c>
      <c r="O238" s="64" t="s">
        <v>661</v>
      </c>
      <c r="P238" s="64" t="s">
        <v>327</v>
      </c>
      <c r="Q238" s="13" t="s">
        <v>328</v>
      </c>
      <c r="R238" s="94" t="s">
        <v>90</v>
      </c>
      <c r="S238" s="64"/>
    </row>
    <row r="239" spans="1:19" ht="135" x14ac:dyDescent="0.25">
      <c r="A239" s="67" t="str">
        <f t="shared" si="68"/>
        <v>R&amp;D</v>
      </c>
      <c r="B239" s="67" t="str">
        <f t="shared" si="69"/>
        <v>Capital Cost Reduction</v>
      </c>
      <c r="C239" s="64" t="s">
        <v>381</v>
      </c>
      <c r="D239" s="64"/>
      <c r="E239" s="64"/>
      <c r="F239" s="64" t="s">
        <v>33</v>
      </c>
      <c r="G239" s="64"/>
      <c r="H239" s="65">
        <v>91</v>
      </c>
      <c r="I239" s="67" t="str">
        <f t="shared" si="70"/>
        <v>R&amp;D Capital Cost Reductions</v>
      </c>
      <c r="J239" s="64" t="s">
        <v>55</v>
      </c>
      <c r="K239" s="72">
        <v>0</v>
      </c>
      <c r="L239" s="72">
        <v>0.4</v>
      </c>
      <c r="M239" s="71">
        <v>0.01</v>
      </c>
      <c r="N239" s="64" t="s">
        <v>41</v>
      </c>
      <c r="O239" s="13" t="s">
        <v>662</v>
      </c>
      <c r="P239" s="64" t="s">
        <v>327</v>
      </c>
      <c r="Q239" s="13" t="s">
        <v>328</v>
      </c>
      <c r="R239" s="94" t="s">
        <v>90</v>
      </c>
      <c r="S239" s="64"/>
    </row>
    <row r="240" spans="1:19" ht="135" x14ac:dyDescent="0.25">
      <c r="A240" s="64" t="s">
        <v>34</v>
      </c>
      <c r="B240" s="67" t="str">
        <f t="shared" si="69"/>
        <v>Capital Cost Reduction</v>
      </c>
      <c r="C240" s="64" t="s">
        <v>382</v>
      </c>
      <c r="D240" s="64" t="s">
        <v>756</v>
      </c>
      <c r="E240" s="64"/>
      <c r="F240" s="13" t="s">
        <v>763</v>
      </c>
      <c r="G240" s="64"/>
      <c r="H240" s="65">
        <v>92</v>
      </c>
      <c r="I240" s="67" t="str">
        <f t="shared" si="70"/>
        <v>R&amp;D Capital Cost Reductions</v>
      </c>
      <c r="J240" s="64" t="s">
        <v>55</v>
      </c>
      <c r="K240" s="72">
        <v>0</v>
      </c>
      <c r="L240" s="72">
        <v>0.4</v>
      </c>
      <c r="M240" s="71">
        <v>0.01</v>
      </c>
      <c r="N240" s="64" t="s">
        <v>41</v>
      </c>
      <c r="O240" s="13" t="s">
        <v>663</v>
      </c>
      <c r="P240" s="64" t="s">
        <v>327</v>
      </c>
      <c r="Q240" s="13" t="s">
        <v>328</v>
      </c>
      <c r="R240" s="94" t="s">
        <v>90</v>
      </c>
      <c r="S240" s="64"/>
    </row>
    <row r="241" spans="1:19" ht="135" x14ac:dyDescent="0.25">
      <c r="A241" s="67" t="str">
        <f>A$240</f>
        <v>R&amp;D</v>
      </c>
      <c r="B241" s="67" t="str">
        <f t="shared" ref="B241:C250" si="72">B$240</f>
        <v>Capital Cost Reduction</v>
      </c>
      <c r="C241" s="67" t="str">
        <f t="shared" si="72"/>
        <v>RnD Electricity Capital Cost Perc Reduction</v>
      </c>
      <c r="D241" s="13" t="s">
        <v>92</v>
      </c>
      <c r="E241" s="67"/>
      <c r="F241" s="13" t="s">
        <v>429</v>
      </c>
      <c r="G241" s="64"/>
      <c r="H241" s="65">
        <v>93</v>
      </c>
      <c r="I241" s="67" t="str">
        <f t="shared" si="70"/>
        <v>R&amp;D Capital Cost Reductions</v>
      </c>
      <c r="J241" s="64" t="s">
        <v>55</v>
      </c>
      <c r="K241" s="76">
        <f t="shared" ref="K241:N249" si="73">K$240</f>
        <v>0</v>
      </c>
      <c r="L241" s="73">
        <f t="shared" si="73"/>
        <v>0.4</v>
      </c>
      <c r="M241" s="73">
        <f t="shared" si="73"/>
        <v>0.01</v>
      </c>
      <c r="N241" s="67" t="str">
        <f t="shared" si="73"/>
        <v>% reduction in cost</v>
      </c>
      <c r="O241" s="13" t="s">
        <v>664</v>
      </c>
      <c r="P241" s="64" t="s">
        <v>327</v>
      </c>
      <c r="Q241" s="13" t="s">
        <v>328</v>
      </c>
      <c r="R241" s="94" t="s">
        <v>90</v>
      </c>
      <c r="S241" s="64"/>
    </row>
    <row r="242" spans="1:19" ht="135" x14ac:dyDescent="0.25">
      <c r="A242" s="67" t="str">
        <f t="shared" ref="A242:C249" si="74">A$240</f>
        <v>R&amp;D</v>
      </c>
      <c r="B242" s="67" t="str">
        <f t="shared" si="72"/>
        <v>Capital Cost Reduction</v>
      </c>
      <c r="C242" s="67" t="str">
        <f t="shared" si="72"/>
        <v>RnD Electricity Capital Cost Perc Reduction</v>
      </c>
      <c r="D242" s="13" t="s">
        <v>93</v>
      </c>
      <c r="E242" s="67"/>
      <c r="F242" s="13" t="s">
        <v>430</v>
      </c>
      <c r="G242" s="64"/>
      <c r="H242" s="65">
        <v>94</v>
      </c>
      <c r="I242" s="67" t="str">
        <f t="shared" si="70"/>
        <v>R&amp;D Capital Cost Reductions</v>
      </c>
      <c r="J242" s="64" t="s">
        <v>55</v>
      </c>
      <c r="K242" s="76">
        <f t="shared" si="73"/>
        <v>0</v>
      </c>
      <c r="L242" s="73">
        <f t="shared" si="73"/>
        <v>0.4</v>
      </c>
      <c r="M242" s="73">
        <f t="shared" si="73"/>
        <v>0.01</v>
      </c>
      <c r="N242" s="67" t="str">
        <f t="shared" si="73"/>
        <v>% reduction in cost</v>
      </c>
      <c r="O242" s="13" t="s">
        <v>665</v>
      </c>
      <c r="P242" s="64" t="s">
        <v>327</v>
      </c>
      <c r="Q242" s="13" t="s">
        <v>328</v>
      </c>
      <c r="R242" s="94" t="s">
        <v>90</v>
      </c>
      <c r="S242" s="64"/>
    </row>
    <row r="243" spans="1:19" ht="135" x14ac:dyDescent="0.25">
      <c r="A243" s="67" t="str">
        <f t="shared" si="74"/>
        <v>R&amp;D</v>
      </c>
      <c r="B243" s="67" t="str">
        <f t="shared" si="72"/>
        <v>Capital Cost Reduction</v>
      </c>
      <c r="C243" s="67" t="str">
        <f t="shared" si="72"/>
        <v>RnD Electricity Capital Cost Perc Reduction</v>
      </c>
      <c r="D243" s="13" t="s">
        <v>94</v>
      </c>
      <c r="E243" s="67"/>
      <c r="F243" s="13" t="s">
        <v>431</v>
      </c>
      <c r="G243" s="64"/>
      <c r="H243" s="65">
        <v>95</v>
      </c>
      <c r="I243" s="67" t="str">
        <f t="shared" si="70"/>
        <v>R&amp;D Capital Cost Reductions</v>
      </c>
      <c r="J243" s="64" t="s">
        <v>55</v>
      </c>
      <c r="K243" s="76">
        <f t="shared" si="73"/>
        <v>0</v>
      </c>
      <c r="L243" s="73">
        <f t="shared" si="73"/>
        <v>0.4</v>
      </c>
      <c r="M243" s="73">
        <f t="shared" si="73"/>
        <v>0.01</v>
      </c>
      <c r="N243" s="67" t="str">
        <f t="shared" si="73"/>
        <v>% reduction in cost</v>
      </c>
      <c r="O243" s="13" t="s">
        <v>666</v>
      </c>
      <c r="P243" s="64" t="s">
        <v>327</v>
      </c>
      <c r="Q243" s="13" t="s">
        <v>328</v>
      </c>
      <c r="R243" s="94" t="s">
        <v>90</v>
      </c>
      <c r="S243" s="64"/>
    </row>
    <row r="244" spans="1:19" ht="135" x14ac:dyDescent="0.25">
      <c r="A244" s="67" t="str">
        <f t="shared" si="74"/>
        <v>R&amp;D</v>
      </c>
      <c r="B244" s="67" t="str">
        <f t="shared" si="72"/>
        <v>Capital Cost Reduction</v>
      </c>
      <c r="C244" s="67" t="str">
        <f t="shared" si="72"/>
        <v>RnD Electricity Capital Cost Perc Reduction</v>
      </c>
      <c r="D244" s="13" t="s">
        <v>757</v>
      </c>
      <c r="E244" s="67"/>
      <c r="F244" s="13" t="s">
        <v>765</v>
      </c>
      <c r="G244" s="64"/>
      <c r="H244" s="65">
        <v>96</v>
      </c>
      <c r="I244" s="67" t="str">
        <f t="shared" si="70"/>
        <v>R&amp;D Capital Cost Reductions</v>
      </c>
      <c r="J244" s="64" t="s">
        <v>55</v>
      </c>
      <c r="K244" s="76">
        <f t="shared" si="73"/>
        <v>0</v>
      </c>
      <c r="L244" s="73">
        <f t="shared" si="73"/>
        <v>0.4</v>
      </c>
      <c r="M244" s="73">
        <f t="shared" si="73"/>
        <v>0.01</v>
      </c>
      <c r="N244" s="67" t="str">
        <f t="shared" si="73"/>
        <v>% reduction in cost</v>
      </c>
      <c r="O244" s="13" t="s">
        <v>773</v>
      </c>
      <c r="P244" s="64" t="s">
        <v>327</v>
      </c>
      <c r="Q244" s="13" t="s">
        <v>328</v>
      </c>
      <c r="R244" s="94" t="s">
        <v>90</v>
      </c>
      <c r="S244" s="64"/>
    </row>
    <row r="245" spans="1:19" ht="135" x14ac:dyDescent="0.25">
      <c r="A245" s="67" t="str">
        <f t="shared" si="74"/>
        <v>R&amp;D</v>
      </c>
      <c r="B245" s="67" t="str">
        <f t="shared" si="72"/>
        <v>Capital Cost Reduction</v>
      </c>
      <c r="C245" s="67" t="str">
        <f t="shared" si="72"/>
        <v>RnD Electricity Capital Cost Perc Reduction</v>
      </c>
      <c r="D245" s="13" t="s">
        <v>95</v>
      </c>
      <c r="E245" s="67"/>
      <c r="F245" s="13" t="s">
        <v>432</v>
      </c>
      <c r="G245" s="64"/>
      <c r="H245" s="65">
        <v>97</v>
      </c>
      <c r="I245" s="67" t="str">
        <f t="shared" si="70"/>
        <v>R&amp;D Capital Cost Reductions</v>
      </c>
      <c r="J245" s="64" t="s">
        <v>55</v>
      </c>
      <c r="K245" s="76">
        <f t="shared" si="73"/>
        <v>0</v>
      </c>
      <c r="L245" s="73">
        <f t="shared" si="73"/>
        <v>0.4</v>
      </c>
      <c r="M245" s="73">
        <f t="shared" si="73"/>
        <v>0.01</v>
      </c>
      <c r="N245" s="67" t="str">
        <f t="shared" si="73"/>
        <v>% reduction in cost</v>
      </c>
      <c r="O245" s="13" t="s">
        <v>667</v>
      </c>
      <c r="P245" s="64" t="s">
        <v>327</v>
      </c>
      <c r="Q245" s="13" t="s">
        <v>328</v>
      </c>
      <c r="R245" s="94" t="s">
        <v>90</v>
      </c>
      <c r="S245" s="64"/>
    </row>
    <row r="246" spans="1:19" ht="135" x14ac:dyDescent="0.25">
      <c r="A246" s="67" t="str">
        <f t="shared" si="74"/>
        <v>R&amp;D</v>
      </c>
      <c r="B246" s="67" t="str">
        <f t="shared" si="72"/>
        <v>Capital Cost Reduction</v>
      </c>
      <c r="C246" s="67" t="str">
        <f t="shared" si="72"/>
        <v>RnD Electricity Capital Cost Perc Reduction</v>
      </c>
      <c r="D246" s="13" t="s">
        <v>96</v>
      </c>
      <c r="E246" s="67"/>
      <c r="F246" s="13" t="s">
        <v>433</v>
      </c>
      <c r="G246" s="64"/>
      <c r="H246" s="65">
        <v>98</v>
      </c>
      <c r="I246" s="67" t="str">
        <f t="shared" si="70"/>
        <v>R&amp;D Capital Cost Reductions</v>
      </c>
      <c r="J246" s="64" t="s">
        <v>55</v>
      </c>
      <c r="K246" s="76">
        <f t="shared" si="73"/>
        <v>0</v>
      </c>
      <c r="L246" s="73">
        <f t="shared" si="73"/>
        <v>0.4</v>
      </c>
      <c r="M246" s="73">
        <f t="shared" si="73"/>
        <v>0.01</v>
      </c>
      <c r="N246" s="67" t="str">
        <f t="shared" si="73"/>
        <v>% reduction in cost</v>
      </c>
      <c r="O246" s="13" t="s">
        <v>668</v>
      </c>
      <c r="P246" s="64" t="s">
        <v>327</v>
      </c>
      <c r="Q246" s="13" t="s">
        <v>328</v>
      </c>
      <c r="R246" s="94" t="s">
        <v>90</v>
      </c>
      <c r="S246" s="64"/>
    </row>
    <row r="247" spans="1:19" ht="135" x14ac:dyDescent="0.25">
      <c r="A247" s="67" t="str">
        <f t="shared" si="74"/>
        <v>R&amp;D</v>
      </c>
      <c r="B247" s="67" t="str">
        <f t="shared" si="72"/>
        <v>Capital Cost Reduction</v>
      </c>
      <c r="C247" s="67" t="str">
        <f t="shared" si="72"/>
        <v>RnD Electricity Capital Cost Perc Reduction</v>
      </c>
      <c r="D247" s="13" t="s">
        <v>97</v>
      </c>
      <c r="E247" s="67"/>
      <c r="F247" s="13" t="s">
        <v>434</v>
      </c>
      <c r="G247" s="64"/>
      <c r="H247" s="65">
        <v>99</v>
      </c>
      <c r="I247" s="67" t="str">
        <f t="shared" si="70"/>
        <v>R&amp;D Capital Cost Reductions</v>
      </c>
      <c r="J247" s="64" t="s">
        <v>55</v>
      </c>
      <c r="K247" s="76">
        <f t="shared" si="73"/>
        <v>0</v>
      </c>
      <c r="L247" s="73">
        <f t="shared" si="73"/>
        <v>0.4</v>
      </c>
      <c r="M247" s="73">
        <f t="shared" si="73"/>
        <v>0.01</v>
      </c>
      <c r="N247" s="67" t="str">
        <f t="shared" si="73"/>
        <v>% reduction in cost</v>
      </c>
      <c r="O247" s="13" t="s">
        <v>669</v>
      </c>
      <c r="P247" s="64" t="s">
        <v>327</v>
      </c>
      <c r="Q247" s="13" t="s">
        <v>328</v>
      </c>
      <c r="R247" s="94" t="s">
        <v>90</v>
      </c>
      <c r="S247" s="64"/>
    </row>
    <row r="248" spans="1:19" ht="135" x14ac:dyDescent="0.25">
      <c r="A248" s="67" t="str">
        <f t="shared" si="74"/>
        <v>R&amp;D</v>
      </c>
      <c r="B248" s="67" t="str">
        <f t="shared" si="74"/>
        <v>Capital Cost Reduction</v>
      </c>
      <c r="C248" s="67" t="str">
        <f t="shared" si="74"/>
        <v>RnD Electricity Capital Cost Perc Reduction</v>
      </c>
      <c r="D248" s="13" t="s">
        <v>748</v>
      </c>
      <c r="E248" s="67"/>
      <c r="F248" s="13" t="s">
        <v>750</v>
      </c>
      <c r="G248" s="64"/>
      <c r="H248" s="65">
        <v>180</v>
      </c>
      <c r="I248" s="67" t="str">
        <f t="shared" si="70"/>
        <v>R&amp;D Capital Cost Reductions</v>
      </c>
      <c r="J248" s="64" t="s">
        <v>55</v>
      </c>
      <c r="K248" s="76">
        <f t="shared" si="73"/>
        <v>0</v>
      </c>
      <c r="L248" s="73">
        <f t="shared" si="73"/>
        <v>0.4</v>
      </c>
      <c r="M248" s="73">
        <f t="shared" si="73"/>
        <v>0.01</v>
      </c>
      <c r="N248" s="67" t="str">
        <f t="shared" si="73"/>
        <v>% reduction in cost</v>
      </c>
      <c r="O248" s="13" t="s">
        <v>751</v>
      </c>
      <c r="P248" s="64" t="s">
        <v>327</v>
      </c>
      <c r="Q248" s="13" t="s">
        <v>328</v>
      </c>
      <c r="R248" s="94" t="s">
        <v>90</v>
      </c>
      <c r="S248" s="64"/>
    </row>
    <row r="249" spans="1:19" ht="135" x14ac:dyDescent="0.25">
      <c r="A249" s="67" t="str">
        <f t="shared" si="74"/>
        <v>R&amp;D</v>
      </c>
      <c r="B249" s="67" t="str">
        <f t="shared" si="74"/>
        <v>Capital Cost Reduction</v>
      </c>
      <c r="C249" s="67" t="str">
        <f t="shared" si="74"/>
        <v>RnD Electricity Capital Cost Perc Reduction</v>
      </c>
      <c r="D249" s="13" t="s">
        <v>766</v>
      </c>
      <c r="E249" s="67"/>
      <c r="F249" s="13" t="s">
        <v>770</v>
      </c>
      <c r="G249" s="64"/>
      <c r="H249" s="65">
        <v>183</v>
      </c>
      <c r="I249" s="67" t="str">
        <f t="shared" si="70"/>
        <v>R&amp;D Capital Cost Reductions</v>
      </c>
      <c r="J249" s="64" t="s">
        <v>55</v>
      </c>
      <c r="K249" s="76">
        <f t="shared" si="73"/>
        <v>0</v>
      </c>
      <c r="L249" s="73">
        <f t="shared" si="73"/>
        <v>0.4</v>
      </c>
      <c r="M249" s="73">
        <f t="shared" si="73"/>
        <v>0.01</v>
      </c>
      <c r="N249" s="67" t="str">
        <f t="shared" si="73"/>
        <v>% reduction in cost</v>
      </c>
      <c r="O249" s="13" t="s">
        <v>772</v>
      </c>
      <c r="P249" s="64" t="s">
        <v>327</v>
      </c>
      <c r="Q249" s="13" t="s">
        <v>328</v>
      </c>
      <c r="R249" s="94" t="s">
        <v>90</v>
      </c>
      <c r="S249" s="64"/>
    </row>
    <row r="250" spans="1:19" ht="135" x14ac:dyDescent="0.25">
      <c r="A250" s="64" t="s">
        <v>34</v>
      </c>
      <c r="B250" s="67" t="str">
        <f t="shared" si="72"/>
        <v>Capital Cost Reduction</v>
      </c>
      <c r="C250" s="64" t="s">
        <v>383</v>
      </c>
      <c r="D250" s="64" t="s">
        <v>157</v>
      </c>
      <c r="E250" s="64"/>
      <c r="F250" s="13" t="s">
        <v>435</v>
      </c>
      <c r="G250" s="64"/>
      <c r="H250" s="65">
        <v>100</v>
      </c>
      <c r="I250" s="67" t="str">
        <f t="shared" si="70"/>
        <v>R&amp;D Capital Cost Reductions</v>
      </c>
      <c r="J250" s="64" t="s">
        <v>55</v>
      </c>
      <c r="K250" s="72">
        <v>0</v>
      </c>
      <c r="L250" s="72">
        <v>0.4</v>
      </c>
      <c r="M250" s="71">
        <v>0.01</v>
      </c>
      <c r="N250" s="64" t="s">
        <v>41</v>
      </c>
      <c r="O250" s="13" t="s">
        <v>670</v>
      </c>
      <c r="P250" s="64" t="s">
        <v>327</v>
      </c>
      <c r="Q250" s="13" t="s">
        <v>328</v>
      </c>
      <c r="R250" s="94" t="s">
        <v>90</v>
      </c>
      <c r="S250" s="64"/>
    </row>
    <row r="251" spans="1:19" ht="135" x14ac:dyDescent="0.25">
      <c r="A251" s="67" t="str">
        <f>A$250</f>
        <v>R&amp;D</v>
      </c>
      <c r="B251" s="67" t="str">
        <f t="shared" ref="B251:C258" si="75">B$250</f>
        <v>Capital Cost Reduction</v>
      </c>
      <c r="C251" s="67" t="str">
        <f t="shared" si="75"/>
        <v>RnD Industry Capital Cost Perc Reduction</v>
      </c>
      <c r="D251" s="13" t="s">
        <v>158</v>
      </c>
      <c r="E251" s="64"/>
      <c r="F251" s="13" t="s">
        <v>436</v>
      </c>
      <c r="G251" s="64"/>
      <c r="H251" s="65">
        <v>101</v>
      </c>
      <c r="I251" s="67" t="str">
        <f t="shared" si="70"/>
        <v>R&amp;D Capital Cost Reductions</v>
      </c>
      <c r="J251" s="64" t="s">
        <v>55</v>
      </c>
      <c r="K251" s="76">
        <f t="shared" ref="K251:N257" si="76">K$250</f>
        <v>0</v>
      </c>
      <c r="L251" s="76">
        <f t="shared" si="76"/>
        <v>0.4</v>
      </c>
      <c r="M251" s="76">
        <f t="shared" si="76"/>
        <v>0.01</v>
      </c>
      <c r="N251" s="67" t="str">
        <f t="shared" si="76"/>
        <v>% reduction in cost</v>
      </c>
      <c r="O251" s="13" t="s">
        <v>671</v>
      </c>
      <c r="P251" s="64" t="s">
        <v>327</v>
      </c>
      <c r="Q251" s="13" t="s">
        <v>328</v>
      </c>
      <c r="R251" s="94" t="s">
        <v>90</v>
      </c>
      <c r="S251" s="64"/>
    </row>
    <row r="252" spans="1:19" ht="135" x14ac:dyDescent="0.25">
      <c r="A252" s="67" t="str">
        <f t="shared" ref="A252:A257" si="77">A$250</f>
        <v>R&amp;D</v>
      </c>
      <c r="B252" s="67" t="str">
        <f t="shared" si="75"/>
        <v>Capital Cost Reduction</v>
      </c>
      <c r="C252" s="67" t="str">
        <f t="shared" si="75"/>
        <v>RnD Industry Capital Cost Perc Reduction</v>
      </c>
      <c r="D252" s="13" t="s">
        <v>159</v>
      </c>
      <c r="E252" s="64"/>
      <c r="F252" s="13" t="s">
        <v>437</v>
      </c>
      <c r="G252" s="64"/>
      <c r="H252" s="65">
        <v>102</v>
      </c>
      <c r="I252" s="67" t="str">
        <f t="shared" si="70"/>
        <v>R&amp;D Capital Cost Reductions</v>
      </c>
      <c r="J252" s="64" t="s">
        <v>55</v>
      </c>
      <c r="K252" s="76">
        <f t="shared" si="76"/>
        <v>0</v>
      </c>
      <c r="L252" s="76">
        <f t="shared" si="76"/>
        <v>0.4</v>
      </c>
      <c r="M252" s="76">
        <f t="shared" si="76"/>
        <v>0.01</v>
      </c>
      <c r="N252" s="67" t="str">
        <f t="shared" si="76"/>
        <v>% reduction in cost</v>
      </c>
      <c r="O252" s="13" t="s">
        <v>672</v>
      </c>
      <c r="P252" s="64" t="s">
        <v>327</v>
      </c>
      <c r="Q252" s="13" t="s">
        <v>328</v>
      </c>
      <c r="R252" s="94" t="s">
        <v>90</v>
      </c>
      <c r="S252" s="64"/>
    </row>
    <row r="253" spans="1:19" ht="135" x14ac:dyDescent="0.25">
      <c r="A253" s="67" t="str">
        <f t="shared" si="77"/>
        <v>R&amp;D</v>
      </c>
      <c r="B253" s="67" t="str">
        <f t="shared" si="75"/>
        <v>Capital Cost Reduction</v>
      </c>
      <c r="C253" s="67" t="str">
        <f t="shared" si="75"/>
        <v>RnD Industry Capital Cost Perc Reduction</v>
      </c>
      <c r="D253" s="13" t="s">
        <v>160</v>
      </c>
      <c r="E253" s="64"/>
      <c r="F253" s="13" t="s">
        <v>438</v>
      </c>
      <c r="G253" s="64"/>
      <c r="H253" s="65">
        <v>103</v>
      </c>
      <c r="I253" s="67" t="str">
        <f t="shared" si="70"/>
        <v>R&amp;D Capital Cost Reductions</v>
      </c>
      <c r="J253" s="64" t="s">
        <v>55</v>
      </c>
      <c r="K253" s="76">
        <f t="shared" si="76"/>
        <v>0</v>
      </c>
      <c r="L253" s="76">
        <f t="shared" si="76"/>
        <v>0.4</v>
      </c>
      <c r="M253" s="76">
        <f t="shared" si="76"/>
        <v>0.01</v>
      </c>
      <c r="N253" s="67" t="str">
        <f t="shared" si="76"/>
        <v>% reduction in cost</v>
      </c>
      <c r="O253" s="13" t="s">
        <v>673</v>
      </c>
      <c r="P253" s="64" t="s">
        <v>327</v>
      </c>
      <c r="Q253" s="13" t="s">
        <v>328</v>
      </c>
      <c r="R253" s="94" t="s">
        <v>90</v>
      </c>
      <c r="S253" s="64"/>
    </row>
    <row r="254" spans="1:19" ht="135" x14ac:dyDescent="0.25">
      <c r="A254" s="67" t="str">
        <f t="shared" si="77"/>
        <v>R&amp;D</v>
      </c>
      <c r="B254" s="67" t="str">
        <f t="shared" si="75"/>
        <v>Capital Cost Reduction</v>
      </c>
      <c r="C254" s="67" t="str">
        <f t="shared" si="75"/>
        <v>RnD Industry Capital Cost Perc Reduction</v>
      </c>
      <c r="D254" s="13" t="s">
        <v>161</v>
      </c>
      <c r="E254" s="64"/>
      <c r="F254" s="13" t="s">
        <v>439</v>
      </c>
      <c r="G254" s="64"/>
      <c r="H254" s="65">
        <v>104</v>
      </c>
      <c r="I254" s="67" t="str">
        <f t="shared" si="70"/>
        <v>R&amp;D Capital Cost Reductions</v>
      </c>
      <c r="J254" s="64" t="s">
        <v>55</v>
      </c>
      <c r="K254" s="76">
        <f t="shared" si="76"/>
        <v>0</v>
      </c>
      <c r="L254" s="76">
        <f t="shared" si="76"/>
        <v>0.4</v>
      </c>
      <c r="M254" s="76">
        <f t="shared" si="76"/>
        <v>0.01</v>
      </c>
      <c r="N254" s="67" t="str">
        <f t="shared" si="76"/>
        <v>% reduction in cost</v>
      </c>
      <c r="O254" s="13" t="s">
        <v>674</v>
      </c>
      <c r="P254" s="64" t="s">
        <v>327</v>
      </c>
      <c r="Q254" s="13" t="s">
        <v>328</v>
      </c>
      <c r="R254" s="94" t="s">
        <v>90</v>
      </c>
      <c r="S254" s="64"/>
    </row>
    <row r="255" spans="1:19" ht="135" x14ac:dyDescent="0.25">
      <c r="A255" s="67" t="str">
        <f t="shared" si="77"/>
        <v>R&amp;D</v>
      </c>
      <c r="B255" s="67" t="str">
        <f t="shared" si="75"/>
        <v>Capital Cost Reduction</v>
      </c>
      <c r="C255" s="67" t="str">
        <f t="shared" si="75"/>
        <v>RnD Industry Capital Cost Perc Reduction</v>
      </c>
      <c r="D255" s="13" t="s">
        <v>162</v>
      </c>
      <c r="E255" s="64"/>
      <c r="F255" s="13" t="s">
        <v>440</v>
      </c>
      <c r="G255" s="64"/>
      <c r="H255" s="65">
        <v>105</v>
      </c>
      <c r="I255" s="67" t="str">
        <f t="shared" si="70"/>
        <v>R&amp;D Capital Cost Reductions</v>
      </c>
      <c r="J255" s="64" t="s">
        <v>55</v>
      </c>
      <c r="K255" s="76">
        <f t="shared" si="76"/>
        <v>0</v>
      </c>
      <c r="L255" s="76">
        <f t="shared" si="76"/>
        <v>0.4</v>
      </c>
      <c r="M255" s="76">
        <f t="shared" si="76"/>
        <v>0.01</v>
      </c>
      <c r="N255" s="67" t="str">
        <f t="shared" si="76"/>
        <v>% reduction in cost</v>
      </c>
      <c r="O255" s="13" t="s">
        <v>675</v>
      </c>
      <c r="P255" s="64" t="s">
        <v>327</v>
      </c>
      <c r="Q255" s="13" t="s">
        <v>328</v>
      </c>
      <c r="R255" s="94" t="s">
        <v>90</v>
      </c>
      <c r="S255" s="64"/>
    </row>
    <row r="256" spans="1:19" ht="135" x14ac:dyDescent="0.25">
      <c r="A256" s="67" t="str">
        <f t="shared" si="77"/>
        <v>R&amp;D</v>
      </c>
      <c r="B256" s="67" t="str">
        <f t="shared" si="75"/>
        <v>Capital Cost Reduction</v>
      </c>
      <c r="C256" s="67" t="str">
        <f t="shared" si="75"/>
        <v>RnD Industry Capital Cost Perc Reduction</v>
      </c>
      <c r="D256" s="13" t="s">
        <v>163</v>
      </c>
      <c r="E256" s="64"/>
      <c r="F256" s="13" t="s">
        <v>441</v>
      </c>
      <c r="G256" s="64"/>
      <c r="H256" s="65">
        <v>106</v>
      </c>
      <c r="I256" s="67" t="str">
        <f t="shared" si="70"/>
        <v>R&amp;D Capital Cost Reductions</v>
      </c>
      <c r="J256" s="64" t="s">
        <v>55</v>
      </c>
      <c r="K256" s="76">
        <f t="shared" si="76"/>
        <v>0</v>
      </c>
      <c r="L256" s="76">
        <f t="shared" si="76"/>
        <v>0.4</v>
      </c>
      <c r="M256" s="76">
        <f t="shared" si="76"/>
        <v>0.01</v>
      </c>
      <c r="N256" s="67" t="str">
        <f t="shared" si="76"/>
        <v>% reduction in cost</v>
      </c>
      <c r="O256" s="13" t="s">
        <v>676</v>
      </c>
      <c r="P256" s="64" t="s">
        <v>327</v>
      </c>
      <c r="Q256" s="13" t="s">
        <v>328</v>
      </c>
      <c r="R256" s="94" t="s">
        <v>90</v>
      </c>
      <c r="S256" s="64"/>
    </row>
    <row r="257" spans="1:19" ht="135" x14ac:dyDescent="0.25">
      <c r="A257" s="67" t="str">
        <f t="shared" si="77"/>
        <v>R&amp;D</v>
      </c>
      <c r="B257" s="67" t="str">
        <f t="shared" si="75"/>
        <v>Capital Cost Reduction</v>
      </c>
      <c r="C257" s="67" t="str">
        <f t="shared" si="75"/>
        <v>RnD Industry Capital Cost Perc Reduction</v>
      </c>
      <c r="D257" s="13" t="s">
        <v>164</v>
      </c>
      <c r="E257" s="64"/>
      <c r="F257" s="13" t="s">
        <v>442</v>
      </c>
      <c r="G257" s="64"/>
      <c r="H257" s="65">
        <v>107</v>
      </c>
      <c r="I257" s="67" t="str">
        <f t="shared" si="70"/>
        <v>R&amp;D Capital Cost Reductions</v>
      </c>
      <c r="J257" s="64" t="s">
        <v>55</v>
      </c>
      <c r="K257" s="76">
        <f t="shared" si="76"/>
        <v>0</v>
      </c>
      <c r="L257" s="76">
        <f t="shared" si="76"/>
        <v>0.4</v>
      </c>
      <c r="M257" s="76">
        <f t="shared" si="76"/>
        <v>0.01</v>
      </c>
      <c r="N257" s="67" t="str">
        <f t="shared" si="76"/>
        <v>% reduction in cost</v>
      </c>
      <c r="O257" s="13" t="s">
        <v>677</v>
      </c>
      <c r="P257" s="64" t="s">
        <v>327</v>
      </c>
      <c r="Q257" s="13" t="s">
        <v>328</v>
      </c>
      <c r="R257" s="94" t="s">
        <v>90</v>
      </c>
      <c r="S257" s="64"/>
    </row>
    <row r="258" spans="1:19" ht="135" x14ac:dyDescent="0.25">
      <c r="A258" s="13" t="s">
        <v>34</v>
      </c>
      <c r="B258" s="67" t="str">
        <f t="shared" si="75"/>
        <v>Capital Cost Reduction</v>
      </c>
      <c r="C258" s="13" t="s">
        <v>384</v>
      </c>
      <c r="D258" s="64" t="s">
        <v>2703</v>
      </c>
      <c r="E258" s="64"/>
      <c r="F258" s="64" t="s">
        <v>825</v>
      </c>
      <c r="G258" s="64"/>
      <c r="H258" s="65">
        <v>108</v>
      </c>
      <c r="I258" s="67" t="str">
        <f t="shared" si="70"/>
        <v>R&amp;D Capital Cost Reductions</v>
      </c>
      <c r="J258" s="64" t="s">
        <v>55</v>
      </c>
      <c r="K258" s="72">
        <v>0</v>
      </c>
      <c r="L258" s="72">
        <v>0.4</v>
      </c>
      <c r="M258" s="71">
        <v>0.01</v>
      </c>
      <c r="N258" s="64" t="s">
        <v>41</v>
      </c>
      <c r="O258" s="13" t="s">
        <v>831</v>
      </c>
      <c r="P258" s="64" t="s">
        <v>327</v>
      </c>
      <c r="Q258" s="13" t="s">
        <v>328</v>
      </c>
      <c r="R258" s="94" t="s">
        <v>90</v>
      </c>
      <c r="S258" s="64"/>
    </row>
    <row r="259" spans="1:19" ht="135" x14ac:dyDescent="0.25">
      <c r="A259" s="67" t="str">
        <f>A$258</f>
        <v>R&amp;D</v>
      </c>
      <c r="B259" s="67" t="str">
        <f t="shared" ref="B259:C263" si="78">B$258</f>
        <v>Capital Cost Reduction</v>
      </c>
      <c r="C259" s="67" t="str">
        <f t="shared" si="78"/>
        <v>RnD Transportation Capital Cost Perc Reduction</v>
      </c>
      <c r="D259" s="64" t="s">
        <v>2704</v>
      </c>
      <c r="E259" s="64"/>
      <c r="F259" s="64" t="s">
        <v>826</v>
      </c>
      <c r="G259" s="64"/>
      <c r="H259" s="65">
        <v>109</v>
      </c>
      <c r="I259" s="67" t="str">
        <f t="shared" si="70"/>
        <v>R&amp;D Capital Cost Reductions</v>
      </c>
      <c r="J259" s="64" t="s">
        <v>55</v>
      </c>
      <c r="K259" s="76">
        <f t="shared" ref="K259:N263" si="79">K$258</f>
        <v>0</v>
      </c>
      <c r="L259" s="76">
        <f t="shared" si="79"/>
        <v>0.4</v>
      </c>
      <c r="M259" s="76">
        <f t="shared" si="79"/>
        <v>0.01</v>
      </c>
      <c r="N259" s="67" t="str">
        <f t="shared" si="79"/>
        <v>% reduction in cost</v>
      </c>
      <c r="O259" s="13" t="s">
        <v>837</v>
      </c>
      <c r="P259" s="64" t="s">
        <v>327</v>
      </c>
      <c r="Q259" s="13" t="s">
        <v>328</v>
      </c>
      <c r="R259" s="94" t="s">
        <v>90</v>
      </c>
      <c r="S259" s="64"/>
    </row>
    <row r="260" spans="1:19" ht="135" x14ac:dyDescent="0.25">
      <c r="A260" s="67" t="str">
        <f>A$258</f>
        <v>R&amp;D</v>
      </c>
      <c r="B260" s="67" t="str">
        <f t="shared" si="78"/>
        <v>Capital Cost Reduction</v>
      </c>
      <c r="C260" s="67" t="str">
        <f t="shared" si="78"/>
        <v>RnD Transportation Capital Cost Perc Reduction</v>
      </c>
      <c r="D260" s="64" t="s">
        <v>2705</v>
      </c>
      <c r="E260" s="64"/>
      <c r="F260" s="64" t="s">
        <v>827</v>
      </c>
      <c r="G260" s="64"/>
      <c r="H260" s="65">
        <v>110</v>
      </c>
      <c r="I260" s="67" t="str">
        <f t="shared" si="70"/>
        <v>R&amp;D Capital Cost Reductions</v>
      </c>
      <c r="J260" s="64" t="s">
        <v>55</v>
      </c>
      <c r="K260" s="76">
        <f t="shared" si="79"/>
        <v>0</v>
      </c>
      <c r="L260" s="76">
        <f t="shared" si="79"/>
        <v>0.4</v>
      </c>
      <c r="M260" s="76">
        <f t="shared" si="79"/>
        <v>0.01</v>
      </c>
      <c r="N260" s="67" t="str">
        <f t="shared" si="79"/>
        <v>% reduction in cost</v>
      </c>
      <c r="O260" s="13" t="s">
        <v>832</v>
      </c>
      <c r="P260" s="64" t="s">
        <v>327</v>
      </c>
      <c r="Q260" s="13" t="s">
        <v>328</v>
      </c>
      <c r="R260" s="94" t="s">
        <v>90</v>
      </c>
      <c r="S260" s="64"/>
    </row>
    <row r="261" spans="1:19" ht="135" x14ac:dyDescent="0.25">
      <c r="A261" s="67" t="str">
        <f>A$258</f>
        <v>R&amp;D</v>
      </c>
      <c r="B261" s="67" t="str">
        <f t="shared" si="78"/>
        <v>Capital Cost Reduction</v>
      </c>
      <c r="C261" s="67" t="str">
        <f t="shared" si="78"/>
        <v>RnD Transportation Capital Cost Perc Reduction</v>
      </c>
      <c r="D261" s="64" t="s">
        <v>2706</v>
      </c>
      <c r="E261" s="64"/>
      <c r="F261" s="64" t="s">
        <v>828</v>
      </c>
      <c r="G261" s="64"/>
      <c r="H261" s="65">
        <v>111</v>
      </c>
      <c r="I261" s="67" t="str">
        <f t="shared" si="70"/>
        <v>R&amp;D Capital Cost Reductions</v>
      </c>
      <c r="J261" s="64" t="s">
        <v>55</v>
      </c>
      <c r="K261" s="76">
        <f t="shared" si="79"/>
        <v>0</v>
      </c>
      <c r="L261" s="76">
        <f t="shared" si="79"/>
        <v>0.4</v>
      </c>
      <c r="M261" s="76">
        <f t="shared" si="79"/>
        <v>0.01</v>
      </c>
      <c r="N261" s="67" t="str">
        <f t="shared" si="79"/>
        <v>% reduction in cost</v>
      </c>
      <c r="O261" s="13" t="s">
        <v>833</v>
      </c>
      <c r="P261" s="64" t="s">
        <v>327</v>
      </c>
      <c r="Q261" s="13" t="s">
        <v>328</v>
      </c>
      <c r="R261" s="94" t="s">
        <v>90</v>
      </c>
      <c r="S261" s="64"/>
    </row>
    <row r="262" spans="1:19" ht="135" x14ac:dyDescent="0.25">
      <c r="A262" s="67" t="str">
        <f>A$258</f>
        <v>R&amp;D</v>
      </c>
      <c r="B262" s="67" t="str">
        <f t="shared" si="78"/>
        <v>Capital Cost Reduction</v>
      </c>
      <c r="C262" s="67" t="str">
        <f t="shared" si="78"/>
        <v>RnD Transportation Capital Cost Perc Reduction</v>
      </c>
      <c r="D262" s="64" t="s">
        <v>2707</v>
      </c>
      <c r="E262" s="64"/>
      <c r="F262" s="64" t="s">
        <v>829</v>
      </c>
      <c r="G262" s="64"/>
      <c r="H262" s="65">
        <v>112</v>
      </c>
      <c r="I262" s="67" t="str">
        <f t="shared" si="70"/>
        <v>R&amp;D Capital Cost Reductions</v>
      </c>
      <c r="J262" s="64" t="s">
        <v>55</v>
      </c>
      <c r="K262" s="76">
        <f t="shared" si="79"/>
        <v>0</v>
      </c>
      <c r="L262" s="76">
        <f t="shared" si="79"/>
        <v>0.4</v>
      </c>
      <c r="M262" s="76">
        <f t="shared" si="79"/>
        <v>0.01</v>
      </c>
      <c r="N262" s="67" t="str">
        <f t="shared" si="79"/>
        <v>% reduction in cost</v>
      </c>
      <c r="O262" s="13" t="s">
        <v>834</v>
      </c>
      <c r="P262" s="64" t="s">
        <v>327</v>
      </c>
      <c r="Q262" s="13" t="s">
        <v>328</v>
      </c>
      <c r="R262" s="94" t="s">
        <v>90</v>
      </c>
      <c r="S262" s="64"/>
    </row>
    <row r="263" spans="1:19" ht="135" x14ac:dyDescent="0.25">
      <c r="A263" s="67" t="str">
        <f>A$258</f>
        <v>R&amp;D</v>
      </c>
      <c r="B263" s="67" t="str">
        <f t="shared" si="78"/>
        <v>Capital Cost Reduction</v>
      </c>
      <c r="C263" s="67" t="str">
        <f t="shared" si="78"/>
        <v>RnD Transportation Capital Cost Perc Reduction</v>
      </c>
      <c r="D263" s="64" t="s">
        <v>2708</v>
      </c>
      <c r="E263" s="64"/>
      <c r="F263" s="64" t="s">
        <v>830</v>
      </c>
      <c r="G263" s="64"/>
      <c r="H263" s="65">
        <v>113</v>
      </c>
      <c r="I263" s="67" t="str">
        <f t="shared" si="70"/>
        <v>R&amp;D Capital Cost Reductions</v>
      </c>
      <c r="J263" s="64" t="s">
        <v>55</v>
      </c>
      <c r="K263" s="76">
        <f t="shared" si="79"/>
        <v>0</v>
      </c>
      <c r="L263" s="76">
        <f t="shared" si="79"/>
        <v>0.4</v>
      </c>
      <c r="M263" s="76">
        <f t="shared" si="79"/>
        <v>0.01</v>
      </c>
      <c r="N263" s="67" t="str">
        <f t="shared" si="79"/>
        <v>% reduction in cost</v>
      </c>
      <c r="O263" s="13" t="s">
        <v>835</v>
      </c>
      <c r="P263" s="64" t="s">
        <v>327</v>
      </c>
      <c r="Q263" s="13" t="s">
        <v>328</v>
      </c>
      <c r="R263" s="94" t="s">
        <v>90</v>
      </c>
      <c r="S263" s="64"/>
    </row>
    <row r="264" spans="1:19" ht="135" x14ac:dyDescent="0.25">
      <c r="A264" s="64" t="s">
        <v>34</v>
      </c>
      <c r="B264" s="64" t="s">
        <v>443</v>
      </c>
      <c r="C264" s="64" t="s">
        <v>385</v>
      </c>
      <c r="D264" s="64" t="s">
        <v>136</v>
      </c>
      <c r="E264" s="64"/>
      <c r="F264" s="64" t="s">
        <v>423</v>
      </c>
      <c r="G264" s="64"/>
      <c r="H264" s="65">
        <v>114</v>
      </c>
      <c r="I264" s="64" t="s">
        <v>506</v>
      </c>
      <c r="J264" s="64" t="s">
        <v>55</v>
      </c>
      <c r="K264" s="72">
        <v>0</v>
      </c>
      <c r="L264" s="72">
        <v>0.4</v>
      </c>
      <c r="M264" s="71">
        <v>0.01</v>
      </c>
      <c r="N264" s="64" t="s">
        <v>42</v>
      </c>
      <c r="O264" s="64" t="s">
        <v>678</v>
      </c>
      <c r="P264" s="64" t="s">
        <v>327</v>
      </c>
      <c r="Q264" s="13" t="s">
        <v>328</v>
      </c>
      <c r="R264" s="94" t="s">
        <v>90</v>
      </c>
      <c r="S264" s="64"/>
    </row>
    <row r="265" spans="1:19" ht="135" x14ac:dyDescent="0.25">
      <c r="A265" s="67" t="str">
        <f>A$264</f>
        <v>R&amp;D</v>
      </c>
      <c r="B265" s="67" t="str">
        <f t="shared" ref="B265:C271" si="80">B$264</f>
        <v>Fuel Use Reduction</v>
      </c>
      <c r="C265" s="67" t="str">
        <f t="shared" si="80"/>
        <v>RnD Building Fuel Use Perc Reduction</v>
      </c>
      <c r="D265" s="64" t="s">
        <v>137</v>
      </c>
      <c r="E265" s="64"/>
      <c r="F265" s="64" t="s">
        <v>424</v>
      </c>
      <c r="G265" s="64"/>
      <c r="H265" s="65">
        <v>115</v>
      </c>
      <c r="I265" s="67" t="str">
        <f t="shared" ref="I265:I294" si="81">I$264</f>
        <v>R&amp;D Fuel Use Reductions</v>
      </c>
      <c r="J265" s="64" t="s">
        <v>55</v>
      </c>
      <c r="K265" s="76">
        <f t="shared" ref="K265:N269" si="82">K$264</f>
        <v>0</v>
      </c>
      <c r="L265" s="76">
        <f t="shared" si="82"/>
        <v>0.4</v>
      </c>
      <c r="M265" s="76">
        <f t="shared" si="82"/>
        <v>0.01</v>
      </c>
      <c r="N265" s="67" t="str">
        <f t="shared" si="82"/>
        <v>% reduction in fuel use</v>
      </c>
      <c r="O265" s="64" t="s">
        <v>679</v>
      </c>
      <c r="P265" s="64" t="s">
        <v>327</v>
      </c>
      <c r="Q265" s="13" t="s">
        <v>328</v>
      </c>
      <c r="R265" s="94" t="s">
        <v>90</v>
      </c>
      <c r="S265" s="64"/>
    </row>
    <row r="266" spans="1:19" ht="30" x14ac:dyDescent="0.25">
      <c r="A266" s="67" t="str">
        <f>A$264</f>
        <v>R&amp;D</v>
      </c>
      <c r="B266" s="67" t="str">
        <f t="shared" si="80"/>
        <v>Fuel Use Reduction</v>
      </c>
      <c r="C266" s="67" t="str">
        <f t="shared" si="80"/>
        <v>RnD Building Fuel Use Perc Reduction</v>
      </c>
      <c r="D266" s="64" t="s">
        <v>138</v>
      </c>
      <c r="E266" s="64"/>
      <c r="F266" s="64" t="s">
        <v>425</v>
      </c>
      <c r="G266" s="64"/>
      <c r="H266" s="65"/>
      <c r="I266" s="67" t="str">
        <f t="shared" si="81"/>
        <v>R&amp;D Fuel Use Reductions</v>
      </c>
      <c r="J266" s="64" t="s">
        <v>56</v>
      </c>
      <c r="K266" s="76"/>
      <c r="L266" s="76"/>
      <c r="M266" s="76"/>
      <c r="N266" s="67"/>
      <c r="O266" s="64"/>
      <c r="P266" s="64"/>
      <c r="Q266" s="13"/>
      <c r="R266" s="94"/>
      <c r="S266" s="64"/>
    </row>
    <row r="267" spans="1:19" ht="135" x14ac:dyDescent="0.25">
      <c r="A267" s="67" t="str">
        <f>A$264</f>
        <v>R&amp;D</v>
      </c>
      <c r="B267" s="67" t="str">
        <f t="shared" si="80"/>
        <v>Fuel Use Reduction</v>
      </c>
      <c r="C267" s="67" t="str">
        <f t="shared" si="80"/>
        <v>RnD Building Fuel Use Perc Reduction</v>
      </c>
      <c r="D267" s="64" t="s">
        <v>139</v>
      </c>
      <c r="E267" s="64"/>
      <c r="F267" s="64" t="s">
        <v>426</v>
      </c>
      <c r="G267" s="64"/>
      <c r="H267" s="65">
        <v>117</v>
      </c>
      <c r="I267" s="67" t="str">
        <f t="shared" si="81"/>
        <v>R&amp;D Fuel Use Reductions</v>
      </c>
      <c r="J267" s="64" t="s">
        <v>55</v>
      </c>
      <c r="K267" s="76">
        <f t="shared" si="82"/>
        <v>0</v>
      </c>
      <c r="L267" s="76">
        <f t="shared" si="82"/>
        <v>0.4</v>
      </c>
      <c r="M267" s="76">
        <f t="shared" si="82"/>
        <v>0.01</v>
      </c>
      <c r="N267" s="67" t="str">
        <f t="shared" si="82"/>
        <v>% reduction in fuel use</v>
      </c>
      <c r="O267" s="64" t="s">
        <v>680</v>
      </c>
      <c r="P267" s="64" t="s">
        <v>327</v>
      </c>
      <c r="Q267" s="13" t="s">
        <v>328</v>
      </c>
      <c r="R267" s="94" t="s">
        <v>90</v>
      </c>
      <c r="S267" s="64"/>
    </row>
    <row r="268" spans="1:19" ht="135" x14ac:dyDescent="0.25">
      <c r="A268" s="67" t="str">
        <f>A$264</f>
        <v>R&amp;D</v>
      </c>
      <c r="B268" s="67" t="str">
        <f t="shared" si="80"/>
        <v>Fuel Use Reduction</v>
      </c>
      <c r="C268" s="67" t="str">
        <f t="shared" si="80"/>
        <v>RnD Building Fuel Use Perc Reduction</v>
      </c>
      <c r="D268" s="64" t="s">
        <v>140</v>
      </c>
      <c r="E268" s="64"/>
      <c r="F268" s="64" t="s">
        <v>427</v>
      </c>
      <c r="G268" s="64"/>
      <c r="H268" s="65">
        <v>118</v>
      </c>
      <c r="I268" s="67" t="str">
        <f t="shared" si="81"/>
        <v>R&amp;D Fuel Use Reductions</v>
      </c>
      <c r="J268" s="64" t="s">
        <v>55</v>
      </c>
      <c r="K268" s="76">
        <f t="shared" si="82"/>
        <v>0</v>
      </c>
      <c r="L268" s="76">
        <f t="shared" si="82"/>
        <v>0.4</v>
      </c>
      <c r="M268" s="76">
        <f t="shared" si="82"/>
        <v>0.01</v>
      </c>
      <c r="N268" s="67" t="str">
        <f t="shared" si="82"/>
        <v>% reduction in fuel use</v>
      </c>
      <c r="O268" s="64" t="s">
        <v>681</v>
      </c>
      <c r="P268" s="64" t="s">
        <v>327</v>
      </c>
      <c r="Q268" s="13" t="s">
        <v>328</v>
      </c>
      <c r="R268" s="94" t="s">
        <v>90</v>
      </c>
      <c r="S268" s="64"/>
    </row>
    <row r="269" spans="1:19" ht="135" x14ac:dyDescent="0.25">
      <c r="A269" s="67" t="str">
        <f>A$264</f>
        <v>R&amp;D</v>
      </c>
      <c r="B269" s="67" t="str">
        <f t="shared" si="80"/>
        <v>Fuel Use Reduction</v>
      </c>
      <c r="C269" s="67" t="str">
        <f t="shared" si="80"/>
        <v>RnD Building Fuel Use Perc Reduction</v>
      </c>
      <c r="D269" s="64" t="s">
        <v>141</v>
      </c>
      <c r="E269" s="64"/>
      <c r="F269" s="64" t="s">
        <v>428</v>
      </c>
      <c r="G269" s="64"/>
      <c r="H269" s="65">
        <v>119</v>
      </c>
      <c r="I269" s="67" t="str">
        <f t="shared" si="81"/>
        <v>R&amp;D Fuel Use Reductions</v>
      </c>
      <c r="J269" s="64" t="s">
        <v>55</v>
      </c>
      <c r="K269" s="76">
        <f t="shared" si="82"/>
        <v>0</v>
      </c>
      <c r="L269" s="76">
        <f t="shared" si="82"/>
        <v>0.4</v>
      </c>
      <c r="M269" s="76">
        <f t="shared" si="82"/>
        <v>0.01</v>
      </c>
      <c r="N269" s="67" t="str">
        <f t="shared" si="82"/>
        <v>% reduction in fuel use</v>
      </c>
      <c r="O269" s="64" t="s">
        <v>682</v>
      </c>
      <c r="P269" s="64" t="s">
        <v>327</v>
      </c>
      <c r="Q269" s="13" t="s">
        <v>328</v>
      </c>
      <c r="R269" s="94" t="s">
        <v>90</v>
      </c>
      <c r="S269" s="64"/>
    </row>
    <row r="270" spans="1:19" ht="135" x14ac:dyDescent="0.25">
      <c r="A270" s="64" t="s">
        <v>34</v>
      </c>
      <c r="B270" s="67" t="str">
        <f t="shared" si="80"/>
        <v>Fuel Use Reduction</v>
      </c>
      <c r="C270" s="64" t="s">
        <v>386</v>
      </c>
      <c r="D270" s="64"/>
      <c r="E270" s="64"/>
      <c r="F270" s="64" t="s">
        <v>33</v>
      </c>
      <c r="G270" s="64"/>
      <c r="H270" s="65">
        <v>120</v>
      </c>
      <c r="I270" s="67" t="str">
        <f t="shared" si="81"/>
        <v>R&amp;D Fuel Use Reductions</v>
      </c>
      <c r="J270" s="64" t="s">
        <v>55</v>
      </c>
      <c r="K270" s="72">
        <v>0</v>
      </c>
      <c r="L270" s="72">
        <v>0.4</v>
      </c>
      <c r="M270" s="71">
        <v>0.01</v>
      </c>
      <c r="N270" s="64" t="s">
        <v>42</v>
      </c>
      <c r="O270" s="64" t="s">
        <v>683</v>
      </c>
      <c r="P270" s="64" t="s">
        <v>327</v>
      </c>
      <c r="Q270" s="13" t="s">
        <v>328</v>
      </c>
      <c r="R270" s="94" t="s">
        <v>90</v>
      </c>
      <c r="S270" s="64"/>
    </row>
    <row r="271" spans="1:19" ht="135" x14ac:dyDescent="0.25">
      <c r="A271" s="64" t="s">
        <v>34</v>
      </c>
      <c r="B271" s="67" t="str">
        <f t="shared" si="80"/>
        <v>Fuel Use Reduction</v>
      </c>
      <c r="C271" s="64" t="s">
        <v>387</v>
      </c>
      <c r="D271" s="64" t="s">
        <v>756</v>
      </c>
      <c r="E271" s="64"/>
      <c r="F271" s="13" t="s">
        <v>763</v>
      </c>
      <c r="G271" s="64"/>
      <c r="H271" s="65">
        <v>121</v>
      </c>
      <c r="I271" s="67" t="str">
        <f t="shared" si="81"/>
        <v>R&amp;D Fuel Use Reductions</v>
      </c>
      <c r="J271" s="64" t="s">
        <v>55</v>
      </c>
      <c r="K271" s="72">
        <v>0</v>
      </c>
      <c r="L271" s="72">
        <v>0.4</v>
      </c>
      <c r="M271" s="71">
        <v>0.01</v>
      </c>
      <c r="N271" s="64" t="s">
        <v>42</v>
      </c>
      <c r="O271" s="64" t="s">
        <v>684</v>
      </c>
      <c r="P271" s="64" t="s">
        <v>327</v>
      </c>
      <c r="Q271" s="13" t="s">
        <v>328</v>
      </c>
      <c r="R271" s="94" t="s">
        <v>90</v>
      </c>
      <c r="S271" s="64"/>
    </row>
    <row r="272" spans="1:19" ht="135" x14ac:dyDescent="0.25">
      <c r="A272" s="67" t="str">
        <f>A$271</f>
        <v>R&amp;D</v>
      </c>
      <c r="B272" s="67" t="str">
        <f t="shared" ref="B272:C281" si="83">B$271</f>
        <v>Fuel Use Reduction</v>
      </c>
      <c r="C272" s="67" t="str">
        <f t="shared" si="83"/>
        <v>RnD Electricity Fuel Use Perc Reduction</v>
      </c>
      <c r="D272" s="13" t="s">
        <v>92</v>
      </c>
      <c r="E272" s="67"/>
      <c r="F272" s="13" t="s">
        <v>429</v>
      </c>
      <c r="G272" s="64"/>
      <c r="H272" s="65">
        <v>122</v>
      </c>
      <c r="I272" s="67" t="str">
        <f t="shared" si="81"/>
        <v>R&amp;D Fuel Use Reductions</v>
      </c>
      <c r="J272" s="64" t="s">
        <v>55</v>
      </c>
      <c r="K272" s="76">
        <f t="shared" ref="K272:N273" si="84">K$271</f>
        <v>0</v>
      </c>
      <c r="L272" s="76">
        <f t="shared" si="84"/>
        <v>0.4</v>
      </c>
      <c r="M272" s="76">
        <f t="shared" si="84"/>
        <v>0.01</v>
      </c>
      <c r="N272" s="67" t="str">
        <f t="shared" si="84"/>
        <v>% reduction in fuel use</v>
      </c>
      <c r="O272" s="64" t="s">
        <v>685</v>
      </c>
      <c r="P272" s="64" t="s">
        <v>327</v>
      </c>
      <c r="Q272" s="13" t="s">
        <v>328</v>
      </c>
      <c r="R272" s="94" t="s">
        <v>90</v>
      </c>
      <c r="S272" s="64"/>
    </row>
    <row r="273" spans="1:19" ht="135" x14ac:dyDescent="0.25">
      <c r="A273" s="67" t="str">
        <f t="shared" ref="A273:C280" si="85">A$271</f>
        <v>R&amp;D</v>
      </c>
      <c r="B273" s="67" t="str">
        <f t="shared" si="83"/>
        <v>Fuel Use Reduction</v>
      </c>
      <c r="C273" s="67" t="str">
        <f t="shared" si="83"/>
        <v>RnD Electricity Fuel Use Perc Reduction</v>
      </c>
      <c r="D273" s="13" t="s">
        <v>93</v>
      </c>
      <c r="E273" s="67"/>
      <c r="F273" s="13" t="s">
        <v>430</v>
      </c>
      <c r="G273" s="64"/>
      <c r="H273" s="65">
        <v>123</v>
      </c>
      <c r="I273" s="67" t="str">
        <f t="shared" si="81"/>
        <v>R&amp;D Fuel Use Reductions</v>
      </c>
      <c r="J273" s="64" t="s">
        <v>55</v>
      </c>
      <c r="K273" s="76">
        <f t="shared" si="84"/>
        <v>0</v>
      </c>
      <c r="L273" s="76">
        <f t="shared" si="84"/>
        <v>0.4</v>
      </c>
      <c r="M273" s="76">
        <f t="shared" si="84"/>
        <v>0.01</v>
      </c>
      <c r="N273" s="67" t="str">
        <f t="shared" si="84"/>
        <v>% reduction in fuel use</v>
      </c>
      <c r="O273" s="64" t="s">
        <v>686</v>
      </c>
      <c r="P273" s="64" t="s">
        <v>327</v>
      </c>
      <c r="Q273" s="13" t="s">
        <v>328</v>
      </c>
      <c r="R273" s="94" t="s">
        <v>90</v>
      </c>
      <c r="S273" s="64"/>
    </row>
    <row r="274" spans="1:19" ht="30" x14ac:dyDescent="0.25">
      <c r="A274" s="67" t="str">
        <f t="shared" si="85"/>
        <v>R&amp;D</v>
      </c>
      <c r="B274" s="67" t="str">
        <f t="shared" si="83"/>
        <v>Fuel Use Reduction</v>
      </c>
      <c r="C274" s="67" t="str">
        <f t="shared" si="83"/>
        <v>RnD Electricity Fuel Use Perc Reduction</v>
      </c>
      <c r="D274" s="13" t="s">
        <v>94</v>
      </c>
      <c r="E274" s="67"/>
      <c r="F274" s="13" t="s">
        <v>431</v>
      </c>
      <c r="G274" s="64"/>
      <c r="H274" s="65" t="s">
        <v>251</v>
      </c>
      <c r="I274" s="67" t="str">
        <f t="shared" si="81"/>
        <v>R&amp;D Fuel Use Reductions</v>
      </c>
      <c r="J274" s="64" t="s">
        <v>56</v>
      </c>
      <c r="K274" s="76"/>
      <c r="L274" s="76"/>
      <c r="M274" s="76"/>
      <c r="N274" s="67"/>
      <c r="O274" s="64"/>
      <c r="P274" s="64"/>
      <c r="Q274" s="13"/>
      <c r="R274" s="94"/>
      <c r="S274" s="64"/>
    </row>
    <row r="275" spans="1:19" ht="30" x14ac:dyDescent="0.25">
      <c r="A275" s="67" t="str">
        <f t="shared" si="85"/>
        <v>R&amp;D</v>
      </c>
      <c r="B275" s="67" t="str">
        <f t="shared" si="83"/>
        <v>Fuel Use Reduction</v>
      </c>
      <c r="C275" s="67" t="str">
        <f t="shared" si="83"/>
        <v>RnD Electricity Fuel Use Perc Reduction</v>
      </c>
      <c r="D275" s="13" t="s">
        <v>757</v>
      </c>
      <c r="E275" s="67"/>
      <c r="F275" s="13" t="s">
        <v>765</v>
      </c>
      <c r="G275" s="64"/>
      <c r="H275" s="65" t="s">
        <v>251</v>
      </c>
      <c r="I275" s="67" t="str">
        <f t="shared" si="81"/>
        <v>R&amp;D Fuel Use Reductions</v>
      </c>
      <c r="J275" s="64" t="s">
        <v>56</v>
      </c>
      <c r="K275" s="76"/>
      <c r="L275" s="76"/>
      <c r="M275" s="76"/>
      <c r="N275" s="67"/>
      <c r="O275" s="64"/>
      <c r="P275" s="64"/>
      <c r="Q275" s="13"/>
      <c r="R275" s="94"/>
      <c r="S275" s="64"/>
    </row>
    <row r="276" spans="1:19" ht="30" x14ac:dyDescent="0.25">
      <c r="A276" s="67" t="str">
        <f t="shared" si="85"/>
        <v>R&amp;D</v>
      </c>
      <c r="B276" s="67" t="str">
        <f t="shared" si="83"/>
        <v>Fuel Use Reduction</v>
      </c>
      <c r="C276" s="67" t="str">
        <f t="shared" si="83"/>
        <v>RnD Electricity Fuel Use Perc Reduction</v>
      </c>
      <c r="D276" s="13" t="s">
        <v>95</v>
      </c>
      <c r="E276" s="67"/>
      <c r="F276" s="13" t="s">
        <v>432</v>
      </c>
      <c r="G276" s="64"/>
      <c r="H276" s="65" t="s">
        <v>251</v>
      </c>
      <c r="I276" s="67" t="str">
        <f t="shared" si="81"/>
        <v>R&amp;D Fuel Use Reductions</v>
      </c>
      <c r="J276" s="64" t="s">
        <v>56</v>
      </c>
      <c r="K276" s="76"/>
      <c r="L276" s="76"/>
      <c r="M276" s="76"/>
      <c r="N276" s="67"/>
      <c r="O276" s="64"/>
      <c r="P276" s="64"/>
      <c r="Q276" s="13"/>
      <c r="R276" s="94"/>
      <c r="S276" s="64"/>
    </row>
    <row r="277" spans="1:19" ht="30" x14ac:dyDescent="0.25">
      <c r="A277" s="67" t="str">
        <f t="shared" si="85"/>
        <v>R&amp;D</v>
      </c>
      <c r="B277" s="67" t="str">
        <f t="shared" si="83"/>
        <v>Fuel Use Reduction</v>
      </c>
      <c r="C277" s="67" t="str">
        <f t="shared" si="83"/>
        <v>RnD Electricity Fuel Use Perc Reduction</v>
      </c>
      <c r="D277" s="13" t="s">
        <v>96</v>
      </c>
      <c r="E277" s="67"/>
      <c r="F277" s="13" t="s">
        <v>433</v>
      </c>
      <c r="G277" s="64"/>
      <c r="H277" s="65" t="s">
        <v>251</v>
      </c>
      <c r="I277" s="67" t="str">
        <f t="shared" si="81"/>
        <v>R&amp;D Fuel Use Reductions</v>
      </c>
      <c r="J277" s="64" t="s">
        <v>56</v>
      </c>
      <c r="K277" s="76"/>
      <c r="L277" s="76"/>
      <c r="M277" s="76"/>
      <c r="N277" s="67"/>
      <c r="O277" s="64"/>
      <c r="P277" s="64"/>
      <c r="Q277" s="13"/>
      <c r="R277" s="94"/>
      <c r="S277" s="64"/>
    </row>
    <row r="278" spans="1:19" ht="135" x14ac:dyDescent="0.25">
      <c r="A278" s="67" t="str">
        <f t="shared" si="85"/>
        <v>R&amp;D</v>
      </c>
      <c r="B278" s="67" t="str">
        <f t="shared" si="83"/>
        <v>Fuel Use Reduction</v>
      </c>
      <c r="C278" s="67" t="str">
        <f t="shared" si="83"/>
        <v>RnD Electricity Fuel Use Perc Reduction</v>
      </c>
      <c r="D278" s="13" t="s">
        <v>97</v>
      </c>
      <c r="E278" s="67"/>
      <c r="F278" s="13" t="s">
        <v>434</v>
      </c>
      <c r="G278" s="64"/>
      <c r="H278" s="65">
        <v>124</v>
      </c>
      <c r="I278" s="67" t="str">
        <f t="shared" si="81"/>
        <v>R&amp;D Fuel Use Reductions</v>
      </c>
      <c r="J278" s="64" t="s">
        <v>55</v>
      </c>
      <c r="K278" s="76">
        <f t="shared" ref="K278:N279" si="86">K$271</f>
        <v>0</v>
      </c>
      <c r="L278" s="76">
        <f t="shared" si="86"/>
        <v>0.4</v>
      </c>
      <c r="M278" s="76">
        <f t="shared" si="86"/>
        <v>0.01</v>
      </c>
      <c r="N278" s="67" t="str">
        <f t="shared" si="86"/>
        <v>% reduction in fuel use</v>
      </c>
      <c r="O278" s="64" t="s">
        <v>687</v>
      </c>
      <c r="P278" s="64" t="s">
        <v>327</v>
      </c>
      <c r="Q278" s="13" t="s">
        <v>328</v>
      </c>
      <c r="R278" s="94" t="s">
        <v>90</v>
      </c>
      <c r="S278" s="64"/>
    </row>
    <row r="279" spans="1:19" ht="135" x14ac:dyDescent="0.25">
      <c r="A279" s="67" t="str">
        <f t="shared" si="85"/>
        <v>R&amp;D</v>
      </c>
      <c r="B279" s="67" t="str">
        <f t="shared" si="85"/>
        <v>Fuel Use Reduction</v>
      </c>
      <c r="C279" s="67" t="str">
        <f t="shared" si="85"/>
        <v>RnD Electricity Fuel Use Perc Reduction</v>
      </c>
      <c r="D279" s="13" t="s">
        <v>748</v>
      </c>
      <c r="E279" s="67"/>
      <c r="F279" s="13" t="s">
        <v>750</v>
      </c>
      <c r="G279" s="64"/>
      <c r="H279" s="65">
        <v>181</v>
      </c>
      <c r="I279" s="67" t="str">
        <f t="shared" si="81"/>
        <v>R&amp;D Fuel Use Reductions</v>
      </c>
      <c r="J279" s="64" t="s">
        <v>55</v>
      </c>
      <c r="K279" s="76">
        <f t="shared" si="86"/>
        <v>0</v>
      </c>
      <c r="L279" s="76">
        <f t="shared" si="86"/>
        <v>0.4</v>
      </c>
      <c r="M279" s="76">
        <f t="shared" si="86"/>
        <v>0.01</v>
      </c>
      <c r="N279" s="67" t="str">
        <f t="shared" si="86"/>
        <v>% reduction in fuel use</v>
      </c>
      <c r="O279" s="64" t="s">
        <v>752</v>
      </c>
      <c r="P279" s="64" t="s">
        <v>327</v>
      </c>
      <c r="Q279" s="13" t="s">
        <v>328</v>
      </c>
      <c r="R279" s="94" t="s">
        <v>90</v>
      </c>
      <c r="S279" s="64"/>
    </row>
    <row r="280" spans="1:19" ht="30" x14ac:dyDescent="0.25">
      <c r="A280" s="67" t="str">
        <f t="shared" si="85"/>
        <v>R&amp;D</v>
      </c>
      <c r="B280" s="67" t="str">
        <f t="shared" si="85"/>
        <v>Fuel Use Reduction</v>
      </c>
      <c r="C280" s="67" t="str">
        <f t="shared" si="85"/>
        <v>RnD Electricity Fuel Use Perc Reduction</v>
      </c>
      <c r="D280" s="13" t="s">
        <v>766</v>
      </c>
      <c r="E280" s="67"/>
      <c r="F280" s="13" t="s">
        <v>770</v>
      </c>
      <c r="G280" s="64"/>
      <c r="H280" s="65"/>
      <c r="I280" s="67" t="str">
        <f t="shared" si="81"/>
        <v>R&amp;D Fuel Use Reductions</v>
      </c>
      <c r="J280" s="64" t="s">
        <v>56</v>
      </c>
      <c r="K280" s="76"/>
      <c r="L280" s="76"/>
      <c r="M280" s="76"/>
      <c r="N280" s="67"/>
      <c r="O280" s="64"/>
      <c r="P280" s="64"/>
      <c r="Q280" s="13"/>
      <c r="R280" s="94"/>
      <c r="S280" s="64"/>
    </row>
    <row r="281" spans="1:19" ht="135" x14ac:dyDescent="0.25">
      <c r="A281" s="64" t="s">
        <v>34</v>
      </c>
      <c r="B281" s="67" t="str">
        <f t="shared" si="83"/>
        <v>Fuel Use Reduction</v>
      </c>
      <c r="C281" s="64" t="s">
        <v>388</v>
      </c>
      <c r="D281" s="64" t="s">
        <v>157</v>
      </c>
      <c r="E281" s="64"/>
      <c r="F281" s="13" t="s">
        <v>435</v>
      </c>
      <c r="G281" s="64"/>
      <c r="H281" s="65">
        <v>125</v>
      </c>
      <c r="I281" s="67" t="str">
        <f t="shared" si="81"/>
        <v>R&amp;D Fuel Use Reductions</v>
      </c>
      <c r="J281" s="64" t="s">
        <v>55</v>
      </c>
      <c r="K281" s="72">
        <v>0</v>
      </c>
      <c r="L281" s="72">
        <v>0.4</v>
      </c>
      <c r="M281" s="71">
        <v>0.01</v>
      </c>
      <c r="N281" s="64" t="s">
        <v>42</v>
      </c>
      <c r="O281" s="64" t="s">
        <v>688</v>
      </c>
      <c r="P281" s="64" t="s">
        <v>327</v>
      </c>
      <c r="Q281" s="13" t="s">
        <v>328</v>
      </c>
      <c r="R281" s="94" t="s">
        <v>90</v>
      </c>
      <c r="S281" s="64"/>
    </row>
    <row r="282" spans="1:19" ht="135" x14ac:dyDescent="0.25">
      <c r="A282" s="67" t="str">
        <f>A$281</f>
        <v>R&amp;D</v>
      </c>
      <c r="B282" s="67" t="str">
        <f t="shared" ref="B282:C289" si="87">B$281</f>
        <v>Fuel Use Reduction</v>
      </c>
      <c r="C282" s="67" t="str">
        <f t="shared" si="87"/>
        <v>RnD Industry Fuel Use Perc Reduction</v>
      </c>
      <c r="D282" s="13" t="s">
        <v>158</v>
      </c>
      <c r="E282" s="64"/>
      <c r="F282" s="13" t="s">
        <v>436</v>
      </c>
      <c r="G282" s="64"/>
      <c r="H282" s="65">
        <v>126</v>
      </c>
      <c r="I282" s="67" t="str">
        <f t="shared" si="81"/>
        <v>R&amp;D Fuel Use Reductions</v>
      </c>
      <c r="J282" s="64" t="s">
        <v>55</v>
      </c>
      <c r="K282" s="76">
        <f t="shared" ref="K282:N288" si="88">K$281</f>
        <v>0</v>
      </c>
      <c r="L282" s="76">
        <f t="shared" si="88"/>
        <v>0.4</v>
      </c>
      <c r="M282" s="76">
        <f t="shared" si="88"/>
        <v>0.01</v>
      </c>
      <c r="N282" s="67" t="str">
        <f t="shared" si="88"/>
        <v>% reduction in fuel use</v>
      </c>
      <c r="O282" s="64" t="s">
        <v>689</v>
      </c>
      <c r="P282" s="64" t="s">
        <v>327</v>
      </c>
      <c r="Q282" s="13" t="s">
        <v>328</v>
      </c>
      <c r="R282" s="94" t="s">
        <v>90</v>
      </c>
      <c r="S282" s="64"/>
    </row>
    <row r="283" spans="1:19" ht="135" x14ac:dyDescent="0.25">
      <c r="A283" s="67" t="str">
        <f t="shared" ref="A283:A288" si="89">A$281</f>
        <v>R&amp;D</v>
      </c>
      <c r="B283" s="67" t="str">
        <f t="shared" si="87"/>
        <v>Fuel Use Reduction</v>
      </c>
      <c r="C283" s="67" t="str">
        <f t="shared" si="87"/>
        <v>RnD Industry Fuel Use Perc Reduction</v>
      </c>
      <c r="D283" s="13" t="s">
        <v>159</v>
      </c>
      <c r="E283" s="64"/>
      <c r="F283" s="13" t="s">
        <v>437</v>
      </c>
      <c r="G283" s="64"/>
      <c r="H283" s="65">
        <v>127</v>
      </c>
      <c r="I283" s="67" t="str">
        <f t="shared" si="81"/>
        <v>R&amp;D Fuel Use Reductions</v>
      </c>
      <c r="J283" s="64" t="s">
        <v>55</v>
      </c>
      <c r="K283" s="76">
        <f t="shared" si="88"/>
        <v>0</v>
      </c>
      <c r="L283" s="76">
        <f t="shared" si="88"/>
        <v>0.4</v>
      </c>
      <c r="M283" s="76">
        <f t="shared" si="88"/>
        <v>0.01</v>
      </c>
      <c r="N283" s="67" t="str">
        <f t="shared" si="88"/>
        <v>% reduction in fuel use</v>
      </c>
      <c r="O283" s="64" t="s">
        <v>690</v>
      </c>
      <c r="P283" s="64" t="s">
        <v>327</v>
      </c>
      <c r="Q283" s="13" t="s">
        <v>328</v>
      </c>
      <c r="R283" s="94" t="s">
        <v>90</v>
      </c>
      <c r="S283" s="64"/>
    </row>
    <row r="284" spans="1:19" ht="135" x14ac:dyDescent="0.25">
      <c r="A284" s="67" t="str">
        <f t="shared" si="89"/>
        <v>R&amp;D</v>
      </c>
      <c r="B284" s="67" t="str">
        <f t="shared" si="87"/>
        <v>Fuel Use Reduction</v>
      </c>
      <c r="C284" s="67" t="str">
        <f t="shared" si="87"/>
        <v>RnD Industry Fuel Use Perc Reduction</v>
      </c>
      <c r="D284" s="13" t="s">
        <v>160</v>
      </c>
      <c r="E284" s="64"/>
      <c r="F284" s="13" t="s">
        <v>438</v>
      </c>
      <c r="G284" s="64"/>
      <c r="H284" s="65">
        <v>128</v>
      </c>
      <c r="I284" s="67" t="str">
        <f t="shared" si="81"/>
        <v>R&amp;D Fuel Use Reductions</v>
      </c>
      <c r="J284" s="64" t="s">
        <v>55</v>
      </c>
      <c r="K284" s="76">
        <f t="shared" si="88"/>
        <v>0</v>
      </c>
      <c r="L284" s="76">
        <f t="shared" si="88"/>
        <v>0.4</v>
      </c>
      <c r="M284" s="76">
        <f t="shared" si="88"/>
        <v>0.01</v>
      </c>
      <c r="N284" s="67" t="str">
        <f t="shared" si="88"/>
        <v>% reduction in fuel use</v>
      </c>
      <c r="O284" s="64" t="s">
        <v>691</v>
      </c>
      <c r="P284" s="64" t="s">
        <v>327</v>
      </c>
      <c r="Q284" s="13" t="s">
        <v>328</v>
      </c>
      <c r="R284" s="94" t="s">
        <v>90</v>
      </c>
      <c r="S284" s="64"/>
    </row>
    <row r="285" spans="1:19" ht="135" x14ac:dyDescent="0.25">
      <c r="A285" s="67" t="str">
        <f t="shared" si="89"/>
        <v>R&amp;D</v>
      </c>
      <c r="B285" s="67" t="str">
        <f t="shared" si="87"/>
        <v>Fuel Use Reduction</v>
      </c>
      <c r="C285" s="67" t="str">
        <f t="shared" si="87"/>
        <v>RnD Industry Fuel Use Perc Reduction</v>
      </c>
      <c r="D285" s="13" t="s">
        <v>161</v>
      </c>
      <c r="E285" s="64"/>
      <c r="F285" s="13" t="s">
        <v>439</v>
      </c>
      <c r="G285" s="64"/>
      <c r="H285" s="65">
        <v>129</v>
      </c>
      <c r="I285" s="67" t="str">
        <f t="shared" si="81"/>
        <v>R&amp;D Fuel Use Reductions</v>
      </c>
      <c r="J285" s="64" t="s">
        <v>55</v>
      </c>
      <c r="K285" s="76">
        <f t="shared" si="88"/>
        <v>0</v>
      </c>
      <c r="L285" s="76">
        <f t="shared" si="88"/>
        <v>0.4</v>
      </c>
      <c r="M285" s="76">
        <f t="shared" si="88"/>
        <v>0.01</v>
      </c>
      <c r="N285" s="67" t="str">
        <f t="shared" si="88"/>
        <v>% reduction in fuel use</v>
      </c>
      <c r="O285" s="64" t="s">
        <v>692</v>
      </c>
      <c r="P285" s="64" t="s">
        <v>327</v>
      </c>
      <c r="Q285" s="13" t="s">
        <v>328</v>
      </c>
      <c r="R285" s="94" t="s">
        <v>90</v>
      </c>
      <c r="S285" s="64"/>
    </row>
    <row r="286" spans="1:19" ht="135" x14ac:dyDescent="0.25">
      <c r="A286" s="67" t="str">
        <f t="shared" si="89"/>
        <v>R&amp;D</v>
      </c>
      <c r="B286" s="67" t="str">
        <f t="shared" si="87"/>
        <v>Fuel Use Reduction</v>
      </c>
      <c r="C286" s="67" t="str">
        <f t="shared" si="87"/>
        <v>RnD Industry Fuel Use Perc Reduction</v>
      </c>
      <c r="D286" s="13" t="s">
        <v>162</v>
      </c>
      <c r="E286" s="64"/>
      <c r="F286" s="13" t="s">
        <v>440</v>
      </c>
      <c r="G286" s="64"/>
      <c r="H286" s="65">
        <v>130</v>
      </c>
      <c r="I286" s="67" t="str">
        <f t="shared" si="81"/>
        <v>R&amp;D Fuel Use Reductions</v>
      </c>
      <c r="J286" s="64" t="s">
        <v>55</v>
      </c>
      <c r="K286" s="76">
        <f t="shared" si="88"/>
        <v>0</v>
      </c>
      <c r="L286" s="76">
        <f t="shared" si="88"/>
        <v>0.4</v>
      </c>
      <c r="M286" s="76">
        <f t="shared" si="88"/>
        <v>0.01</v>
      </c>
      <c r="N286" s="67" t="str">
        <f t="shared" si="88"/>
        <v>% reduction in fuel use</v>
      </c>
      <c r="O286" s="64" t="s">
        <v>693</v>
      </c>
      <c r="P286" s="64" t="s">
        <v>327</v>
      </c>
      <c r="Q286" s="13" t="s">
        <v>328</v>
      </c>
      <c r="R286" s="94" t="s">
        <v>90</v>
      </c>
      <c r="S286" s="64"/>
    </row>
    <row r="287" spans="1:19" ht="135" x14ac:dyDescent="0.25">
      <c r="A287" s="67" t="str">
        <f t="shared" si="89"/>
        <v>R&amp;D</v>
      </c>
      <c r="B287" s="67" t="str">
        <f t="shared" si="87"/>
        <v>Fuel Use Reduction</v>
      </c>
      <c r="C287" s="67" t="str">
        <f t="shared" si="87"/>
        <v>RnD Industry Fuel Use Perc Reduction</v>
      </c>
      <c r="D287" s="13" t="s">
        <v>163</v>
      </c>
      <c r="E287" s="64"/>
      <c r="F287" s="13" t="s">
        <v>441</v>
      </c>
      <c r="G287" s="64"/>
      <c r="H287" s="65">
        <v>131</v>
      </c>
      <c r="I287" s="67" t="str">
        <f t="shared" si="81"/>
        <v>R&amp;D Fuel Use Reductions</v>
      </c>
      <c r="J287" s="64" t="s">
        <v>55</v>
      </c>
      <c r="K287" s="76">
        <f t="shared" si="88"/>
        <v>0</v>
      </c>
      <c r="L287" s="76">
        <f t="shared" si="88"/>
        <v>0.4</v>
      </c>
      <c r="M287" s="76">
        <f t="shared" si="88"/>
        <v>0.01</v>
      </c>
      <c r="N287" s="67" t="str">
        <f t="shared" si="88"/>
        <v>% reduction in fuel use</v>
      </c>
      <c r="O287" s="64" t="s">
        <v>694</v>
      </c>
      <c r="P287" s="64" t="s">
        <v>327</v>
      </c>
      <c r="Q287" s="13" t="s">
        <v>328</v>
      </c>
      <c r="R287" s="94" t="s">
        <v>90</v>
      </c>
      <c r="S287" s="64"/>
    </row>
    <row r="288" spans="1:19" ht="135" x14ac:dyDescent="0.25">
      <c r="A288" s="67" t="str">
        <f t="shared" si="89"/>
        <v>R&amp;D</v>
      </c>
      <c r="B288" s="67" t="str">
        <f t="shared" si="87"/>
        <v>Fuel Use Reduction</v>
      </c>
      <c r="C288" s="67" t="str">
        <f t="shared" si="87"/>
        <v>RnD Industry Fuel Use Perc Reduction</v>
      </c>
      <c r="D288" s="13" t="s">
        <v>164</v>
      </c>
      <c r="E288" s="64"/>
      <c r="F288" s="13" t="s">
        <v>442</v>
      </c>
      <c r="G288" s="64"/>
      <c r="H288" s="65">
        <v>132</v>
      </c>
      <c r="I288" s="67" t="str">
        <f t="shared" si="81"/>
        <v>R&amp;D Fuel Use Reductions</v>
      </c>
      <c r="J288" s="64" t="s">
        <v>55</v>
      </c>
      <c r="K288" s="76">
        <f t="shared" si="88"/>
        <v>0</v>
      </c>
      <c r="L288" s="76">
        <f t="shared" si="88"/>
        <v>0.4</v>
      </c>
      <c r="M288" s="76">
        <f t="shared" si="88"/>
        <v>0.01</v>
      </c>
      <c r="N288" s="67" t="str">
        <f t="shared" si="88"/>
        <v>% reduction in fuel use</v>
      </c>
      <c r="O288" s="64" t="s">
        <v>695</v>
      </c>
      <c r="P288" s="64" t="s">
        <v>327</v>
      </c>
      <c r="Q288" s="13" t="s">
        <v>328</v>
      </c>
      <c r="R288" s="94" t="s">
        <v>90</v>
      </c>
      <c r="S288" s="64"/>
    </row>
    <row r="289" spans="1:19" ht="135" x14ac:dyDescent="0.25">
      <c r="A289" s="64" t="s">
        <v>34</v>
      </c>
      <c r="B289" s="67" t="str">
        <f t="shared" si="87"/>
        <v>Fuel Use Reduction</v>
      </c>
      <c r="C289" s="64" t="s">
        <v>389</v>
      </c>
      <c r="D289" s="64" t="s">
        <v>2703</v>
      </c>
      <c r="E289" s="64"/>
      <c r="F289" s="64" t="s">
        <v>825</v>
      </c>
      <c r="G289" s="64"/>
      <c r="H289" s="65">
        <v>133</v>
      </c>
      <c r="I289" s="67" t="str">
        <f t="shared" si="81"/>
        <v>R&amp;D Fuel Use Reductions</v>
      </c>
      <c r="J289" s="64" t="s">
        <v>55</v>
      </c>
      <c r="K289" s="72">
        <v>0</v>
      </c>
      <c r="L289" s="72">
        <v>0.4</v>
      </c>
      <c r="M289" s="71">
        <v>0.01</v>
      </c>
      <c r="N289" s="64" t="s">
        <v>42</v>
      </c>
      <c r="O289" s="64" t="s">
        <v>836</v>
      </c>
      <c r="P289" s="64" t="s">
        <v>327</v>
      </c>
      <c r="Q289" s="13" t="s">
        <v>328</v>
      </c>
      <c r="R289" s="94" t="s">
        <v>90</v>
      </c>
      <c r="S289" s="64"/>
    </row>
    <row r="290" spans="1:19" ht="135" x14ac:dyDescent="0.25">
      <c r="A290" s="67" t="str">
        <f>A$289</f>
        <v>R&amp;D</v>
      </c>
      <c r="B290" s="67" t="str">
        <f t="shared" ref="B290:C294" si="90">B$289</f>
        <v>Fuel Use Reduction</v>
      </c>
      <c r="C290" s="67" t="str">
        <f t="shared" si="90"/>
        <v>RnD Transportation Fuel Use Perc Reduction</v>
      </c>
      <c r="D290" s="64" t="s">
        <v>2704</v>
      </c>
      <c r="E290" s="64"/>
      <c r="F290" s="64" t="s">
        <v>826</v>
      </c>
      <c r="G290" s="64"/>
      <c r="H290" s="65">
        <v>134</v>
      </c>
      <c r="I290" s="67" t="str">
        <f t="shared" si="81"/>
        <v>R&amp;D Fuel Use Reductions</v>
      </c>
      <c r="J290" s="64" t="s">
        <v>55</v>
      </c>
      <c r="K290" s="76">
        <f t="shared" ref="K290:N294" si="91">K$289</f>
        <v>0</v>
      </c>
      <c r="L290" s="76">
        <f t="shared" si="91"/>
        <v>0.4</v>
      </c>
      <c r="M290" s="76">
        <f t="shared" si="91"/>
        <v>0.01</v>
      </c>
      <c r="N290" s="67" t="str">
        <f t="shared" si="91"/>
        <v>% reduction in fuel use</v>
      </c>
      <c r="O290" s="64" t="s">
        <v>838</v>
      </c>
      <c r="P290" s="64" t="s">
        <v>327</v>
      </c>
      <c r="Q290" s="13" t="s">
        <v>328</v>
      </c>
      <c r="R290" s="94" t="s">
        <v>90</v>
      </c>
      <c r="S290" s="64"/>
    </row>
    <row r="291" spans="1:19" ht="135" x14ac:dyDescent="0.25">
      <c r="A291" s="67" t="str">
        <f>A$289</f>
        <v>R&amp;D</v>
      </c>
      <c r="B291" s="67" t="str">
        <f t="shared" si="90"/>
        <v>Fuel Use Reduction</v>
      </c>
      <c r="C291" s="67" t="str">
        <f t="shared" si="90"/>
        <v>RnD Transportation Fuel Use Perc Reduction</v>
      </c>
      <c r="D291" s="64" t="s">
        <v>2705</v>
      </c>
      <c r="E291" s="64"/>
      <c r="F291" s="64" t="s">
        <v>827</v>
      </c>
      <c r="G291" s="64"/>
      <c r="H291" s="65">
        <v>135</v>
      </c>
      <c r="I291" s="67" t="str">
        <f t="shared" si="81"/>
        <v>R&amp;D Fuel Use Reductions</v>
      </c>
      <c r="J291" s="64" t="s">
        <v>55</v>
      </c>
      <c r="K291" s="76">
        <f t="shared" si="91"/>
        <v>0</v>
      </c>
      <c r="L291" s="76">
        <f t="shared" si="91"/>
        <v>0.4</v>
      </c>
      <c r="M291" s="76">
        <f t="shared" si="91"/>
        <v>0.01</v>
      </c>
      <c r="N291" s="67" t="str">
        <f t="shared" si="91"/>
        <v>% reduction in fuel use</v>
      </c>
      <c r="O291" s="64" t="s">
        <v>839</v>
      </c>
      <c r="P291" s="64" t="s">
        <v>327</v>
      </c>
      <c r="Q291" s="13" t="s">
        <v>328</v>
      </c>
      <c r="R291" s="94" t="s">
        <v>90</v>
      </c>
      <c r="S291" s="64"/>
    </row>
    <row r="292" spans="1:19" ht="135" x14ac:dyDescent="0.25">
      <c r="A292" s="67" t="str">
        <f>A$289</f>
        <v>R&amp;D</v>
      </c>
      <c r="B292" s="67" t="str">
        <f t="shared" si="90"/>
        <v>Fuel Use Reduction</v>
      </c>
      <c r="C292" s="67" t="str">
        <f t="shared" si="90"/>
        <v>RnD Transportation Fuel Use Perc Reduction</v>
      </c>
      <c r="D292" s="64" t="s">
        <v>2706</v>
      </c>
      <c r="E292" s="64"/>
      <c r="F292" s="64" t="s">
        <v>828</v>
      </c>
      <c r="G292" s="64"/>
      <c r="H292" s="65">
        <v>136</v>
      </c>
      <c r="I292" s="67" t="str">
        <f t="shared" si="81"/>
        <v>R&amp;D Fuel Use Reductions</v>
      </c>
      <c r="J292" s="64" t="s">
        <v>55</v>
      </c>
      <c r="K292" s="76">
        <f t="shared" si="91"/>
        <v>0</v>
      </c>
      <c r="L292" s="76">
        <f t="shared" si="91"/>
        <v>0.4</v>
      </c>
      <c r="M292" s="76">
        <f t="shared" si="91"/>
        <v>0.01</v>
      </c>
      <c r="N292" s="67" t="str">
        <f t="shared" si="91"/>
        <v>% reduction in fuel use</v>
      </c>
      <c r="O292" s="64" t="s">
        <v>840</v>
      </c>
      <c r="P292" s="64" t="s">
        <v>327</v>
      </c>
      <c r="Q292" s="13" t="s">
        <v>328</v>
      </c>
      <c r="R292" s="94" t="s">
        <v>90</v>
      </c>
      <c r="S292" s="64"/>
    </row>
    <row r="293" spans="1:19" ht="135" x14ac:dyDescent="0.25">
      <c r="A293" s="67" t="str">
        <f>A$289</f>
        <v>R&amp;D</v>
      </c>
      <c r="B293" s="67" t="str">
        <f t="shared" si="90"/>
        <v>Fuel Use Reduction</v>
      </c>
      <c r="C293" s="67" t="str">
        <f t="shared" si="90"/>
        <v>RnD Transportation Fuel Use Perc Reduction</v>
      </c>
      <c r="D293" s="64" t="s">
        <v>2707</v>
      </c>
      <c r="E293" s="64"/>
      <c r="F293" s="64" t="s">
        <v>829</v>
      </c>
      <c r="G293" s="64"/>
      <c r="H293" s="65">
        <v>137</v>
      </c>
      <c r="I293" s="67" t="str">
        <f t="shared" si="81"/>
        <v>R&amp;D Fuel Use Reductions</v>
      </c>
      <c r="J293" s="64" t="s">
        <v>55</v>
      </c>
      <c r="K293" s="76">
        <f t="shared" si="91"/>
        <v>0</v>
      </c>
      <c r="L293" s="76">
        <f t="shared" si="91"/>
        <v>0.4</v>
      </c>
      <c r="M293" s="76">
        <f t="shared" si="91"/>
        <v>0.01</v>
      </c>
      <c r="N293" s="67" t="str">
        <f t="shared" si="91"/>
        <v>% reduction in fuel use</v>
      </c>
      <c r="O293" s="64" t="s">
        <v>841</v>
      </c>
      <c r="P293" s="64" t="s">
        <v>327</v>
      </c>
      <c r="Q293" s="13" t="s">
        <v>328</v>
      </c>
      <c r="R293" s="94" t="s">
        <v>90</v>
      </c>
      <c r="S293" s="64"/>
    </row>
    <row r="294" spans="1:19" ht="135" x14ac:dyDescent="0.25">
      <c r="A294" s="67" t="str">
        <f>A$289</f>
        <v>R&amp;D</v>
      </c>
      <c r="B294" s="67" t="str">
        <f t="shared" si="90"/>
        <v>Fuel Use Reduction</v>
      </c>
      <c r="C294" s="67" t="str">
        <f t="shared" si="90"/>
        <v>RnD Transportation Fuel Use Perc Reduction</v>
      </c>
      <c r="D294" s="64" t="s">
        <v>2708</v>
      </c>
      <c r="E294" s="64"/>
      <c r="F294" s="64" t="s">
        <v>830</v>
      </c>
      <c r="G294" s="64"/>
      <c r="H294" s="65">
        <v>138</v>
      </c>
      <c r="I294" s="67" t="str">
        <f t="shared" si="81"/>
        <v>R&amp;D Fuel Use Reductions</v>
      </c>
      <c r="J294" s="64" t="s">
        <v>55</v>
      </c>
      <c r="K294" s="76">
        <f t="shared" si="91"/>
        <v>0</v>
      </c>
      <c r="L294" s="76">
        <f t="shared" si="91"/>
        <v>0.4</v>
      </c>
      <c r="M294" s="76">
        <f t="shared" si="91"/>
        <v>0.01</v>
      </c>
      <c r="N294" s="67" t="str">
        <f t="shared" si="91"/>
        <v>% reduction in fuel use</v>
      </c>
      <c r="O294" s="64" t="s">
        <v>842</v>
      </c>
      <c r="P294" s="64" t="s">
        <v>327</v>
      </c>
      <c r="Q294" s="13" t="s">
        <v>328</v>
      </c>
      <c r="R294" s="94" t="s">
        <v>90</v>
      </c>
      <c r="S294" s="64"/>
    </row>
  </sheetData>
  <sortState ref="A119:I139">
    <sortCondition ref="B119:B139"/>
  </sortState>
  <conditionalFormatting sqref="J281:J1048576 J1 J15:J279">
    <cfRule type="containsText" dxfId="6" priority="8" operator="containsText" text="No">
      <formula>NOT(ISERROR(SEARCH("No",J1)))</formula>
    </cfRule>
  </conditionalFormatting>
  <conditionalFormatting sqref="J280">
    <cfRule type="containsText" dxfId="5" priority="7" operator="containsText" text="No">
      <formula>NOT(ISERROR(SEARCH("No",J280)))</formula>
    </cfRule>
  </conditionalFormatting>
  <conditionalFormatting sqref="J2:J3 J5 J13">
    <cfRule type="containsText" dxfId="4" priority="6" operator="containsText" text="No">
      <formula>NOT(ISERROR(SEARCH("No",J2)))</formula>
    </cfRule>
  </conditionalFormatting>
  <conditionalFormatting sqref="J14">
    <cfRule type="containsText" dxfId="3" priority="5" operator="containsText" text="No">
      <formula>NOT(ISERROR(SEARCH("No",J14)))</formula>
    </cfRule>
  </conditionalFormatting>
  <conditionalFormatting sqref="J7:J12">
    <cfRule type="containsText" dxfId="2" priority="4" operator="containsText" text="No">
      <formula>NOT(ISERROR(SEARCH("No",J7)))</formula>
    </cfRule>
  </conditionalFormatting>
  <conditionalFormatting sqref="J4">
    <cfRule type="containsText" dxfId="1" priority="2" operator="containsText" text="No">
      <formula>NOT(ISERROR(SEARCH("No",J4)))</formula>
    </cfRule>
  </conditionalFormatting>
  <conditionalFormatting sqref="J6">
    <cfRule type="containsText" dxfId="0" priority="1" operator="containsText" text="No">
      <formula>NOT(ISERROR(SEARCH("No",J6)))</formula>
    </cfRule>
  </conditionalFormatting>
  <hyperlinks>
    <hyperlink ref="S182" r:id="rId1" display="https://www.fas.org/sgp/crs/misc/R40562.pdf, p.3, paragraph 1"/>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ySplit="1" topLeftCell="A2" activePane="bottomLeft" state="frozen"/>
      <selection pane="bottomLeft"/>
    </sheetView>
  </sheetViews>
  <sheetFormatPr defaultColWidth="9.140625" defaultRowHeight="15" x14ac:dyDescent="0.25"/>
  <cols>
    <col min="1" max="1" width="59.28515625" style="5" customWidth="1"/>
    <col min="2" max="2" width="24.140625" style="5" customWidth="1"/>
    <col min="3" max="3" width="17.85546875" style="5" customWidth="1"/>
    <col min="4" max="4" width="32.7109375" style="5" customWidth="1"/>
    <col min="5" max="5" width="69" style="5" customWidth="1"/>
    <col min="6" max="7" width="34.28515625" style="5" customWidth="1"/>
    <col min="8" max="16384" width="9.140625" style="5"/>
  </cols>
  <sheetData>
    <row r="1" spans="1:7" s="4" customFormat="1" ht="30" x14ac:dyDescent="0.25">
      <c r="A1" s="58" t="s">
        <v>78</v>
      </c>
      <c r="B1" s="59" t="s">
        <v>75</v>
      </c>
      <c r="C1" s="59" t="s">
        <v>77</v>
      </c>
      <c r="D1" s="59" t="s">
        <v>740</v>
      </c>
      <c r="E1" s="59" t="s">
        <v>76</v>
      </c>
      <c r="F1" s="59" t="s">
        <v>735</v>
      </c>
      <c r="G1" s="86" t="s">
        <v>398</v>
      </c>
    </row>
    <row r="2" spans="1:7" x14ac:dyDescent="0.25">
      <c r="A2" s="64" t="s">
        <v>791</v>
      </c>
      <c r="B2" s="64" t="s">
        <v>79</v>
      </c>
      <c r="C2" s="64" t="s">
        <v>80</v>
      </c>
      <c r="D2" s="64" t="s">
        <v>507</v>
      </c>
      <c r="E2" s="64" t="s">
        <v>231</v>
      </c>
      <c r="F2" s="64"/>
      <c r="G2" s="64"/>
    </row>
    <row r="3" spans="1:7" ht="30" x14ac:dyDescent="0.25">
      <c r="A3" s="64" t="s">
        <v>786</v>
      </c>
      <c r="B3" s="64" t="s">
        <v>81</v>
      </c>
      <c r="C3" s="64" t="s">
        <v>80</v>
      </c>
      <c r="D3" s="64" t="s">
        <v>507</v>
      </c>
      <c r="E3" s="64" t="s">
        <v>2684</v>
      </c>
      <c r="F3" s="64" t="s">
        <v>721</v>
      </c>
      <c r="G3" s="64" t="s">
        <v>722</v>
      </c>
    </row>
    <row r="4" spans="1:7" x14ac:dyDescent="0.25">
      <c r="A4" s="64" t="s">
        <v>787</v>
      </c>
      <c r="B4" s="64" t="s">
        <v>81</v>
      </c>
      <c r="C4" s="64" t="s">
        <v>80</v>
      </c>
      <c r="D4" s="64" t="s">
        <v>507</v>
      </c>
      <c r="E4" s="64" t="s">
        <v>2685</v>
      </c>
      <c r="F4" s="64" t="s">
        <v>782</v>
      </c>
      <c r="G4" s="64" t="s">
        <v>783</v>
      </c>
    </row>
    <row r="5" spans="1:7" s="2" customFormat="1" x14ac:dyDescent="0.25">
      <c r="A5" s="64" t="s">
        <v>512</v>
      </c>
      <c r="B5" s="64" t="s">
        <v>79</v>
      </c>
      <c r="C5" s="64" t="s">
        <v>727</v>
      </c>
      <c r="D5" s="64" t="s">
        <v>507</v>
      </c>
      <c r="E5" s="64" t="s">
        <v>231</v>
      </c>
      <c r="F5" s="64"/>
      <c r="G5" s="64"/>
    </row>
    <row r="6" spans="1:7" s="2" customFormat="1" ht="45" x14ac:dyDescent="0.25">
      <c r="A6" s="64" t="s">
        <v>513</v>
      </c>
      <c r="B6" s="64" t="s">
        <v>81</v>
      </c>
      <c r="C6" s="64" t="s">
        <v>728</v>
      </c>
      <c r="D6" s="64" t="s">
        <v>741</v>
      </c>
      <c r="E6" s="64" t="s">
        <v>2686</v>
      </c>
      <c r="F6" s="64" t="s">
        <v>744</v>
      </c>
      <c r="G6" s="64"/>
    </row>
    <row r="7" spans="1:7" ht="45" x14ac:dyDescent="0.25">
      <c r="A7" s="64" t="s">
        <v>233</v>
      </c>
      <c r="B7" s="64" t="s">
        <v>81</v>
      </c>
      <c r="C7" s="77" t="s">
        <v>743</v>
      </c>
      <c r="D7" s="64" t="s">
        <v>737</v>
      </c>
      <c r="E7" s="64" t="s">
        <v>2687</v>
      </c>
      <c r="F7" s="64" t="s">
        <v>739</v>
      </c>
      <c r="G7" s="64"/>
    </row>
    <row r="8" spans="1:7" ht="45" x14ac:dyDescent="0.25">
      <c r="A8" s="64" t="s">
        <v>246</v>
      </c>
      <c r="B8" s="64" t="s">
        <v>81</v>
      </c>
      <c r="C8" s="77" t="s">
        <v>743</v>
      </c>
      <c r="D8" s="64" t="s">
        <v>737</v>
      </c>
      <c r="E8" s="64" t="s">
        <v>2688</v>
      </c>
      <c r="F8" s="64" t="s">
        <v>739</v>
      </c>
      <c r="G8" s="64"/>
    </row>
    <row r="9" spans="1:7" ht="90" x14ac:dyDescent="0.25">
      <c r="A9" s="64" t="s">
        <v>781</v>
      </c>
      <c r="B9" s="64" t="s">
        <v>81</v>
      </c>
      <c r="C9" s="64" t="s">
        <v>80</v>
      </c>
      <c r="D9" s="64" t="s">
        <v>508</v>
      </c>
      <c r="E9" s="64" t="s">
        <v>2689</v>
      </c>
      <c r="F9" s="64" t="s">
        <v>414</v>
      </c>
      <c r="G9" s="64" t="s">
        <v>415</v>
      </c>
    </row>
    <row r="10" spans="1:7" x14ac:dyDescent="0.25">
      <c r="A10" s="64" t="s">
        <v>232</v>
      </c>
      <c r="B10" s="64" t="s">
        <v>79</v>
      </c>
      <c r="C10" s="64" t="s">
        <v>80</v>
      </c>
      <c r="D10" s="64" t="s">
        <v>508</v>
      </c>
      <c r="E10" s="64" t="s">
        <v>83</v>
      </c>
      <c r="F10" s="64"/>
      <c r="G10" s="64"/>
    </row>
    <row r="11" spans="1:7" x14ac:dyDescent="0.25">
      <c r="A11" s="64" t="s">
        <v>340</v>
      </c>
      <c r="B11" s="64" t="s">
        <v>79</v>
      </c>
      <c r="C11" s="64" t="s">
        <v>80</v>
      </c>
      <c r="D11" s="64" t="s">
        <v>509</v>
      </c>
      <c r="E11" s="64" t="s">
        <v>341</v>
      </c>
      <c r="F11" s="64"/>
      <c r="G11" s="64"/>
    </row>
    <row r="12" spans="1:7" ht="105" x14ac:dyDescent="0.25">
      <c r="A12" s="64" t="s">
        <v>784</v>
      </c>
      <c r="B12" s="64" t="s">
        <v>81</v>
      </c>
      <c r="C12" s="64" t="s">
        <v>82</v>
      </c>
      <c r="D12" s="64" t="s">
        <v>510</v>
      </c>
      <c r="E12" s="64" t="s">
        <v>2690</v>
      </c>
      <c r="F12" s="64" t="s">
        <v>776</v>
      </c>
      <c r="G12" s="64" t="s">
        <v>777</v>
      </c>
    </row>
    <row r="13" spans="1:7" ht="90" x14ac:dyDescent="0.25">
      <c r="A13" s="64" t="s">
        <v>492</v>
      </c>
      <c r="B13" s="64" t="s">
        <v>81</v>
      </c>
      <c r="C13" s="64" t="s">
        <v>80</v>
      </c>
      <c r="D13" s="64" t="s">
        <v>510</v>
      </c>
      <c r="E13" s="64" t="s">
        <v>2691</v>
      </c>
      <c r="F13" s="64" t="s">
        <v>778</v>
      </c>
      <c r="G13" s="64" t="s">
        <v>779</v>
      </c>
    </row>
    <row r="14" spans="1:7" ht="105" x14ac:dyDescent="0.25">
      <c r="A14" s="64" t="s">
        <v>785</v>
      </c>
      <c r="B14" s="64" t="s">
        <v>81</v>
      </c>
      <c r="C14" s="64" t="s">
        <v>82</v>
      </c>
      <c r="D14" s="64" t="s">
        <v>511</v>
      </c>
      <c r="E14" s="64" t="s">
        <v>2692</v>
      </c>
      <c r="F14" s="64" t="s">
        <v>776</v>
      </c>
      <c r="G14" s="64" t="s">
        <v>777</v>
      </c>
    </row>
    <row r="15" spans="1:7" ht="180" x14ac:dyDescent="0.25">
      <c r="A15" s="64" t="s">
        <v>493</v>
      </c>
      <c r="B15" s="64" t="s">
        <v>81</v>
      </c>
      <c r="C15" s="64" t="s">
        <v>80</v>
      </c>
      <c r="D15" s="64" t="s">
        <v>511</v>
      </c>
      <c r="E15" s="64" t="s">
        <v>2693</v>
      </c>
      <c r="F15" s="64" t="s">
        <v>778</v>
      </c>
      <c r="G15" s="64" t="s">
        <v>779</v>
      </c>
    </row>
    <row r="16" spans="1:7" ht="75" x14ac:dyDescent="0.25">
      <c r="A16" s="64" t="s">
        <v>845</v>
      </c>
      <c r="B16" s="64" t="s">
        <v>81</v>
      </c>
      <c r="C16" s="64" t="s">
        <v>82</v>
      </c>
      <c r="D16" s="64" t="s">
        <v>847</v>
      </c>
      <c r="E16" s="64" t="s">
        <v>2694</v>
      </c>
      <c r="F16" s="64" t="s">
        <v>850</v>
      </c>
      <c r="G16" s="64" t="s">
        <v>851</v>
      </c>
    </row>
    <row r="17" spans="1:7" ht="75" x14ac:dyDescent="0.25">
      <c r="A17" s="64" t="s">
        <v>844</v>
      </c>
      <c r="B17" s="64" t="s">
        <v>81</v>
      </c>
      <c r="C17" s="64" t="s">
        <v>82</v>
      </c>
      <c r="D17" s="64" t="s">
        <v>847</v>
      </c>
      <c r="E17" s="64" t="s">
        <v>2695</v>
      </c>
      <c r="F17" s="64" t="s">
        <v>850</v>
      </c>
      <c r="G17" s="64" t="s">
        <v>851</v>
      </c>
    </row>
    <row r="18" spans="1:7" ht="105" x14ac:dyDescent="0.25">
      <c r="A18" s="64" t="s">
        <v>843</v>
      </c>
      <c r="B18" s="64" t="s">
        <v>81</v>
      </c>
      <c r="C18" s="64" t="s">
        <v>82</v>
      </c>
      <c r="D18" s="64" t="s">
        <v>789</v>
      </c>
      <c r="E18" s="64" t="s">
        <v>2696</v>
      </c>
      <c r="F18" s="64" t="s">
        <v>852</v>
      </c>
      <c r="G18" s="64" t="s">
        <v>853</v>
      </c>
    </row>
    <row r="19" spans="1:7" ht="210" x14ac:dyDescent="0.25">
      <c r="A19" s="64" t="s">
        <v>846</v>
      </c>
      <c r="B19" s="64" t="s">
        <v>81</v>
      </c>
      <c r="C19" s="64" t="s">
        <v>82</v>
      </c>
      <c r="D19" s="64" t="s">
        <v>507</v>
      </c>
      <c r="E19" s="64" t="s">
        <v>2697</v>
      </c>
      <c r="F19" s="64" t="s">
        <v>848</v>
      </c>
      <c r="G19" s="64" t="s">
        <v>849</v>
      </c>
    </row>
    <row r="20" spans="1:7" ht="120" x14ac:dyDescent="0.25">
      <c r="A20" s="64" t="s">
        <v>788</v>
      </c>
      <c r="B20" s="64" t="s">
        <v>81</v>
      </c>
      <c r="C20" s="64" t="s">
        <v>82</v>
      </c>
      <c r="D20" s="64" t="s">
        <v>789</v>
      </c>
      <c r="E20" s="64" t="s">
        <v>2698</v>
      </c>
      <c r="F20" s="64" t="s">
        <v>790</v>
      </c>
      <c r="G20" s="64" t="s">
        <v>792</v>
      </c>
    </row>
    <row r="21" spans="1:7" ht="60" x14ac:dyDescent="0.25">
      <c r="A21" s="77" t="s">
        <v>736</v>
      </c>
      <c r="B21" s="77" t="s">
        <v>81</v>
      </c>
      <c r="C21" s="77" t="s">
        <v>743</v>
      </c>
      <c r="D21" s="77" t="s">
        <v>753</v>
      </c>
      <c r="E21" s="77" t="s">
        <v>2699</v>
      </c>
      <c r="F21" s="77" t="s">
        <v>754</v>
      </c>
      <c r="G21" s="77"/>
    </row>
    <row r="22" spans="1:7" ht="165" x14ac:dyDescent="0.25">
      <c r="A22" s="77" t="s">
        <v>733</v>
      </c>
      <c r="B22" s="77" t="s">
        <v>81</v>
      </c>
      <c r="C22" s="77" t="s">
        <v>743</v>
      </c>
      <c r="D22" s="77" t="s">
        <v>734</v>
      </c>
      <c r="E22" s="77" t="s">
        <v>2700</v>
      </c>
      <c r="F22" s="77" t="s">
        <v>738</v>
      </c>
      <c r="G22" s="7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85546875" defaultRowHeight="15" x14ac:dyDescent="0.25"/>
  <cols>
    <col min="1" max="1" width="36" style="12" customWidth="1"/>
    <col min="2" max="2" width="34.140625" style="12" customWidth="1"/>
    <col min="3" max="16384" width="8.85546875" style="12"/>
  </cols>
  <sheetData>
    <row r="1" spans="1:2" x14ac:dyDescent="0.25">
      <c r="A1" s="56" t="s">
        <v>88</v>
      </c>
      <c r="B1" s="56" t="s">
        <v>89</v>
      </c>
    </row>
    <row r="2" spans="1:2" x14ac:dyDescent="0.25">
      <c r="A2" s="12" t="s">
        <v>180</v>
      </c>
      <c r="B2" s="12" t="s">
        <v>90</v>
      </c>
    </row>
    <row r="3" spans="1:2" x14ac:dyDescent="0.25">
      <c r="A3" s="12" t="s">
        <v>2681</v>
      </c>
      <c r="B3" s="12" t="s">
        <v>2682</v>
      </c>
    </row>
    <row r="4" spans="1:2" x14ac:dyDescent="0.25">
      <c r="A4" s="12" t="s">
        <v>179</v>
      </c>
      <c r="B4" s="12" t="s">
        <v>250</v>
      </c>
    </row>
    <row r="5" spans="1:2" x14ac:dyDescent="0.25">
      <c r="A5" s="12" t="s">
        <v>230</v>
      </c>
      <c r="B5" s="12" t="s">
        <v>249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x14ac:dyDescent="0.2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2"/>
  </cols>
  <sheetData>
    <row r="1" spans="1:8" s="5" customFormat="1" ht="45" x14ac:dyDescent="0.25">
      <c r="A1" s="1" t="s">
        <v>471</v>
      </c>
      <c r="B1" s="11" t="s">
        <v>472</v>
      </c>
      <c r="C1" s="11" t="s">
        <v>474</v>
      </c>
      <c r="D1" s="11" t="s">
        <v>475</v>
      </c>
      <c r="E1" s="1" t="s">
        <v>473</v>
      </c>
    </row>
    <row r="2" spans="1:8" ht="45" x14ac:dyDescent="0.25">
      <c r="A2" s="5" t="s">
        <v>476</v>
      </c>
      <c r="B2" s="5">
        <v>2025</v>
      </c>
      <c r="C2" s="8">
        <f>(1-0.28)*B686</f>
        <v>4775.0843807104629</v>
      </c>
      <c r="D2" s="8">
        <f>(1-0.26)*B686</f>
        <v>4907.725613507976</v>
      </c>
      <c r="E2" s="5" t="s">
        <v>477</v>
      </c>
    </row>
    <row r="3" spans="1:8" ht="15.75" thickBot="1" x14ac:dyDescent="0.3">
      <c r="C3" s="8"/>
      <c r="D3" s="8"/>
    </row>
    <row r="4" spans="1:8" ht="15.75" x14ac:dyDescent="0.25">
      <c r="A4" s="383" t="s">
        <v>855</v>
      </c>
      <c r="B4" s="384"/>
      <c r="C4" s="102"/>
      <c r="D4" s="102"/>
      <c r="E4" s="102"/>
      <c r="F4" s="102"/>
      <c r="G4" s="102"/>
      <c r="H4" s="103" t="s">
        <v>856</v>
      </c>
    </row>
    <row r="5" spans="1:8" ht="15.75" x14ac:dyDescent="0.25">
      <c r="A5" s="104"/>
      <c r="B5" s="105"/>
      <c r="C5" s="105"/>
      <c r="D5" s="105"/>
      <c r="E5" s="105"/>
      <c r="F5" s="105"/>
      <c r="G5" s="105"/>
      <c r="H5" s="106" t="s">
        <v>857</v>
      </c>
    </row>
    <row r="6" spans="1:8" x14ac:dyDescent="0.25">
      <c r="A6" s="107"/>
      <c r="B6" s="108"/>
      <c r="C6" s="108"/>
      <c r="D6" s="108"/>
      <c r="E6" s="108"/>
      <c r="F6" s="108"/>
      <c r="G6" s="109"/>
      <c r="H6" s="106" t="s">
        <v>858</v>
      </c>
    </row>
    <row r="7" spans="1:8" ht="15.75" thickBot="1" x14ac:dyDescent="0.3">
      <c r="A7" s="110"/>
      <c r="B7" s="111"/>
      <c r="C7" s="111"/>
      <c r="D7" s="111"/>
      <c r="E7" s="111"/>
      <c r="F7" s="111"/>
      <c r="G7" s="111"/>
      <c r="H7" s="112"/>
    </row>
    <row r="8" spans="1:8" x14ac:dyDescent="0.25">
      <c r="A8" s="385" t="s">
        <v>859</v>
      </c>
      <c r="B8" s="113" t="s">
        <v>860</v>
      </c>
      <c r="C8" s="113" t="s">
        <v>861</v>
      </c>
      <c r="D8" s="113" t="s">
        <v>862</v>
      </c>
      <c r="E8" s="113" t="s">
        <v>863</v>
      </c>
      <c r="F8" s="113" t="s">
        <v>864</v>
      </c>
      <c r="G8" s="113" t="s">
        <v>865</v>
      </c>
      <c r="H8" s="114" t="s">
        <v>866</v>
      </c>
    </row>
    <row r="9" spans="1:8" ht="15.75" thickBot="1" x14ac:dyDescent="0.3">
      <c r="A9" s="386"/>
      <c r="B9" s="387" t="s">
        <v>867</v>
      </c>
      <c r="C9" s="388"/>
      <c r="D9" s="388"/>
      <c r="E9" s="388"/>
      <c r="F9" s="388"/>
      <c r="G9" s="388"/>
      <c r="H9" s="389"/>
    </row>
    <row r="10" spans="1:8" ht="16.5" thickTop="1" thickBot="1" x14ac:dyDescent="0.3">
      <c r="A10" s="115" t="s">
        <v>868</v>
      </c>
      <c r="B10" s="116">
        <v>5932326.3307869574</v>
      </c>
      <c r="C10" s="116">
        <v>11464.128409641497</v>
      </c>
      <c r="D10" s="116">
        <v>189.12714426309179</v>
      </c>
      <c r="E10" s="116">
        <v>16601.736021301014</v>
      </c>
      <c r="F10" s="116">
        <v>64984.511311122282</v>
      </c>
      <c r="G10" s="116">
        <v>7190.5073165207414</v>
      </c>
      <c r="H10" s="116">
        <v>12364.091048770906</v>
      </c>
    </row>
    <row r="11" spans="1:8" ht="15.75" thickBot="1" x14ac:dyDescent="0.3">
      <c r="A11" s="117" t="s">
        <v>869</v>
      </c>
      <c r="B11" s="116">
        <v>5898324.0428000446</v>
      </c>
      <c r="C11" s="116">
        <v>408.35696677759381</v>
      </c>
      <c r="D11" s="116">
        <v>189.12714426309179</v>
      </c>
      <c r="E11" s="116">
        <v>16280.934027197471</v>
      </c>
      <c r="F11" s="116">
        <v>64666.21247222185</v>
      </c>
      <c r="G11" s="116">
        <v>6680.4935050031854</v>
      </c>
      <c r="H11" s="116">
        <v>12183.872295579462</v>
      </c>
    </row>
    <row r="12" spans="1:8" x14ac:dyDescent="0.25">
      <c r="A12" s="118" t="s">
        <v>870</v>
      </c>
      <c r="B12" s="116">
        <v>2400873.6657572738</v>
      </c>
      <c r="C12" s="116">
        <v>18.809665429896491</v>
      </c>
      <c r="D12" s="116">
        <v>53.678578682515393</v>
      </c>
      <c r="E12" s="116">
        <v>3434.4290996747714</v>
      </c>
      <c r="F12" s="116">
        <v>581.83867235005948</v>
      </c>
      <c r="G12" s="116">
        <v>43.701395420034459</v>
      </c>
      <c r="H12" s="116">
        <v>9439.0432746602182</v>
      </c>
    </row>
    <row r="13" spans="1:8" x14ac:dyDescent="0.25">
      <c r="A13" s="119" t="s">
        <v>871</v>
      </c>
      <c r="B13" s="116">
        <v>2271892.4140096027</v>
      </c>
      <c r="C13" s="116">
        <v>16.80542893611511</v>
      </c>
      <c r="D13" s="116">
        <v>48.217642784520997</v>
      </c>
      <c r="E13" s="120">
        <v>3434.4290996747714</v>
      </c>
      <c r="F13" s="120">
        <v>581.83867235005948</v>
      </c>
      <c r="G13" s="120">
        <v>43.701395420034459</v>
      </c>
      <c r="H13" s="120">
        <v>9439.0432746602182</v>
      </c>
    </row>
    <row r="14" spans="1:8" x14ac:dyDescent="0.25">
      <c r="A14" s="119" t="s">
        <v>872</v>
      </c>
      <c r="B14" s="116">
        <v>91629.370482590966</v>
      </c>
      <c r="C14" s="116">
        <v>1.4735737854395401</v>
      </c>
      <c r="D14" s="116">
        <v>3.9920183432871799</v>
      </c>
      <c r="E14" s="120" t="s">
        <v>873</v>
      </c>
      <c r="F14" s="120" t="s">
        <v>873</v>
      </c>
      <c r="G14" s="120" t="s">
        <v>873</v>
      </c>
      <c r="H14" s="120" t="s">
        <v>873</v>
      </c>
    </row>
    <row r="15" spans="1:8" ht="15.75" thickBot="1" x14ac:dyDescent="0.3">
      <c r="A15" s="121" t="s">
        <v>874</v>
      </c>
      <c r="B15" s="116">
        <v>37351.881265080003</v>
      </c>
      <c r="C15" s="116">
        <v>0.53066270834184004</v>
      </c>
      <c r="D15" s="116">
        <v>1.46891755470721</v>
      </c>
      <c r="E15" s="120" t="s">
        <v>875</v>
      </c>
      <c r="F15" s="120" t="s">
        <v>875</v>
      </c>
      <c r="G15" s="120" t="s">
        <v>875</v>
      </c>
      <c r="H15" s="120" t="s">
        <v>875</v>
      </c>
    </row>
    <row r="16" spans="1:8" x14ac:dyDescent="0.25">
      <c r="A16" s="122" t="s">
        <v>876</v>
      </c>
      <c r="B16" s="116">
        <v>827736.99678500753</v>
      </c>
      <c r="C16" s="116">
        <v>68.862221138839416</v>
      </c>
      <c r="D16" s="116">
        <v>9.7094872215471408</v>
      </c>
      <c r="E16" s="116">
        <v>1515.3616266750041</v>
      </c>
      <c r="F16" s="116">
        <v>1044.8381666781022</v>
      </c>
      <c r="G16" s="116">
        <v>120.23413844415886</v>
      </c>
      <c r="H16" s="116">
        <v>1574.0871153371656</v>
      </c>
    </row>
    <row r="17" spans="1:8" x14ac:dyDescent="0.25">
      <c r="A17" s="119" t="s">
        <v>877</v>
      </c>
      <c r="B17" s="116">
        <v>15833.362692272412</v>
      </c>
      <c r="C17" s="116">
        <v>0.31493370324221998</v>
      </c>
      <c r="D17" s="116">
        <v>3.8972554430759997E-2</v>
      </c>
      <c r="E17" s="120" t="s">
        <v>875</v>
      </c>
      <c r="F17" s="120" t="s">
        <v>875</v>
      </c>
      <c r="G17" s="120" t="s">
        <v>875</v>
      </c>
      <c r="H17" s="120" t="s">
        <v>875</v>
      </c>
    </row>
    <row r="18" spans="1:8" x14ac:dyDescent="0.25">
      <c r="A18" s="119" t="s">
        <v>878</v>
      </c>
      <c r="B18" s="116">
        <v>2361.4498195508245</v>
      </c>
      <c r="C18" s="116">
        <v>4.6172392042799999E-2</v>
      </c>
      <c r="D18" s="116">
        <v>5.5027659779799997E-3</v>
      </c>
      <c r="E18" s="120" t="s">
        <v>875</v>
      </c>
      <c r="F18" s="120" t="s">
        <v>875</v>
      </c>
      <c r="G18" s="120" t="s">
        <v>875</v>
      </c>
      <c r="H18" s="120" t="s">
        <v>875</v>
      </c>
    </row>
    <row r="19" spans="1:8" x14ac:dyDescent="0.25">
      <c r="A19" s="119" t="s">
        <v>879</v>
      </c>
      <c r="B19" s="116">
        <v>59023.328275370499</v>
      </c>
      <c r="C19" s="116">
        <v>2.1554914688364302</v>
      </c>
      <c r="D19" s="116">
        <v>0.30008772315408999</v>
      </c>
      <c r="E19" s="120" t="s">
        <v>875</v>
      </c>
      <c r="F19" s="120" t="s">
        <v>875</v>
      </c>
      <c r="G19" s="120" t="s">
        <v>875</v>
      </c>
      <c r="H19" s="120" t="s">
        <v>875</v>
      </c>
    </row>
    <row r="20" spans="1:8" x14ac:dyDescent="0.25">
      <c r="A20" s="119" t="s">
        <v>880</v>
      </c>
      <c r="B20" s="116">
        <v>39449.929632540938</v>
      </c>
      <c r="C20" s="116">
        <v>2.7785145090735601</v>
      </c>
      <c r="D20" s="116">
        <v>0.44558169692187</v>
      </c>
      <c r="E20" s="120" t="s">
        <v>875</v>
      </c>
      <c r="F20" s="120" t="s">
        <v>875</v>
      </c>
      <c r="G20" s="120" t="s">
        <v>875</v>
      </c>
      <c r="H20" s="120" t="s">
        <v>875</v>
      </c>
    </row>
    <row r="21" spans="1:8" x14ac:dyDescent="0.25">
      <c r="A21" s="119" t="s">
        <v>881</v>
      </c>
      <c r="B21" s="116">
        <v>18332.634642509543</v>
      </c>
      <c r="C21" s="116">
        <v>0.95653115776621001</v>
      </c>
      <c r="D21" s="116">
        <v>0.13832804148342001</v>
      </c>
      <c r="E21" s="120" t="s">
        <v>875</v>
      </c>
      <c r="F21" s="120" t="s">
        <v>875</v>
      </c>
      <c r="G21" s="120" t="s">
        <v>875</v>
      </c>
      <c r="H21" s="120" t="s">
        <v>875</v>
      </c>
    </row>
    <row r="22" spans="1:8" x14ac:dyDescent="0.25">
      <c r="A22" s="119" t="s">
        <v>882</v>
      </c>
      <c r="B22" s="116">
        <v>40277.820146618338</v>
      </c>
      <c r="C22" s="116">
        <v>2.8564332862604398</v>
      </c>
      <c r="D22" s="116">
        <v>0.45243514565912002</v>
      </c>
      <c r="E22" s="120" t="s">
        <v>875</v>
      </c>
      <c r="F22" s="120" t="s">
        <v>875</v>
      </c>
      <c r="G22" s="120" t="s">
        <v>875</v>
      </c>
      <c r="H22" s="120" t="s">
        <v>875</v>
      </c>
    </row>
    <row r="23" spans="1:8" ht="15.75" thickBot="1" x14ac:dyDescent="0.3">
      <c r="A23" s="123" t="s">
        <v>883</v>
      </c>
      <c r="B23" s="116">
        <v>652458.47157614492</v>
      </c>
      <c r="C23" s="116">
        <v>59.754144621617762</v>
      </c>
      <c r="D23" s="116">
        <v>8.3285792939198995</v>
      </c>
      <c r="E23" s="120">
        <v>1515.3616266750041</v>
      </c>
      <c r="F23" s="120">
        <v>1044.8381666781022</v>
      </c>
      <c r="G23" s="120">
        <v>120.23413844415886</v>
      </c>
      <c r="H23" s="120">
        <v>1574.0871153371656</v>
      </c>
    </row>
    <row r="24" spans="1:8" x14ac:dyDescent="0.25">
      <c r="A24" s="122" t="s">
        <v>884</v>
      </c>
      <c r="B24" s="116">
        <v>1859466.9798027051</v>
      </c>
      <c r="C24" s="116">
        <v>112.10995382572003</v>
      </c>
      <c r="D24" s="116">
        <v>119.15962664184737</v>
      </c>
      <c r="E24" s="116">
        <v>10294.630529494003</v>
      </c>
      <c r="F24" s="116">
        <v>58614.797849139453</v>
      </c>
      <c r="G24" s="116">
        <v>5723.5980346497408</v>
      </c>
      <c r="H24" s="116">
        <v>618.63077203361581</v>
      </c>
    </row>
    <row r="25" spans="1:8" x14ac:dyDescent="0.25">
      <c r="A25" s="119" t="s">
        <v>885</v>
      </c>
      <c r="B25" s="116">
        <v>171223.03700227189</v>
      </c>
      <c r="C25" s="116">
        <v>2.0771880881664</v>
      </c>
      <c r="D25" s="116">
        <v>5.2994341437007098</v>
      </c>
      <c r="E25" s="120">
        <v>40.811932568812999</v>
      </c>
      <c r="F25" s="120">
        <v>207.24271059858924</v>
      </c>
      <c r="G25" s="120">
        <v>20.972782413204179</v>
      </c>
      <c r="H25" s="120">
        <v>7.9863698191035404</v>
      </c>
    </row>
    <row r="26" spans="1:8" x14ac:dyDescent="0.25">
      <c r="A26" s="119" t="s">
        <v>886</v>
      </c>
      <c r="B26" s="116">
        <v>1572232.9272417671</v>
      </c>
      <c r="C26" s="116">
        <v>90.918676569216615</v>
      </c>
      <c r="D26" s="116">
        <v>106.09253998282303</v>
      </c>
      <c r="E26" s="120">
        <v>7564.0039070770663</v>
      </c>
      <c r="F26" s="120">
        <v>38851.488066997837</v>
      </c>
      <c r="G26" s="120">
        <v>3123.5335919534832</v>
      </c>
      <c r="H26" s="120">
        <v>155.69594484037685</v>
      </c>
    </row>
    <row r="27" spans="1:8" x14ac:dyDescent="0.25">
      <c r="A27" s="119" t="s">
        <v>887</v>
      </c>
      <c r="B27" s="116">
        <v>45547.793861224309</v>
      </c>
      <c r="C27" s="116">
        <v>3.5201759225</v>
      </c>
      <c r="D27" s="116">
        <v>1.1264562951999999</v>
      </c>
      <c r="E27" s="120">
        <v>504.06504986911966</v>
      </c>
      <c r="F27" s="120">
        <v>79.731529299018959</v>
      </c>
      <c r="G27" s="120">
        <v>38.628071801561717</v>
      </c>
      <c r="H27" s="120">
        <v>59.549191471448658</v>
      </c>
    </row>
    <row r="28" spans="1:8" x14ac:dyDescent="0.25">
      <c r="A28" s="119" t="s">
        <v>888</v>
      </c>
      <c r="B28" s="116">
        <v>38080.222525262849</v>
      </c>
      <c r="C28" s="116">
        <v>0.85610944136528999</v>
      </c>
      <c r="D28" s="116">
        <v>1.8638862272101699</v>
      </c>
      <c r="E28" s="120">
        <v>564.78322714808633</v>
      </c>
      <c r="F28" s="120">
        <v>1625.6330147817607</v>
      </c>
      <c r="G28" s="120">
        <v>797.79002364334588</v>
      </c>
      <c r="H28" s="120">
        <v>168.62503652225149</v>
      </c>
    </row>
    <row r="29" spans="1:8" ht="15.75" thickBot="1" x14ac:dyDescent="0.3">
      <c r="A29" s="124" t="s">
        <v>889</v>
      </c>
      <c r="B29" s="116">
        <v>32382.999172178999</v>
      </c>
      <c r="C29" s="116">
        <v>14.737803804471721</v>
      </c>
      <c r="D29" s="116">
        <v>4.7773099929134597</v>
      </c>
      <c r="E29" s="120">
        <v>1620.9664128309175</v>
      </c>
      <c r="F29" s="120">
        <v>17850.702527462247</v>
      </c>
      <c r="G29" s="120">
        <v>1742.6735648381459</v>
      </c>
      <c r="H29" s="120">
        <v>226.77422938043526</v>
      </c>
    </row>
    <row r="30" spans="1:8" ht="15.75" thickTop="1" x14ac:dyDescent="0.25">
      <c r="A30" s="125" t="s">
        <v>890</v>
      </c>
      <c r="B30" s="116">
        <v>581575.34226087632</v>
      </c>
      <c r="C30" s="116">
        <v>204.91913730185334</v>
      </c>
      <c r="D30" s="116">
        <v>4.0749038471008197</v>
      </c>
      <c r="E30" s="116">
        <v>908.26373148672474</v>
      </c>
      <c r="F30" s="116">
        <v>3021.6454373622296</v>
      </c>
      <c r="G30" s="116">
        <v>551.67725417600798</v>
      </c>
      <c r="H30" s="116">
        <v>527.57585355553215</v>
      </c>
    </row>
    <row r="31" spans="1:8" x14ac:dyDescent="0.25">
      <c r="A31" s="119" t="s">
        <v>891</v>
      </c>
      <c r="B31" s="116">
        <v>223479.67618891632</v>
      </c>
      <c r="C31" s="116">
        <v>42.674366835697008</v>
      </c>
      <c r="D31" s="116">
        <v>1.1338347568242</v>
      </c>
      <c r="E31" s="120">
        <v>490.17465541376572</v>
      </c>
      <c r="F31" s="120">
        <v>165.62633435353089</v>
      </c>
      <c r="G31" s="120">
        <v>33.353786412534873</v>
      </c>
      <c r="H31" s="120">
        <v>369.97578072655716</v>
      </c>
    </row>
    <row r="32" spans="1:8" x14ac:dyDescent="0.25">
      <c r="A32" s="119" t="s">
        <v>892</v>
      </c>
      <c r="B32" s="116">
        <v>357834.15475600655</v>
      </c>
      <c r="C32" s="116">
        <v>162.22672229540805</v>
      </c>
      <c r="D32" s="116">
        <v>2.9384503414682399</v>
      </c>
      <c r="E32" s="120">
        <v>418.08907607295907</v>
      </c>
      <c r="F32" s="120">
        <v>2856.0191030086989</v>
      </c>
      <c r="G32" s="120">
        <v>518.3234677634731</v>
      </c>
      <c r="H32" s="120">
        <v>157.60007282897502</v>
      </c>
    </row>
    <row r="33" spans="1:8" ht="15.75" thickBot="1" x14ac:dyDescent="0.3">
      <c r="A33" s="119" t="s">
        <v>893</v>
      </c>
      <c r="B33" s="116">
        <v>261.51131595348204</v>
      </c>
      <c r="C33" s="116">
        <v>1.8048170748290002E-2</v>
      </c>
      <c r="D33" s="116">
        <v>2.6187488083799998E-3</v>
      </c>
      <c r="E33" s="120" t="s">
        <v>875</v>
      </c>
      <c r="F33" s="120" t="s">
        <v>875</v>
      </c>
      <c r="G33" s="120" t="s">
        <v>875</v>
      </c>
      <c r="H33" s="120" t="s">
        <v>875</v>
      </c>
    </row>
    <row r="34" spans="1:8" x14ac:dyDescent="0.25">
      <c r="A34" s="122" t="s">
        <v>894</v>
      </c>
      <c r="B34" s="116">
        <v>228671.05819418194</v>
      </c>
      <c r="C34" s="116">
        <v>3.6559890812845302</v>
      </c>
      <c r="D34" s="116">
        <v>2.5045478700810602</v>
      </c>
      <c r="E34" s="116">
        <v>128.24903986696705</v>
      </c>
      <c r="F34" s="116">
        <v>1403.092346692003</v>
      </c>
      <c r="G34" s="116">
        <v>241.28268231324299</v>
      </c>
      <c r="H34" s="116">
        <v>24.535279992929539</v>
      </c>
    </row>
    <row r="35" spans="1:8" x14ac:dyDescent="0.25">
      <c r="A35" s="119" t="s">
        <v>895</v>
      </c>
      <c r="B35" s="116">
        <v>201104.75109076229</v>
      </c>
      <c r="C35" s="116">
        <v>3.1677223027145298</v>
      </c>
      <c r="D35" s="116">
        <v>1.7229382360827401</v>
      </c>
      <c r="E35" s="120">
        <v>128.24903986696705</v>
      </c>
      <c r="F35" s="120">
        <v>1403.092346692003</v>
      </c>
      <c r="G35" s="120">
        <v>241.28268231324299</v>
      </c>
      <c r="H35" s="120">
        <v>24.535279992929539</v>
      </c>
    </row>
    <row r="36" spans="1:8" ht="15.75" thickBot="1" x14ac:dyDescent="0.3">
      <c r="A36" s="124" t="s">
        <v>896</v>
      </c>
      <c r="B36" s="116">
        <v>27566.307103419644</v>
      </c>
      <c r="C36" s="116">
        <v>0.48826677857</v>
      </c>
      <c r="D36" s="116">
        <v>0.78160963399831995</v>
      </c>
      <c r="E36" s="120" t="s">
        <v>873</v>
      </c>
      <c r="F36" s="120" t="s">
        <v>873</v>
      </c>
      <c r="G36" s="120" t="s">
        <v>873</v>
      </c>
      <c r="H36" s="120" t="s">
        <v>873</v>
      </c>
    </row>
    <row r="37" spans="1:8" ht="15.75" thickBot="1" x14ac:dyDescent="0.3">
      <c r="A37" s="117" t="s">
        <v>897</v>
      </c>
      <c r="B37" s="116">
        <v>34002.287986912896</v>
      </c>
      <c r="C37" s="116">
        <v>11055.771442863903</v>
      </c>
      <c r="D37" s="116" t="s">
        <v>898</v>
      </c>
      <c r="E37" s="120">
        <v>320.80199410354544</v>
      </c>
      <c r="F37" s="120">
        <v>318.29883890043686</v>
      </c>
      <c r="G37" s="120">
        <v>510.01381151755606</v>
      </c>
      <c r="H37" s="120">
        <v>180.21875319144488</v>
      </c>
    </row>
    <row r="38" spans="1:8" x14ac:dyDescent="0.25">
      <c r="A38" s="118" t="s">
        <v>899</v>
      </c>
      <c r="B38" s="116" t="s">
        <v>900</v>
      </c>
      <c r="C38" s="116">
        <v>2828.7199595292841</v>
      </c>
      <c r="D38" s="116" t="s">
        <v>873</v>
      </c>
      <c r="E38" s="120" t="s">
        <v>873</v>
      </c>
      <c r="F38" s="120" t="s">
        <v>873</v>
      </c>
      <c r="G38" s="120" t="s">
        <v>873</v>
      </c>
      <c r="H38" s="120" t="s">
        <v>873</v>
      </c>
    </row>
    <row r="39" spans="1:8" x14ac:dyDescent="0.25">
      <c r="A39" s="119" t="s">
        <v>901</v>
      </c>
      <c r="B39" s="116" t="s">
        <v>902</v>
      </c>
      <c r="C39" s="116">
        <v>2828.7199595292841</v>
      </c>
      <c r="D39" s="120" t="s">
        <v>873</v>
      </c>
      <c r="E39" s="120" t="s">
        <v>873</v>
      </c>
      <c r="F39" s="120" t="s">
        <v>873</v>
      </c>
      <c r="G39" s="120" t="s">
        <v>873</v>
      </c>
      <c r="H39" s="126" t="s">
        <v>251</v>
      </c>
    </row>
    <row r="40" spans="1:8" x14ac:dyDescent="0.25">
      <c r="A40" s="119" t="s">
        <v>903</v>
      </c>
      <c r="B40" s="116" t="s">
        <v>873</v>
      </c>
      <c r="C40" s="116" t="s">
        <v>873</v>
      </c>
      <c r="D40" s="120" t="s">
        <v>873</v>
      </c>
      <c r="E40" s="120" t="s">
        <v>873</v>
      </c>
      <c r="F40" s="120" t="s">
        <v>873</v>
      </c>
      <c r="G40" s="120" t="s">
        <v>873</v>
      </c>
      <c r="H40" s="120" t="s">
        <v>873</v>
      </c>
    </row>
    <row r="41" spans="1:8" ht="15.75" thickBot="1" x14ac:dyDescent="0.3">
      <c r="A41" s="121" t="s">
        <v>904</v>
      </c>
      <c r="B41" s="116" t="s">
        <v>905</v>
      </c>
      <c r="C41" s="116" t="s">
        <v>905</v>
      </c>
      <c r="D41" s="120" t="s">
        <v>873</v>
      </c>
      <c r="E41" s="116" t="s">
        <v>873</v>
      </c>
      <c r="F41" s="116" t="s">
        <v>873</v>
      </c>
      <c r="G41" s="116" t="s">
        <v>873</v>
      </c>
      <c r="H41" s="116" t="s">
        <v>873</v>
      </c>
    </row>
    <row r="42" spans="1:8" x14ac:dyDescent="0.25">
      <c r="A42" s="122" t="s">
        <v>906</v>
      </c>
      <c r="B42" s="116">
        <v>34002.287986912896</v>
      </c>
      <c r="C42" s="116">
        <v>8227.0514833346188</v>
      </c>
      <c r="D42" s="116" t="s">
        <v>898</v>
      </c>
      <c r="E42" s="116">
        <v>320.80199410354544</v>
      </c>
      <c r="F42" s="116">
        <v>318.29883890043686</v>
      </c>
      <c r="G42" s="116">
        <v>510.01381151755606</v>
      </c>
      <c r="H42" s="116">
        <v>180.21875319144488</v>
      </c>
    </row>
    <row r="43" spans="1:8" x14ac:dyDescent="0.25">
      <c r="A43" s="119" t="s">
        <v>907</v>
      </c>
      <c r="B43" s="116">
        <v>3926.5617484940558</v>
      </c>
      <c r="C43" s="116">
        <v>1839.7509697257183</v>
      </c>
      <c r="D43" s="116" t="s">
        <v>873</v>
      </c>
      <c r="E43" s="120" t="s">
        <v>873</v>
      </c>
      <c r="F43" s="120" t="s">
        <v>873</v>
      </c>
      <c r="G43" s="120" t="s">
        <v>873</v>
      </c>
      <c r="H43" s="120" t="s">
        <v>873</v>
      </c>
    </row>
    <row r="44" spans="1:8" x14ac:dyDescent="0.25">
      <c r="A44" s="119" t="s">
        <v>908</v>
      </c>
      <c r="B44" s="116">
        <v>30075.726238418836</v>
      </c>
      <c r="C44" s="116">
        <v>6387.3005136089005</v>
      </c>
      <c r="D44" s="126" t="s">
        <v>251</v>
      </c>
      <c r="E44" s="126" t="s">
        <v>251</v>
      </c>
      <c r="F44" s="126" t="s">
        <v>251</v>
      </c>
      <c r="G44" s="120" t="s">
        <v>873</v>
      </c>
      <c r="H44" s="120" t="s">
        <v>873</v>
      </c>
    </row>
    <row r="45" spans="1:8" x14ac:dyDescent="0.25">
      <c r="A45" s="119" t="s">
        <v>909</v>
      </c>
      <c r="B45" s="116" t="s">
        <v>875</v>
      </c>
      <c r="C45" s="116" t="s">
        <v>875</v>
      </c>
      <c r="D45" s="116" t="s">
        <v>902</v>
      </c>
      <c r="E45" s="120" t="s">
        <v>873</v>
      </c>
      <c r="F45" s="120" t="s">
        <v>873</v>
      </c>
      <c r="G45" s="120" t="s">
        <v>873</v>
      </c>
      <c r="H45" s="120" t="s">
        <v>873</v>
      </c>
    </row>
    <row r="46" spans="1:8" ht="15.75" thickBot="1" x14ac:dyDescent="0.3">
      <c r="A46" s="121" t="s">
        <v>910</v>
      </c>
      <c r="B46" s="116" t="s">
        <v>875</v>
      </c>
      <c r="C46" s="116" t="s">
        <v>875</v>
      </c>
      <c r="D46" s="116" t="s">
        <v>873</v>
      </c>
      <c r="E46" s="116">
        <v>320.80199410354544</v>
      </c>
      <c r="F46" s="116">
        <v>318.29883890043686</v>
      </c>
      <c r="G46" s="116">
        <v>510.01381151755606</v>
      </c>
      <c r="H46" s="116">
        <v>180.21875319144488</v>
      </c>
    </row>
    <row r="47" spans="1:8" x14ac:dyDescent="0.25">
      <c r="A47" s="127" t="s">
        <v>911</v>
      </c>
      <c r="B47" s="116" t="s">
        <v>912</v>
      </c>
      <c r="C47" s="126" t="s">
        <v>251</v>
      </c>
      <c r="D47" s="126" t="s">
        <v>251</v>
      </c>
      <c r="E47" s="126" t="s">
        <v>251</v>
      </c>
      <c r="F47" s="126" t="s">
        <v>251</v>
      </c>
      <c r="G47" s="126" t="s">
        <v>251</v>
      </c>
      <c r="H47" s="126" t="s">
        <v>251</v>
      </c>
    </row>
    <row r="48" spans="1:8" x14ac:dyDescent="0.25">
      <c r="A48" s="128" t="s">
        <v>913</v>
      </c>
      <c r="B48" s="116" t="s">
        <v>912</v>
      </c>
      <c r="C48" s="126" t="s">
        <v>251</v>
      </c>
      <c r="D48" s="126" t="s">
        <v>251</v>
      </c>
      <c r="E48" s="126" t="s">
        <v>251</v>
      </c>
      <c r="F48" s="126" t="s">
        <v>251</v>
      </c>
      <c r="G48" s="126" t="s">
        <v>251</v>
      </c>
      <c r="H48" s="126" t="s">
        <v>251</v>
      </c>
    </row>
    <row r="49" spans="1:8" x14ac:dyDescent="0.25">
      <c r="A49" s="128" t="s">
        <v>914</v>
      </c>
      <c r="B49" s="116" t="s">
        <v>912</v>
      </c>
      <c r="C49" s="126" t="s">
        <v>251</v>
      </c>
      <c r="D49" s="126" t="s">
        <v>251</v>
      </c>
      <c r="E49" s="126" t="s">
        <v>251</v>
      </c>
      <c r="F49" s="126" t="s">
        <v>251</v>
      </c>
      <c r="G49" s="126" t="s">
        <v>251</v>
      </c>
      <c r="H49" s="126" t="s">
        <v>251</v>
      </c>
    </row>
    <row r="50" spans="1:8" ht="15.75" thickBot="1" x14ac:dyDescent="0.3">
      <c r="A50" s="128" t="s">
        <v>915</v>
      </c>
      <c r="B50" s="116" t="s">
        <v>912</v>
      </c>
      <c r="C50" s="126" t="s">
        <v>251</v>
      </c>
      <c r="D50" s="126" t="s">
        <v>251</v>
      </c>
      <c r="E50" s="126" t="s">
        <v>251</v>
      </c>
      <c r="F50" s="126" t="s">
        <v>251</v>
      </c>
      <c r="G50" s="126" t="s">
        <v>251</v>
      </c>
      <c r="H50" s="126" t="s">
        <v>251</v>
      </c>
    </row>
    <row r="51" spans="1:8" x14ac:dyDescent="0.25">
      <c r="A51" s="127" t="s">
        <v>916</v>
      </c>
      <c r="B51" s="126" t="s">
        <v>251</v>
      </c>
      <c r="C51" s="126" t="s">
        <v>251</v>
      </c>
      <c r="D51" s="126" t="s">
        <v>251</v>
      </c>
      <c r="E51" s="126" t="s">
        <v>251</v>
      </c>
      <c r="F51" s="126" t="s">
        <v>251</v>
      </c>
      <c r="G51" s="126" t="s">
        <v>251</v>
      </c>
      <c r="H51" s="126" t="s">
        <v>251</v>
      </c>
    </row>
    <row r="52" spans="1:8" x14ac:dyDescent="0.25">
      <c r="A52" s="129" t="s">
        <v>917</v>
      </c>
      <c r="B52" s="116">
        <v>113139.25013540372</v>
      </c>
      <c r="C52" s="116">
        <v>5.2928930187330101</v>
      </c>
      <c r="D52" s="116">
        <v>3.2815608782569399</v>
      </c>
      <c r="E52" s="116">
        <v>1704.0134032501867</v>
      </c>
      <c r="F52" s="116">
        <v>132.66675861432418</v>
      </c>
      <c r="G52" s="116">
        <v>53.948263992089871</v>
      </c>
      <c r="H52" s="116">
        <v>0</v>
      </c>
    </row>
    <row r="53" spans="1:8" x14ac:dyDescent="0.25">
      <c r="A53" s="130" t="s">
        <v>918</v>
      </c>
      <c r="B53" s="116">
        <v>60125.445140869939</v>
      </c>
      <c r="C53" s="116" t="s">
        <v>919</v>
      </c>
      <c r="D53" s="116">
        <v>1.9373340798485601</v>
      </c>
      <c r="E53" s="120">
        <v>242.16675998106996</v>
      </c>
      <c r="F53" s="120">
        <v>100.74137215212509</v>
      </c>
      <c r="G53" s="120">
        <v>15.11120582281877</v>
      </c>
      <c r="H53" s="120" t="s">
        <v>902</v>
      </c>
    </row>
    <row r="54" spans="1:8" x14ac:dyDescent="0.25">
      <c r="A54" s="130" t="s">
        <v>920</v>
      </c>
      <c r="B54" s="116">
        <v>53013.804994533784</v>
      </c>
      <c r="C54" s="116">
        <v>5.2928930187330101</v>
      </c>
      <c r="D54" s="116">
        <v>1.34422679840838</v>
      </c>
      <c r="E54" s="120">
        <v>1461.8466432691168</v>
      </c>
      <c r="F54" s="120">
        <v>31.9253864621991</v>
      </c>
      <c r="G54" s="120">
        <v>38.837058169271103</v>
      </c>
      <c r="H54" s="120" t="s">
        <v>902</v>
      </c>
    </row>
    <row r="55" spans="1:8" x14ac:dyDescent="0.25">
      <c r="A55" s="129" t="s">
        <v>921</v>
      </c>
      <c r="B55" s="116" t="s">
        <v>875</v>
      </c>
      <c r="C55" s="116" t="s">
        <v>875</v>
      </c>
      <c r="D55" s="116" t="s">
        <v>875</v>
      </c>
      <c r="E55" s="120" t="s">
        <v>875</v>
      </c>
      <c r="F55" s="120" t="s">
        <v>875</v>
      </c>
      <c r="G55" s="120" t="s">
        <v>875</v>
      </c>
      <c r="H55" s="120" t="s">
        <v>902</v>
      </c>
    </row>
    <row r="56" spans="1:8" x14ac:dyDescent="0.25">
      <c r="A56" s="131" t="s">
        <v>922</v>
      </c>
      <c r="B56" s="116">
        <v>207429.28606740557</v>
      </c>
      <c r="C56" s="126" t="s">
        <v>251</v>
      </c>
      <c r="D56" s="126" t="s">
        <v>251</v>
      </c>
      <c r="E56" s="126" t="s">
        <v>251</v>
      </c>
      <c r="F56" s="126" t="s">
        <v>251</v>
      </c>
      <c r="G56" s="126" t="s">
        <v>251</v>
      </c>
      <c r="H56" s="126" t="s">
        <v>251</v>
      </c>
    </row>
    <row r="57" spans="1:8" x14ac:dyDescent="0.25">
      <c r="A57" s="132" t="s">
        <v>923</v>
      </c>
      <c r="B57" s="116" t="s">
        <v>873</v>
      </c>
      <c r="C57" s="126" t="s">
        <v>251</v>
      </c>
      <c r="D57" s="126" t="s">
        <v>251</v>
      </c>
      <c r="E57" s="126" t="s">
        <v>251</v>
      </c>
      <c r="F57" s="126" t="s">
        <v>251</v>
      </c>
      <c r="G57" s="126" t="s">
        <v>251</v>
      </c>
      <c r="H57" s="126" t="s">
        <v>251</v>
      </c>
    </row>
    <row r="58" spans="1:8" x14ac:dyDescent="0.25">
      <c r="A58" s="133" t="s">
        <v>924</v>
      </c>
      <c r="B58" s="120" t="s">
        <v>873</v>
      </c>
      <c r="C58" s="126" t="s">
        <v>251</v>
      </c>
      <c r="D58" s="126" t="s">
        <v>251</v>
      </c>
      <c r="E58" s="126" t="s">
        <v>251</v>
      </c>
      <c r="F58" s="126" t="s">
        <v>251</v>
      </c>
      <c r="G58" s="126" t="s">
        <v>251</v>
      </c>
      <c r="H58" s="126" t="s">
        <v>251</v>
      </c>
    </row>
    <row r="59" spans="1:8" ht="15.75" thickBot="1" x14ac:dyDescent="0.3">
      <c r="A59" s="134" t="s">
        <v>925</v>
      </c>
      <c r="B59" s="120" t="s">
        <v>873</v>
      </c>
      <c r="C59" s="126" t="s">
        <v>251</v>
      </c>
      <c r="D59" s="126" t="s">
        <v>251</v>
      </c>
      <c r="E59" s="126" t="s">
        <v>251</v>
      </c>
      <c r="F59" s="126" t="s">
        <v>251</v>
      </c>
      <c r="G59" s="126" t="s">
        <v>251</v>
      </c>
      <c r="H59" s="126" t="s">
        <v>251</v>
      </c>
    </row>
    <row r="60" spans="1:8" x14ac:dyDescent="0.25">
      <c r="C60" s="8"/>
      <c r="D60" s="8"/>
    </row>
    <row r="61" spans="1:8" x14ac:dyDescent="0.25">
      <c r="A61" s="135" t="s">
        <v>926</v>
      </c>
      <c r="B61" s="136">
        <f>B10+B52</f>
        <v>6045465.5809223615</v>
      </c>
      <c r="C61" s="136">
        <f t="shared" ref="C61:H61" si="0">C10+C52</f>
        <v>11469.42130266023</v>
      </c>
      <c r="D61" s="136">
        <f t="shared" si="0"/>
        <v>192.40870514134872</v>
      </c>
      <c r="E61" s="136">
        <f t="shared" si="0"/>
        <v>18305.749424551203</v>
      </c>
      <c r="F61" s="136">
        <f t="shared" si="0"/>
        <v>65117.178069736605</v>
      </c>
      <c r="G61" s="136">
        <f t="shared" si="0"/>
        <v>7244.4555805128311</v>
      </c>
      <c r="H61" s="136">
        <f t="shared" si="0"/>
        <v>12364.091048770906</v>
      </c>
    </row>
    <row r="62" spans="1:8" x14ac:dyDescent="0.25">
      <c r="C62" s="8"/>
      <c r="D62" s="8"/>
    </row>
    <row r="63" spans="1:8" x14ac:dyDescent="0.25">
      <c r="C63" s="8"/>
      <c r="D63" s="8"/>
    </row>
    <row r="64" spans="1:8" ht="15.75" thickBot="1" x14ac:dyDescent="0.3">
      <c r="C64" s="8"/>
      <c r="D64" s="8"/>
    </row>
    <row r="65" spans="1:10" ht="15.75" x14ac:dyDescent="0.25">
      <c r="A65" s="383" t="s">
        <v>927</v>
      </c>
      <c r="B65" s="384"/>
      <c r="C65" s="137"/>
      <c r="D65" s="137"/>
      <c r="E65" s="137"/>
      <c r="F65" s="137"/>
      <c r="G65" s="137"/>
      <c r="H65" s="137"/>
      <c r="I65" s="137"/>
      <c r="J65" s="103" t="s">
        <v>856</v>
      </c>
    </row>
    <row r="66" spans="1:10" ht="15.75" x14ac:dyDescent="0.25">
      <c r="A66" s="104" t="s">
        <v>928</v>
      </c>
      <c r="B66" s="138"/>
      <c r="C66" s="139"/>
      <c r="D66" s="139"/>
      <c r="E66" s="139"/>
      <c r="F66" s="139"/>
      <c r="G66" s="139"/>
      <c r="H66" s="139"/>
      <c r="I66" s="140"/>
      <c r="J66" s="106" t="s">
        <v>857</v>
      </c>
    </row>
    <row r="67" spans="1:10" ht="16.5" thickBot="1" x14ac:dyDescent="0.3">
      <c r="A67" s="104"/>
      <c r="B67" s="138"/>
      <c r="C67" s="139"/>
      <c r="D67" s="139"/>
      <c r="E67" s="139"/>
      <c r="F67" s="139"/>
      <c r="G67" s="139"/>
      <c r="H67" s="109"/>
      <c r="I67" s="140"/>
      <c r="J67" s="141" t="s">
        <v>858</v>
      </c>
    </row>
    <row r="68" spans="1:10" x14ac:dyDescent="0.25">
      <c r="A68" s="390" t="s">
        <v>859</v>
      </c>
      <c r="B68" s="393" t="s">
        <v>929</v>
      </c>
      <c r="C68" s="394"/>
      <c r="D68" s="393" t="s">
        <v>930</v>
      </c>
      <c r="E68" s="395"/>
      <c r="F68" s="396"/>
      <c r="G68" s="393" t="s">
        <v>931</v>
      </c>
      <c r="H68" s="397"/>
      <c r="I68" s="397"/>
      <c r="J68" s="394"/>
    </row>
    <row r="69" spans="1:10" x14ac:dyDescent="0.25">
      <c r="A69" s="391"/>
      <c r="B69" s="398" t="s">
        <v>932</v>
      </c>
      <c r="C69" s="399"/>
      <c r="D69" s="402" t="s">
        <v>933</v>
      </c>
      <c r="E69" s="404" t="s">
        <v>861</v>
      </c>
      <c r="F69" s="406" t="s">
        <v>862</v>
      </c>
      <c r="G69" s="408" t="s">
        <v>934</v>
      </c>
      <c r="H69" s="402" t="s">
        <v>861</v>
      </c>
      <c r="I69" s="402" t="s">
        <v>862</v>
      </c>
      <c r="J69" s="142" t="s">
        <v>860</v>
      </c>
    </row>
    <row r="70" spans="1:10" x14ac:dyDescent="0.25">
      <c r="A70" s="391"/>
      <c r="B70" s="400"/>
      <c r="C70" s="401"/>
      <c r="D70" s="403"/>
      <c r="E70" s="405"/>
      <c r="F70" s="407"/>
      <c r="G70" s="409"/>
      <c r="H70" s="403"/>
      <c r="I70" s="403"/>
      <c r="J70" s="143" t="s">
        <v>935</v>
      </c>
    </row>
    <row r="71" spans="1:10" ht="15.75" thickBot="1" x14ac:dyDescent="0.3">
      <c r="A71" s="392"/>
      <c r="B71" s="144" t="s">
        <v>936</v>
      </c>
      <c r="C71" s="145" t="s">
        <v>937</v>
      </c>
      <c r="D71" s="145" t="s">
        <v>938</v>
      </c>
      <c r="E71" s="381" t="s">
        <v>939</v>
      </c>
      <c r="F71" s="382"/>
      <c r="G71" s="381" t="s">
        <v>867</v>
      </c>
      <c r="H71" s="379"/>
      <c r="I71" s="379"/>
      <c r="J71" s="380"/>
    </row>
    <row r="72" spans="1:10" ht="15.75" thickTop="1" x14ac:dyDescent="0.25">
      <c r="A72" s="146" t="s">
        <v>940</v>
      </c>
      <c r="B72" s="147">
        <v>90755923.471859097</v>
      </c>
      <c r="C72" s="147" t="s">
        <v>941</v>
      </c>
      <c r="D72" s="148" t="s">
        <v>251</v>
      </c>
      <c r="E72" s="148" t="s">
        <v>251</v>
      </c>
      <c r="F72" s="148" t="s">
        <v>251</v>
      </c>
      <c r="G72" s="147">
        <v>5898324.0428000446</v>
      </c>
      <c r="H72" s="147">
        <v>408.35696677759381</v>
      </c>
      <c r="I72" s="147">
        <v>189.12714426309179</v>
      </c>
      <c r="J72" s="147" t="s">
        <v>873</v>
      </c>
    </row>
    <row r="73" spans="1:10" x14ac:dyDescent="0.25">
      <c r="A73" s="149" t="s">
        <v>942</v>
      </c>
      <c r="B73" s="147">
        <v>41048584.764514551</v>
      </c>
      <c r="C73" s="147" t="s">
        <v>941</v>
      </c>
      <c r="D73" s="147">
        <v>62.931039997341408</v>
      </c>
      <c r="E73" s="147">
        <v>3.52494541628755</v>
      </c>
      <c r="F73" s="147">
        <v>3.0082217641413198</v>
      </c>
      <c r="G73" s="147">
        <v>2583230.1296499241</v>
      </c>
      <c r="H73" s="147">
        <v>144.69402071076638</v>
      </c>
      <c r="I73" s="147">
        <v>123.48324607581239</v>
      </c>
      <c r="J73" s="147" t="s">
        <v>873</v>
      </c>
    </row>
    <row r="74" spans="1:10" x14ac:dyDescent="0.25">
      <c r="A74" s="149" t="s">
        <v>943</v>
      </c>
      <c r="B74" s="147">
        <v>23519357.579458129</v>
      </c>
      <c r="C74" s="147" t="s">
        <v>941</v>
      </c>
      <c r="D74" s="147">
        <v>90.497806537874951</v>
      </c>
      <c r="E74" s="147">
        <v>1.21588815206167</v>
      </c>
      <c r="F74" s="147">
        <v>1.7407297697783899</v>
      </c>
      <c r="G74" s="147">
        <v>2128450.2721209046</v>
      </c>
      <c r="H74" s="147">
        <v>28.596908224964999</v>
      </c>
      <c r="I74" s="147">
        <v>40.94084590462586</v>
      </c>
      <c r="J74" s="147" t="s">
        <v>873</v>
      </c>
    </row>
    <row r="75" spans="1:10" x14ac:dyDescent="0.25">
      <c r="A75" s="149" t="s">
        <v>944</v>
      </c>
      <c r="B75" s="147">
        <v>23570539.178288817</v>
      </c>
      <c r="C75" s="147" t="s">
        <v>941</v>
      </c>
      <c r="D75" s="147">
        <v>49.799374911752352</v>
      </c>
      <c r="E75" s="147">
        <v>2.1745844072035601</v>
      </c>
      <c r="F75" s="147">
        <v>0.67749502045596</v>
      </c>
      <c r="G75" s="147">
        <v>1173798.117411752</v>
      </c>
      <c r="H75" s="147">
        <v>51.256126966487528</v>
      </c>
      <c r="I75" s="147">
        <v>15.96892292275283</v>
      </c>
      <c r="J75" s="147" t="s">
        <v>873</v>
      </c>
    </row>
    <row r="76" spans="1:10" x14ac:dyDescent="0.25">
      <c r="A76" s="149" t="s">
        <v>945</v>
      </c>
      <c r="B76" s="147">
        <v>354960.13317807659</v>
      </c>
      <c r="C76" s="147" t="s">
        <v>941</v>
      </c>
      <c r="D76" s="147">
        <v>36.188637587137229</v>
      </c>
      <c r="E76" s="147">
        <v>1.4634612284029999E-2</v>
      </c>
      <c r="F76" s="147">
        <v>3.6586530710080298</v>
      </c>
      <c r="G76" s="147">
        <v>12845.523617463377</v>
      </c>
      <c r="H76" s="147">
        <v>5.1947039253499999E-3</v>
      </c>
      <c r="I76" s="147">
        <v>1.29867598133739</v>
      </c>
      <c r="J76" s="147" t="s">
        <v>873</v>
      </c>
    </row>
    <row r="77" spans="1:10" x14ac:dyDescent="0.25">
      <c r="A77" s="149" t="s">
        <v>946</v>
      </c>
      <c r="B77" s="147" t="s">
        <v>947</v>
      </c>
      <c r="C77" s="147" t="s">
        <v>941</v>
      </c>
      <c r="D77" s="147" t="s">
        <v>919</v>
      </c>
      <c r="E77" s="147" t="s">
        <v>947</v>
      </c>
      <c r="F77" s="147" t="s">
        <v>947</v>
      </c>
      <c r="G77" s="147" t="s">
        <v>947</v>
      </c>
      <c r="H77" s="147" t="s">
        <v>947</v>
      </c>
      <c r="I77" s="147" t="s">
        <v>947</v>
      </c>
      <c r="J77" s="147" t="s">
        <v>873</v>
      </c>
    </row>
    <row r="78" spans="1:10" x14ac:dyDescent="0.25">
      <c r="A78" s="149" t="s">
        <v>948</v>
      </c>
      <c r="B78" s="147">
        <v>2262481.8164195279</v>
      </c>
      <c r="C78" s="147" t="s">
        <v>941</v>
      </c>
      <c r="D78" s="147">
        <v>91.682189249888026</v>
      </c>
      <c r="E78" s="147">
        <v>81.240306480044197</v>
      </c>
      <c r="F78" s="147">
        <v>3.2864146463418802</v>
      </c>
      <c r="G78" s="148" t="s">
        <v>251</v>
      </c>
      <c r="H78" s="147">
        <v>183.80471617144954</v>
      </c>
      <c r="I78" s="147">
        <v>7.4354533785633103</v>
      </c>
      <c r="J78" s="147" t="s">
        <v>873</v>
      </c>
    </row>
    <row r="79" spans="1:10" x14ac:dyDescent="0.25">
      <c r="A79" s="150" t="s">
        <v>949</v>
      </c>
      <c r="B79" s="147">
        <v>29762022.260808125</v>
      </c>
      <c r="C79" s="147" t="s">
        <v>941</v>
      </c>
      <c r="D79" s="148" t="s">
        <v>251</v>
      </c>
      <c r="E79" s="148" t="s">
        <v>251</v>
      </c>
      <c r="F79" s="148" t="s">
        <v>251</v>
      </c>
      <c r="G79" s="147">
        <v>2400873.6657572738</v>
      </c>
      <c r="H79" s="147">
        <v>18.809665429896491</v>
      </c>
      <c r="I79" s="147">
        <v>53.678578682515393</v>
      </c>
      <c r="J79" s="147" t="s">
        <v>873</v>
      </c>
    </row>
    <row r="80" spans="1:10" x14ac:dyDescent="0.25">
      <c r="A80" s="151" t="s">
        <v>942</v>
      </c>
      <c r="B80" s="147">
        <v>1289345.7754762077</v>
      </c>
      <c r="C80" s="147" t="s">
        <v>941</v>
      </c>
      <c r="D80" s="147">
        <v>75.916604291867131</v>
      </c>
      <c r="E80" s="147">
        <v>0.55742962317857003</v>
      </c>
      <c r="F80" s="147">
        <v>0.26313069688668</v>
      </c>
      <c r="G80" s="147">
        <v>97882.753032217806</v>
      </c>
      <c r="H80" s="147">
        <v>0.71871952977057996</v>
      </c>
      <c r="I80" s="147">
        <v>0.33926645242894998</v>
      </c>
      <c r="J80" s="147" t="s">
        <v>873</v>
      </c>
    </row>
    <row r="81" spans="1:10" x14ac:dyDescent="0.25">
      <c r="A81" s="151" t="s">
        <v>943</v>
      </c>
      <c r="B81" s="147">
        <v>21878947.484241422</v>
      </c>
      <c r="C81" s="147" t="s">
        <v>941</v>
      </c>
      <c r="D81" s="147">
        <v>90.672980650773226</v>
      </c>
      <c r="E81" s="147">
        <v>0.58668472467876998</v>
      </c>
      <c r="F81" s="147">
        <v>1.77797611499722</v>
      </c>
      <c r="G81" s="147">
        <v>1983829.3818979058</v>
      </c>
      <c r="H81" s="147">
        <v>12.836044281053409</v>
      </c>
      <c r="I81" s="147">
        <v>38.900246048259731</v>
      </c>
      <c r="J81" s="147" t="s">
        <v>873</v>
      </c>
    </row>
    <row r="82" spans="1:10" x14ac:dyDescent="0.25">
      <c r="A82" s="151" t="s">
        <v>944</v>
      </c>
      <c r="B82" s="147">
        <v>6345684.0682639154</v>
      </c>
      <c r="C82" s="147" t="s">
        <v>941</v>
      </c>
      <c r="D82" s="147">
        <v>50.236464685713393</v>
      </c>
      <c r="E82" s="147">
        <v>0.82650596865051995</v>
      </c>
      <c r="F82" s="147">
        <v>2.27343322755635</v>
      </c>
      <c r="G82" s="147">
        <v>318784.73360203428</v>
      </c>
      <c r="H82" s="147">
        <v>5.2447457575906498</v>
      </c>
      <c r="I82" s="147">
        <v>14.426489012366121</v>
      </c>
      <c r="J82" s="147" t="s">
        <v>873</v>
      </c>
    </row>
    <row r="83" spans="1:10" x14ac:dyDescent="0.25">
      <c r="A83" s="151" t="s">
        <v>945</v>
      </c>
      <c r="B83" s="147">
        <v>52888.086599901522</v>
      </c>
      <c r="C83" s="147" t="s">
        <v>941</v>
      </c>
      <c r="D83" s="147">
        <v>7.1244253543551004</v>
      </c>
      <c r="E83" s="147" t="s">
        <v>873</v>
      </c>
      <c r="F83" s="147" t="s">
        <v>873</v>
      </c>
      <c r="G83" s="147">
        <v>376.79722511566661</v>
      </c>
      <c r="H83" s="147" t="s">
        <v>873</v>
      </c>
      <c r="I83" s="147" t="s">
        <v>873</v>
      </c>
      <c r="J83" s="147" t="s">
        <v>873</v>
      </c>
    </row>
    <row r="84" spans="1:10" x14ac:dyDescent="0.25">
      <c r="A84" s="151" t="s">
        <v>946</v>
      </c>
      <c r="B84" s="147" t="s">
        <v>947</v>
      </c>
      <c r="C84" s="147" t="s">
        <v>941</v>
      </c>
      <c r="D84" s="147" t="s">
        <v>919</v>
      </c>
      <c r="E84" s="147" t="s">
        <v>947</v>
      </c>
      <c r="F84" s="147" t="s">
        <v>947</v>
      </c>
      <c r="G84" s="147" t="s">
        <v>947</v>
      </c>
      <c r="H84" s="147" t="s">
        <v>947</v>
      </c>
      <c r="I84" s="147" t="s">
        <v>947</v>
      </c>
      <c r="J84" s="147" t="s">
        <v>873</v>
      </c>
    </row>
    <row r="85" spans="1:10" x14ac:dyDescent="0.25">
      <c r="A85" s="151" t="s">
        <v>948</v>
      </c>
      <c r="B85" s="147">
        <v>195156.84622667928</v>
      </c>
      <c r="C85" s="147" t="s">
        <v>941</v>
      </c>
      <c r="D85" s="147">
        <v>97.735736802039924</v>
      </c>
      <c r="E85" s="147">
        <v>5.2039483513959997E-2</v>
      </c>
      <c r="F85" s="147">
        <v>6.4446468078199995E-2</v>
      </c>
      <c r="G85" s="147">
        <v>19073.798157926904</v>
      </c>
      <c r="H85" s="147">
        <v>1.015586148185E-2</v>
      </c>
      <c r="I85" s="147">
        <v>1.2577169460589999E-2</v>
      </c>
      <c r="J85" s="147" t="s">
        <v>873</v>
      </c>
    </row>
    <row r="86" spans="1:10" x14ac:dyDescent="0.25">
      <c r="A86" s="152" t="s">
        <v>950</v>
      </c>
      <c r="B86" s="147">
        <v>27293843.201051373</v>
      </c>
      <c r="C86" s="147" t="s">
        <v>941</v>
      </c>
      <c r="D86" s="148" t="s">
        <v>251</v>
      </c>
      <c r="E86" s="148" t="s">
        <v>251</v>
      </c>
      <c r="F86" s="148" t="s">
        <v>251</v>
      </c>
      <c r="G86" s="147">
        <v>2271892.4140096027</v>
      </c>
      <c r="H86" s="147">
        <v>16.80542893611511</v>
      </c>
      <c r="I86" s="147">
        <v>48.217642784520997</v>
      </c>
      <c r="J86" s="147" t="s">
        <v>873</v>
      </c>
    </row>
    <row r="87" spans="1:10" x14ac:dyDescent="0.25">
      <c r="A87" s="151" t="s">
        <v>942</v>
      </c>
      <c r="B87" s="147">
        <v>1236752.5627825302</v>
      </c>
      <c r="C87" s="147" t="s">
        <v>941</v>
      </c>
      <c r="D87" s="147">
        <v>75.916604291867131</v>
      </c>
      <c r="E87" s="147">
        <v>0.55742962317856004</v>
      </c>
      <c r="F87" s="147">
        <v>0.26313069688668</v>
      </c>
      <c r="G87" s="147">
        <v>93890.054915713903</v>
      </c>
      <c r="H87" s="147">
        <v>0.68940251503699002</v>
      </c>
      <c r="I87" s="147">
        <v>0.32542756372135001</v>
      </c>
      <c r="J87" s="147" t="s">
        <v>873</v>
      </c>
    </row>
    <row r="88" spans="1:10" x14ac:dyDescent="0.25">
      <c r="A88" s="151" t="s">
        <v>943</v>
      </c>
      <c r="B88" s="147">
        <v>21788977.80107145</v>
      </c>
      <c r="C88" s="147" t="s">
        <v>941</v>
      </c>
      <c r="D88" s="147">
        <v>90.672980650773226</v>
      </c>
      <c r="E88" s="147">
        <v>0.58668472467876998</v>
      </c>
      <c r="F88" s="147">
        <v>1.77797611499722</v>
      </c>
      <c r="G88" s="147">
        <v>1975671.5625566789</v>
      </c>
      <c r="H88" s="147">
        <v>12.7832604422534</v>
      </c>
      <c r="I88" s="147">
        <v>38.740282100509653</v>
      </c>
      <c r="J88" s="147" t="s">
        <v>873</v>
      </c>
    </row>
    <row r="89" spans="1:10" x14ac:dyDescent="0.25">
      <c r="A89" s="151" t="s">
        <v>944</v>
      </c>
      <c r="B89" s="147">
        <v>4020067.9043708127</v>
      </c>
      <c r="C89" s="147" t="s">
        <v>941</v>
      </c>
      <c r="D89" s="147">
        <v>50.236464685713393</v>
      </c>
      <c r="E89" s="147">
        <v>0.82650596865051995</v>
      </c>
      <c r="F89" s="147">
        <v>2.27343322755635</v>
      </c>
      <c r="G89" s="147">
        <v>201953.99931209418</v>
      </c>
      <c r="H89" s="147">
        <v>3.3226101173428702</v>
      </c>
      <c r="I89" s="147">
        <v>9.13935595082941</v>
      </c>
      <c r="J89" s="147" t="s">
        <v>873</v>
      </c>
    </row>
    <row r="90" spans="1:10" x14ac:dyDescent="0.25">
      <c r="A90" s="151" t="s">
        <v>945</v>
      </c>
      <c r="B90" s="147">
        <v>52888.086599901522</v>
      </c>
      <c r="C90" s="147" t="s">
        <v>941</v>
      </c>
      <c r="D90" s="147">
        <v>7.1244253543551004</v>
      </c>
      <c r="E90" s="147" t="s">
        <v>873</v>
      </c>
      <c r="F90" s="147" t="s">
        <v>873</v>
      </c>
      <c r="G90" s="147">
        <v>376.79722511566661</v>
      </c>
      <c r="H90" s="147" t="s">
        <v>873</v>
      </c>
      <c r="I90" s="147" t="s">
        <v>873</v>
      </c>
      <c r="J90" s="147" t="s">
        <v>873</v>
      </c>
    </row>
    <row r="91" spans="1:10" x14ac:dyDescent="0.25">
      <c r="A91" s="151" t="s">
        <v>946</v>
      </c>
      <c r="B91" s="147" t="s">
        <v>947</v>
      </c>
      <c r="C91" s="147" t="s">
        <v>941</v>
      </c>
      <c r="D91" s="147" t="s">
        <v>919</v>
      </c>
      <c r="E91" s="147" t="s">
        <v>947</v>
      </c>
      <c r="F91" s="147" t="s">
        <v>947</v>
      </c>
      <c r="G91" s="147" t="s">
        <v>947</v>
      </c>
      <c r="H91" s="147" t="s">
        <v>947</v>
      </c>
      <c r="I91" s="147" t="s">
        <v>947</v>
      </c>
      <c r="J91" s="147" t="s">
        <v>873</v>
      </c>
    </row>
    <row r="92" spans="1:10" x14ac:dyDescent="0.25">
      <c r="A92" s="151" t="s">
        <v>948</v>
      </c>
      <c r="B92" s="147">
        <v>195156.84622667928</v>
      </c>
      <c r="C92" s="147" t="s">
        <v>941</v>
      </c>
      <c r="D92" s="147">
        <v>97.735736802039924</v>
      </c>
      <c r="E92" s="147">
        <v>5.2039483513959997E-2</v>
      </c>
      <c r="F92" s="147">
        <v>6.4446468078199995E-2</v>
      </c>
      <c r="G92" s="147">
        <v>19073.798157926904</v>
      </c>
      <c r="H92" s="147">
        <v>1.015586148185E-2</v>
      </c>
      <c r="I92" s="147">
        <v>1.2577169460589999E-2</v>
      </c>
      <c r="J92" s="147" t="s">
        <v>873</v>
      </c>
    </row>
    <row r="93" spans="1:10" x14ac:dyDescent="0.25">
      <c r="A93" s="153" t="s">
        <v>951</v>
      </c>
      <c r="B93" s="147">
        <v>27293843.201051373</v>
      </c>
      <c r="C93" s="147" t="s">
        <v>941</v>
      </c>
      <c r="D93" s="148" t="s">
        <v>251</v>
      </c>
      <c r="E93" s="148" t="s">
        <v>251</v>
      </c>
      <c r="F93" s="148" t="s">
        <v>251</v>
      </c>
      <c r="G93" s="147">
        <v>2271892.4140096027</v>
      </c>
      <c r="H93" s="147">
        <v>16.80542893611511</v>
      </c>
      <c r="I93" s="147">
        <v>48.217642784520997</v>
      </c>
      <c r="J93" s="147" t="s">
        <v>873</v>
      </c>
    </row>
    <row r="94" spans="1:10" x14ac:dyDescent="0.25">
      <c r="A94" s="154" t="s">
        <v>952</v>
      </c>
      <c r="B94" s="155">
        <v>1236752.5627825302</v>
      </c>
      <c r="C94" s="155" t="s">
        <v>941</v>
      </c>
      <c r="D94" s="147">
        <v>75.916604291867131</v>
      </c>
      <c r="E94" s="147">
        <v>0.55742962317856004</v>
      </c>
      <c r="F94" s="147">
        <v>0.26313069688668</v>
      </c>
      <c r="G94" s="155">
        <v>93890.054915713903</v>
      </c>
      <c r="H94" s="155">
        <v>0.68940251503699002</v>
      </c>
      <c r="I94" s="155">
        <v>0.32542756372135001</v>
      </c>
      <c r="J94" s="155" t="s">
        <v>873</v>
      </c>
    </row>
    <row r="95" spans="1:10" x14ac:dyDescent="0.25">
      <c r="A95" s="154" t="s">
        <v>953</v>
      </c>
      <c r="B95" s="155">
        <v>21788977.80107145</v>
      </c>
      <c r="C95" s="155" t="s">
        <v>941</v>
      </c>
      <c r="D95" s="147">
        <v>90.672980650773226</v>
      </c>
      <c r="E95" s="147">
        <v>0.58668472467876998</v>
      </c>
      <c r="F95" s="147">
        <v>1.77797611499722</v>
      </c>
      <c r="G95" s="155">
        <v>1975671.5625566789</v>
      </c>
      <c r="H95" s="155">
        <v>12.7832604422534</v>
      </c>
      <c r="I95" s="155">
        <v>38.740282100509653</v>
      </c>
      <c r="J95" s="155" t="s">
        <v>873</v>
      </c>
    </row>
    <row r="96" spans="1:10" x14ac:dyDescent="0.25">
      <c r="A96" s="154" t="s">
        <v>954</v>
      </c>
      <c r="B96" s="155">
        <v>4020067.9043708127</v>
      </c>
      <c r="C96" s="155" t="s">
        <v>941</v>
      </c>
      <c r="D96" s="147">
        <v>50.236464685713393</v>
      </c>
      <c r="E96" s="147">
        <v>0.82650596865051995</v>
      </c>
      <c r="F96" s="147">
        <v>2.27343322755635</v>
      </c>
      <c r="G96" s="155">
        <v>201953.99931209418</v>
      </c>
      <c r="H96" s="155">
        <v>3.3226101173428702</v>
      </c>
      <c r="I96" s="155">
        <v>9.13935595082941</v>
      </c>
      <c r="J96" s="155" t="s">
        <v>873</v>
      </c>
    </row>
    <row r="97" spans="1:10" x14ac:dyDescent="0.25">
      <c r="A97" s="154" t="s">
        <v>955</v>
      </c>
      <c r="B97" s="155">
        <v>52888.086599901522</v>
      </c>
      <c r="C97" s="155" t="s">
        <v>941</v>
      </c>
      <c r="D97" s="147">
        <v>7.1244253543551004</v>
      </c>
      <c r="E97" s="147" t="s">
        <v>873</v>
      </c>
      <c r="F97" s="147" t="s">
        <v>873</v>
      </c>
      <c r="G97" s="155">
        <v>376.79722511566661</v>
      </c>
      <c r="H97" s="155" t="s">
        <v>873</v>
      </c>
      <c r="I97" s="155" t="s">
        <v>873</v>
      </c>
      <c r="J97" s="155" t="s">
        <v>873</v>
      </c>
    </row>
    <row r="98" spans="1:10" x14ac:dyDescent="0.25">
      <c r="A98" s="154" t="s">
        <v>956</v>
      </c>
      <c r="B98" s="155" t="s">
        <v>905</v>
      </c>
      <c r="C98" s="155" t="s">
        <v>873</v>
      </c>
      <c r="D98" s="147" t="s">
        <v>919</v>
      </c>
      <c r="E98" s="147" t="s">
        <v>905</v>
      </c>
      <c r="F98" s="147" t="s">
        <v>905</v>
      </c>
      <c r="G98" s="155" t="s">
        <v>905</v>
      </c>
      <c r="H98" s="155" t="s">
        <v>905</v>
      </c>
      <c r="I98" s="155" t="s">
        <v>905</v>
      </c>
      <c r="J98" s="155" t="s">
        <v>873</v>
      </c>
    </row>
    <row r="99" spans="1:10" x14ac:dyDescent="0.25">
      <c r="A99" s="154" t="s">
        <v>111</v>
      </c>
      <c r="B99" s="155">
        <v>195156.84622667928</v>
      </c>
      <c r="C99" s="155" t="s">
        <v>941</v>
      </c>
      <c r="D99" s="147">
        <v>97.735736802039924</v>
      </c>
      <c r="E99" s="147">
        <v>5.2039483513959997E-2</v>
      </c>
      <c r="F99" s="147">
        <v>6.4446468078199995E-2</v>
      </c>
      <c r="G99" s="155">
        <v>19073.798157926904</v>
      </c>
      <c r="H99" s="155">
        <v>1.015586148185E-2</v>
      </c>
      <c r="I99" s="155">
        <v>1.2577169460589999E-2</v>
      </c>
      <c r="J99" s="155" t="s">
        <v>873</v>
      </c>
    </row>
    <row r="100" spans="1:10" x14ac:dyDescent="0.25">
      <c r="A100" s="153" t="s">
        <v>957</v>
      </c>
      <c r="B100" s="147" t="s">
        <v>912</v>
      </c>
      <c r="C100" s="147" t="s">
        <v>941</v>
      </c>
      <c r="D100" s="148" t="s">
        <v>251</v>
      </c>
      <c r="E100" s="148" t="s">
        <v>251</v>
      </c>
      <c r="F100" s="148" t="s">
        <v>251</v>
      </c>
      <c r="G100" s="147" t="s">
        <v>912</v>
      </c>
      <c r="H100" s="147" t="s">
        <v>912</v>
      </c>
      <c r="I100" s="147" t="s">
        <v>912</v>
      </c>
      <c r="J100" s="147" t="s">
        <v>873</v>
      </c>
    </row>
    <row r="101" spans="1:10" x14ac:dyDescent="0.25">
      <c r="A101" s="154" t="s">
        <v>952</v>
      </c>
      <c r="B101" s="155" t="s">
        <v>875</v>
      </c>
      <c r="C101" s="155" t="s">
        <v>941</v>
      </c>
      <c r="D101" s="147" t="s">
        <v>912</v>
      </c>
      <c r="E101" s="147" t="s">
        <v>875</v>
      </c>
      <c r="F101" s="147" t="s">
        <v>875</v>
      </c>
      <c r="G101" s="155" t="s">
        <v>875</v>
      </c>
      <c r="H101" s="155" t="s">
        <v>875</v>
      </c>
      <c r="I101" s="155" t="s">
        <v>875</v>
      </c>
      <c r="J101" s="155" t="s">
        <v>873</v>
      </c>
    </row>
    <row r="102" spans="1:10" x14ac:dyDescent="0.25">
      <c r="A102" s="154" t="s">
        <v>953</v>
      </c>
      <c r="B102" s="155" t="s">
        <v>875</v>
      </c>
      <c r="C102" s="155" t="s">
        <v>941</v>
      </c>
      <c r="D102" s="147" t="s">
        <v>912</v>
      </c>
      <c r="E102" s="147" t="s">
        <v>875</v>
      </c>
      <c r="F102" s="147" t="s">
        <v>875</v>
      </c>
      <c r="G102" s="155" t="s">
        <v>875</v>
      </c>
      <c r="H102" s="155" t="s">
        <v>875</v>
      </c>
      <c r="I102" s="155" t="s">
        <v>875</v>
      </c>
      <c r="J102" s="155" t="s">
        <v>873</v>
      </c>
    </row>
    <row r="103" spans="1:10" x14ac:dyDescent="0.25">
      <c r="A103" s="154" t="s">
        <v>954</v>
      </c>
      <c r="B103" s="155" t="s">
        <v>875</v>
      </c>
      <c r="C103" s="155" t="s">
        <v>941</v>
      </c>
      <c r="D103" s="147" t="s">
        <v>912</v>
      </c>
      <c r="E103" s="147" t="s">
        <v>875</v>
      </c>
      <c r="F103" s="147" t="s">
        <v>875</v>
      </c>
      <c r="G103" s="155" t="s">
        <v>875</v>
      </c>
      <c r="H103" s="155" t="s">
        <v>875</v>
      </c>
      <c r="I103" s="155" t="s">
        <v>875</v>
      </c>
      <c r="J103" s="155" t="s">
        <v>873</v>
      </c>
    </row>
    <row r="104" spans="1:10" x14ac:dyDescent="0.25">
      <c r="A104" s="154" t="s">
        <v>955</v>
      </c>
      <c r="B104" s="155" t="s">
        <v>873</v>
      </c>
      <c r="C104" s="155" t="s">
        <v>941</v>
      </c>
      <c r="D104" s="147" t="s">
        <v>873</v>
      </c>
      <c r="E104" s="147" t="s">
        <v>873</v>
      </c>
      <c r="F104" s="147" t="s">
        <v>873</v>
      </c>
      <c r="G104" s="155" t="s">
        <v>873</v>
      </c>
      <c r="H104" s="155" t="s">
        <v>873</v>
      </c>
      <c r="I104" s="155" t="s">
        <v>873</v>
      </c>
      <c r="J104" s="155" t="s">
        <v>873</v>
      </c>
    </row>
    <row r="105" spans="1:10" x14ac:dyDescent="0.25">
      <c r="A105" s="154" t="s">
        <v>956</v>
      </c>
      <c r="B105" s="155" t="s">
        <v>873</v>
      </c>
      <c r="C105" s="155" t="s">
        <v>941</v>
      </c>
      <c r="D105" s="147" t="s">
        <v>873</v>
      </c>
      <c r="E105" s="147" t="s">
        <v>873</v>
      </c>
      <c r="F105" s="147" t="s">
        <v>873</v>
      </c>
      <c r="G105" s="155" t="s">
        <v>873</v>
      </c>
      <c r="H105" s="155" t="s">
        <v>873</v>
      </c>
      <c r="I105" s="155" t="s">
        <v>873</v>
      </c>
      <c r="J105" s="155" t="s">
        <v>873</v>
      </c>
    </row>
    <row r="106" spans="1:10" x14ac:dyDescent="0.25">
      <c r="A106" s="154" t="s">
        <v>111</v>
      </c>
      <c r="B106" s="155" t="s">
        <v>875</v>
      </c>
      <c r="C106" s="155" t="s">
        <v>941</v>
      </c>
      <c r="D106" s="147" t="s">
        <v>912</v>
      </c>
      <c r="E106" s="147" t="s">
        <v>875</v>
      </c>
      <c r="F106" s="147" t="s">
        <v>875</v>
      </c>
      <c r="G106" s="155" t="s">
        <v>875</v>
      </c>
      <c r="H106" s="155" t="s">
        <v>875</v>
      </c>
      <c r="I106" s="155" t="s">
        <v>875</v>
      </c>
      <c r="J106" s="155" t="s">
        <v>873</v>
      </c>
    </row>
    <row r="107" spans="1:10" x14ac:dyDescent="0.25">
      <c r="A107" s="153" t="s">
        <v>958</v>
      </c>
      <c r="B107" s="147" t="s">
        <v>912</v>
      </c>
      <c r="C107" s="147" t="s">
        <v>941</v>
      </c>
      <c r="D107" s="148" t="s">
        <v>251</v>
      </c>
      <c r="E107" s="148" t="s">
        <v>251</v>
      </c>
      <c r="F107" s="148" t="s">
        <v>251</v>
      </c>
      <c r="G107" s="147" t="s">
        <v>912</v>
      </c>
      <c r="H107" s="147" t="s">
        <v>912</v>
      </c>
      <c r="I107" s="147" t="s">
        <v>912</v>
      </c>
      <c r="J107" s="147" t="s">
        <v>873</v>
      </c>
    </row>
    <row r="108" spans="1:10" x14ac:dyDescent="0.25">
      <c r="A108" s="154" t="s">
        <v>952</v>
      </c>
      <c r="B108" s="155" t="s">
        <v>875</v>
      </c>
      <c r="C108" s="155" t="s">
        <v>941</v>
      </c>
      <c r="D108" s="147" t="s">
        <v>912</v>
      </c>
      <c r="E108" s="147" t="s">
        <v>875</v>
      </c>
      <c r="F108" s="147" t="s">
        <v>875</v>
      </c>
      <c r="G108" s="155" t="s">
        <v>875</v>
      </c>
      <c r="H108" s="155" t="s">
        <v>875</v>
      </c>
      <c r="I108" s="155" t="s">
        <v>875</v>
      </c>
      <c r="J108" s="155" t="s">
        <v>873</v>
      </c>
    </row>
    <row r="109" spans="1:10" x14ac:dyDescent="0.25">
      <c r="A109" s="154" t="s">
        <v>953</v>
      </c>
      <c r="B109" s="155" t="s">
        <v>875</v>
      </c>
      <c r="C109" s="155" t="s">
        <v>941</v>
      </c>
      <c r="D109" s="147" t="s">
        <v>912</v>
      </c>
      <c r="E109" s="147" t="s">
        <v>875</v>
      </c>
      <c r="F109" s="147" t="s">
        <v>875</v>
      </c>
      <c r="G109" s="155" t="s">
        <v>875</v>
      </c>
      <c r="H109" s="155" t="s">
        <v>875</v>
      </c>
      <c r="I109" s="155" t="s">
        <v>875</v>
      </c>
      <c r="J109" s="155" t="s">
        <v>873</v>
      </c>
    </row>
    <row r="110" spans="1:10" x14ac:dyDescent="0.25">
      <c r="A110" s="154" t="s">
        <v>954</v>
      </c>
      <c r="B110" s="155" t="s">
        <v>875</v>
      </c>
      <c r="C110" s="155" t="s">
        <v>941</v>
      </c>
      <c r="D110" s="147" t="s">
        <v>912</v>
      </c>
      <c r="E110" s="147" t="s">
        <v>875</v>
      </c>
      <c r="F110" s="147" t="s">
        <v>875</v>
      </c>
      <c r="G110" s="155" t="s">
        <v>875</v>
      </c>
      <c r="H110" s="155" t="s">
        <v>875</v>
      </c>
      <c r="I110" s="155" t="s">
        <v>875</v>
      </c>
      <c r="J110" s="155" t="s">
        <v>873</v>
      </c>
    </row>
    <row r="111" spans="1:10" x14ac:dyDescent="0.25">
      <c r="A111" s="154" t="s">
        <v>955</v>
      </c>
      <c r="B111" s="155" t="s">
        <v>873</v>
      </c>
      <c r="C111" s="155" t="s">
        <v>941</v>
      </c>
      <c r="D111" s="147" t="s">
        <v>873</v>
      </c>
      <c r="E111" s="147" t="s">
        <v>873</v>
      </c>
      <c r="F111" s="147" t="s">
        <v>873</v>
      </c>
      <c r="G111" s="155" t="s">
        <v>873</v>
      </c>
      <c r="H111" s="155" t="s">
        <v>873</v>
      </c>
      <c r="I111" s="155" t="s">
        <v>873</v>
      </c>
      <c r="J111" s="155" t="s">
        <v>873</v>
      </c>
    </row>
    <row r="112" spans="1:10" x14ac:dyDescent="0.25">
      <c r="A112" s="154" t="s">
        <v>956</v>
      </c>
      <c r="B112" s="155" t="s">
        <v>873</v>
      </c>
      <c r="C112" s="155" t="s">
        <v>941</v>
      </c>
      <c r="D112" s="147" t="s">
        <v>873</v>
      </c>
      <c r="E112" s="147" t="s">
        <v>873</v>
      </c>
      <c r="F112" s="147" t="s">
        <v>873</v>
      </c>
      <c r="G112" s="155" t="s">
        <v>873</v>
      </c>
      <c r="H112" s="155" t="s">
        <v>873</v>
      </c>
      <c r="I112" s="155" t="s">
        <v>873</v>
      </c>
      <c r="J112" s="155" t="s">
        <v>873</v>
      </c>
    </row>
    <row r="113" spans="1:10" x14ac:dyDescent="0.25">
      <c r="A113" s="154" t="s">
        <v>111</v>
      </c>
      <c r="B113" s="155" t="s">
        <v>875</v>
      </c>
      <c r="C113" s="155" t="s">
        <v>941</v>
      </c>
      <c r="D113" s="147" t="s">
        <v>912</v>
      </c>
      <c r="E113" s="147" t="s">
        <v>875</v>
      </c>
      <c r="F113" s="147" t="s">
        <v>875</v>
      </c>
      <c r="G113" s="155" t="s">
        <v>875</v>
      </c>
      <c r="H113" s="155" t="s">
        <v>875</v>
      </c>
      <c r="I113" s="155" t="s">
        <v>875</v>
      </c>
      <c r="J113" s="155" t="s">
        <v>873</v>
      </c>
    </row>
    <row r="114" spans="1:10" x14ac:dyDescent="0.25">
      <c r="A114" s="156" t="s">
        <v>872</v>
      </c>
      <c r="B114" s="147">
        <v>1798794.3293697285</v>
      </c>
      <c r="C114" s="147" t="s">
        <v>941</v>
      </c>
      <c r="D114" s="148" t="s">
        <v>251</v>
      </c>
      <c r="E114" s="148" t="s">
        <v>251</v>
      </c>
      <c r="F114" s="148" t="s">
        <v>251</v>
      </c>
      <c r="G114" s="147">
        <v>91629.370482590966</v>
      </c>
      <c r="H114" s="147">
        <v>1.4735737854395401</v>
      </c>
      <c r="I114" s="147">
        <v>3.9920183432871799</v>
      </c>
      <c r="J114" s="147" t="s">
        <v>873</v>
      </c>
    </row>
    <row r="115" spans="1:10" x14ac:dyDescent="0.25">
      <c r="A115" s="151" t="s">
        <v>942</v>
      </c>
      <c r="B115" s="155">
        <v>48317.318520779081</v>
      </c>
      <c r="C115" s="147" t="s">
        <v>941</v>
      </c>
      <c r="D115" s="147">
        <v>75.916604291867117</v>
      </c>
      <c r="E115" s="147">
        <v>0.55742962317863998</v>
      </c>
      <c r="F115" s="147">
        <v>0.26313069688671997</v>
      </c>
      <c r="G115" s="155">
        <v>3668.0867505860874</v>
      </c>
      <c r="H115" s="155">
        <v>2.6933504656040001E-2</v>
      </c>
      <c r="I115" s="155">
        <v>1.2713769694069999E-2</v>
      </c>
      <c r="J115" s="155" t="s">
        <v>873</v>
      </c>
    </row>
    <row r="116" spans="1:10" x14ac:dyDescent="0.25">
      <c r="A116" s="151" t="s">
        <v>943</v>
      </c>
      <c r="B116" s="155">
        <v>581.33577479362009</v>
      </c>
      <c r="C116" s="147" t="s">
        <v>941</v>
      </c>
      <c r="D116" s="147">
        <v>90.672980650773226</v>
      </c>
      <c r="E116" s="147">
        <v>0.58668472467753996</v>
      </c>
      <c r="F116" s="147">
        <v>1.77797611500331</v>
      </c>
      <c r="G116" s="155">
        <v>52.711447459464168</v>
      </c>
      <c r="H116" s="155">
        <v>3.4106081897999999E-4</v>
      </c>
      <c r="I116" s="155">
        <v>1.0336011223800001E-3</v>
      </c>
      <c r="J116" s="155" t="s">
        <v>873</v>
      </c>
    </row>
    <row r="117" spans="1:10" x14ac:dyDescent="0.25">
      <c r="A117" s="151" t="s">
        <v>944</v>
      </c>
      <c r="B117" s="155">
        <v>1749895.6750741557</v>
      </c>
      <c r="C117" s="147" t="s">
        <v>941</v>
      </c>
      <c r="D117" s="147">
        <v>50.236464685713393</v>
      </c>
      <c r="E117" s="147">
        <v>0.82650596865051995</v>
      </c>
      <c r="F117" s="147">
        <v>2.27343322755635</v>
      </c>
      <c r="G117" s="155">
        <v>87908.572284545415</v>
      </c>
      <c r="H117" s="155">
        <v>1.4462992199645199</v>
      </c>
      <c r="I117" s="155">
        <v>3.9782709724707299</v>
      </c>
      <c r="J117" s="155" t="s">
        <v>873</v>
      </c>
    </row>
    <row r="118" spans="1:10" x14ac:dyDescent="0.25">
      <c r="A118" s="151" t="s">
        <v>945</v>
      </c>
      <c r="B118" s="155" t="s">
        <v>905</v>
      </c>
      <c r="C118" s="147" t="s">
        <v>941</v>
      </c>
      <c r="D118" s="147" t="s">
        <v>919</v>
      </c>
      <c r="E118" s="147" t="s">
        <v>873</v>
      </c>
      <c r="F118" s="147" t="s">
        <v>873</v>
      </c>
      <c r="G118" s="155" t="s">
        <v>905</v>
      </c>
      <c r="H118" s="155" t="s">
        <v>873</v>
      </c>
      <c r="I118" s="155" t="s">
        <v>873</v>
      </c>
      <c r="J118" s="155" t="s">
        <v>873</v>
      </c>
    </row>
    <row r="119" spans="1:10" x14ac:dyDescent="0.25">
      <c r="A119" s="151" t="s">
        <v>946</v>
      </c>
      <c r="B119" s="155" t="s">
        <v>905</v>
      </c>
      <c r="C119" s="147" t="s">
        <v>941</v>
      </c>
      <c r="D119" s="147" t="s">
        <v>919</v>
      </c>
      <c r="E119" s="147" t="s">
        <v>873</v>
      </c>
      <c r="F119" s="147" t="s">
        <v>873</v>
      </c>
      <c r="G119" s="155" t="s">
        <v>905</v>
      </c>
      <c r="H119" s="155" t="s">
        <v>873</v>
      </c>
      <c r="I119" s="155" t="s">
        <v>873</v>
      </c>
      <c r="J119" s="155" t="s">
        <v>873</v>
      </c>
    </row>
    <row r="120" spans="1:10" x14ac:dyDescent="0.25">
      <c r="A120" s="151" t="s">
        <v>948</v>
      </c>
      <c r="B120" s="155" t="s">
        <v>875</v>
      </c>
      <c r="C120" s="147" t="s">
        <v>941</v>
      </c>
      <c r="D120" s="147" t="s">
        <v>959</v>
      </c>
      <c r="E120" s="147" t="s">
        <v>875</v>
      </c>
      <c r="F120" s="147" t="s">
        <v>875</v>
      </c>
      <c r="G120" s="155" t="s">
        <v>875</v>
      </c>
      <c r="H120" s="155" t="s">
        <v>875</v>
      </c>
      <c r="I120" s="155" t="s">
        <v>875</v>
      </c>
      <c r="J120" s="155" t="s">
        <v>873</v>
      </c>
    </row>
    <row r="121" spans="1:10" x14ac:dyDescent="0.25">
      <c r="A121" s="157" t="s">
        <v>960</v>
      </c>
      <c r="B121" s="147">
        <v>669384.7303870226</v>
      </c>
      <c r="C121" s="147" t="s">
        <v>941</v>
      </c>
      <c r="D121" s="148" t="s">
        <v>251</v>
      </c>
      <c r="E121" s="148" t="s">
        <v>251</v>
      </c>
      <c r="F121" s="148" t="s">
        <v>251</v>
      </c>
      <c r="G121" s="147">
        <v>37351.881265080003</v>
      </c>
      <c r="H121" s="147">
        <v>0.53066270834184004</v>
      </c>
      <c r="I121" s="147">
        <v>1.46891755470721</v>
      </c>
      <c r="J121" s="147" t="s">
        <v>873</v>
      </c>
    </row>
    <row r="122" spans="1:10" x14ac:dyDescent="0.25">
      <c r="A122" s="149" t="s">
        <v>942</v>
      </c>
      <c r="B122" s="147">
        <v>4275.8941728983318</v>
      </c>
      <c r="C122" s="147" t="s">
        <v>941</v>
      </c>
      <c r="D122" s="147">
        <v>75.916604291867117</v>
      </c>
      <c r="E122" s="147">
        <v>0.55742962317852995</v>
      </c>
      <c r="F122" s="147">
        <v>0.26313069688704999</v>
      </c>
      <c r="G122" s="147">
        <v>324.61136591782309</v>
      </c>
      <c r="H122" s="147">
        <v>2.38351007755E-3</v>
      </c>
      <c r="I122" s="147">
        <v>1.12511901353E-3</v>
      </c>
      <c r="J122" s="147" t="s">
        <v>873</v>
      </c>
    </row>
    <row r="123" spans="1:10" x14ac:dyDescent="0.25">
      <c r="A123" s="149" t="s">
        <v>943</v>
      </c>
      <c r="B123" s="147">
        <v>89388.347395177188</v>
      </c>
      <c r="C123" s="147" t="s">
        <v>941</v>
      </c>
      <c r="D123" s="147">
        <v>90.672980650773226</v>
      </c>
      <c r="E123" s="147">
        <v>0.58668472467876998</v>
      </c>
      <c r="F123" s="147">
        <v>1.77797611499723</v>
      </c>
      <c r="G123" s="147">
        <v>8105.1078937674956</v>
      </c>
      <c r="H123" s="147">
        <v>5.2442777981030003E-2</v>
      </c>
      <c r="I123" s="147">
        <v>0.1589303466277</v>
      </c>
      <c r="J123" s="147" t="s">
        <v>873</v>
      </c>
    </row>
    <row r="124" spans="1:10" x14ac:dyDescent="0.25">
      <c r="A124" s="149" t="s">
        <v>944</v>
      </c>
      <c r="B124" s="147">
        <v>575720.48881894711</v>
      </c>
      <c r="C124" s="147" t="s">
        <v>941</v>
      </c>
      <c r="D124" s="147">
        <v>50.236464685713393</v>
      </c>
      <c r="E124" s="147">
        <v>0.82650596865053005</v>
      </c>
      <c r="F124" s="147">
        <v>2.27343322755635</v>
      </c>
      <c r="G124" s="147">
        <v>28922.162005394686</v>
      </c>
      <c r="H124" s="147">
        <v>0.47583642028326001</v>
      </c>
      <c r="I124" s="147">
        <v>1.3088620890659799</v>
      </c>
      <c r="J124" s="147" t="s">
        <v>873</v>
      </c>
    </row>
    <row r="125" spans="1:10" x14ac:dyDescent="0.25">
      <c r="A125" s="149" t="s">
        <v>945</v>
      </c>
      <c r="B125" s="147" t="s">
        <v>905</v>
      </c>
      <c r="C125" s="147" t="s">
        <v>941</v>
      </c>
      <c r="D125" s="147" t="s">
        <v>919</v>
      </c>
      <c r="E125" s="147" t="s">
        <v>873</v>
      </c>
      <c r="F125" s="147" t="s">
        <v>873</v>
      </c>
      <c r="G125" s="147" t="s">
        <v>905</v>
      </c>
      <c r="H125" s="147" t="s">
        <v>873</v>
      </c>
      <c r="I125" s="147" t="s">
        <v>873</v>
      </c>
      <c r="J125" s="147" t="s">
        <v>873</v>
      </c>
    </row>
    <row r="126" spans="1:10" x14ac:dyDescent="0.25">
      <c r="A126" s="149" t="s">
        <v>946</v>
      </c>
      <c r="B126" s="147" t="s">
        <v>905</v>
      </c>
      <c r="C126" s="147" t="s">
        <v>941</v>
      </c>
      <c r="D126" s="147" t="s">
        <v>919</v>
      </c>
      <c r="E126" s="147" t="s">
        <v>873</v>
      </c>
      <c r="F126" s="147" t="s">
        <v>873</v>
      </c>
      <c r="G126" s="147" t="s">
        <v>905</v>
      </c>
      <c r="H126" s="147" t="s">
        <v>873</v>
      </c>
      <c r="I126" s="147" t="s">
        <v>873</v>
      </c>
      <c r="J126" s="147" t="s">
        <v>873</v>
      </c>
    </row>
    <row r="127" spans="1:10" x14ac:dyDescent="0.25">
      <c r="A127" s="149" t="s">
        <v>948</v>
      </c>
      <c r="B127" s="147" t="s">
        <v>875</v>
      </c>
      <c r="C127" s="147" t="s">
        <v>941</v>
      </c>
      <c r="D127" s="147" t="s">
        <v>959</v>
      </c>
      <c r="E127" s="147" t="s">
        <v>875</v>
      </c>
      <c r="F127" s="147" t="s">
        <v>875</v>
      </c>
      <c r="G127" s="147" t="s">
        <v>875</v>
      </c>
      <c r="H127" s="147" t="s">
        <v>875</v>
      </c>
      <c r="I127" s="147" t="s">
        <v>875</v>
      </c>
      <c r="J127" s="147" t="s">
        <v>873</v>
      </c>
    </row>
    <row r="128" spans="1:10" x14ac:dyDescent="0.25">
      <c r="A128" s="153" t="s">
        <v>961</v>
      </c>
      <c r="B128" s="147">
        <v>669384.7303870226</v>
      </c>
      <c r="C128" s="147" t="s">
        <v>941</v>
      </c>
      <c r="D128" s="148" t="s">
        <v>251</v>
      </c>
      <c r="E128" s="148" t="s">
        <v>251</v>
      </c>
      <c r="F128" s="148" t="s">
        <v>251</v>
      </c>
      <c r="G128" s="147">
        <v>37351.881265080003</v>
      </c>
      <c r="H128" s="147">
        <v>0.53066270834184004</v>
      </c>
      <c r="I128" s="147">
        <v>1.46891755470721</v>
      </c>
      <c r="J128" s="147" t="s">
        <v>873</v>
      </c>
    </row>
    <row r="129" spans="1:10" x14ac:dyDescent="0.25">
      <c r="A129" s="154" t="s">
        <v>952</v>
      </c>
      <c r="B129" s="155">
        <v>4275.8941728983318</v>
      </c>
      <c r="C129" s="147" t="s">
        <v>941</v>
      </c>
      <c r="D129" s="147">
        <v>75.916604291867117</v>
      </c>
      <c r="E129" s="147">
        <v>0.55742962317852995</v>
      </c>
      <c r="F129" s="147">
        <v>0.26313069688704999</v>
      </c>
      <c r="G129" s="155">
        <v>324.61136591782309</v>
      </c>
      <c r="H129" s="155">
        <v>2.38351007755E-3</v>
      </c>
      <c r="I129" s="155">
        <v>1.12511901353E-3</v>
      </c>
      <c r="J129" s="155" t="s">
        <v>873</v>
      </c>
    </row>
    <row r="130" spans="1:10" x14ac:dyDescent="0.25">
      <c r="A130" s="154" t="s">
        <v>953</v>
      </c>
      <c r="B130" s="155">
        <v>89388.347395177188</v>
      </c>
      <c r="C130" s="147" t="s">
        <v>941</v>
      </c>
      <c r="D130" s="147">
        <v>90.672980650773226</v>
      </c>
      <c r="E130" s="147">
        <v>0.58668472467876998</v>
      </c>
      <c r="F130" s="147">
        <v>1.77797611499723</v>
      </c>
      <c r="G130" s="155">
        <v>8105.1078937674956</v>
      </c>
      <c r="H130" s="155">
        <v>5.2442777981030003E-2</v>
      </c>
      <c r="I130" s="155">
        <v>0.1589303466277</v>
      </c>
      <c r="J130" s="155" t="s">
        <v>873</v>
      </c>
    </row>
    <row r="131" spans="1:10" x14ac:dyDescent="0.25">
      <c r="A131" s="154" t="s">
        <v>954</v>
      </c>
      <c r="B131" s="155">
        <v>575720.48881894711</v>
      </c>
      <c r="C131" s="147" t="s">
        <v>941</v>
      </c>
      <c r="D131" s="147">
        <v>50.236464685713393</v>
      </c>
      <c r="E131" s="147">
        <v>0.82650596865053005</v>
      </c>
      <c r="F131" s="147">
        <v>2.27343322755635</v>
      </c>
      <c r="G131" s="155">
        <v>28922.162005394686</v>
      </c>
      <c r="H131" s="155">
        <v>0.47583642028326001</v>
      </c>
      <c r="I131" s="155">
        <v>1.3088620890659799</v>
      </c>
      <c r="J131" s="155" t="s">
        <v>873</v>
      </c>
    </row>
    <row r="132" spans="1:10" x14ac:dyDescent="0.25">
      <c r="A132" s="154" t="s">
        <v>955</v>
      </c>
      <c r="B132" s="155" t="s">
        <v>905</v>
      </c>
      <c r="C132" s="147" t="s">
        <v>941</v>
      </c>
      <c r="D132" s="147" t="s">
        <v>919</v>
      </c>
      <c r="E132" s="147" t="s">
        <v>873</v>
      </c>
      <c r="F132" s="147" t="s">
        <v>873</v>
      </c>
      <c r="G132" s="155" t="s">
        <v>905</v>
      </c>
      <c r="H132" s="155" t="s">
        <v>873</v>
      </c>
      <c r="I132" s="155" t="s">
        <v>873</v>
      </c>
      <c r="J132" s="155" t="s">
        <v>873</v>
      </c>
    </row>
    <row r="133" spans="1:10" x14ac:dyDescent="0.25">
      <c r="A133" s="154" t="s">
        <v>956</v>
      </c>
      <c r="B133" s="155" t="s">
        <v>905</v>
      </c>
      <c r="C133" s="147" t="s">
        <v>941</v>
      </c>
      <c r="D133" s="147" t="s">
        <v>919</v>
      </c>
      <c r="E133" s="147" t="s">
        <v>873</v>
      </c>
      <c r="F133" s="147" t="s">
        <v>873</v>
      </c>
      <c r="G133" s="155" t="s">
        <v>905</v>
      </c>
      <c r="H133" s="155" t="s">
        <v>873</v>
      </c>
      <c r="I133" s="155" t="s">
        <v>873</v>
      </c>
      <c r="J133" s="155" t="s">
        <v>873</v>
      </c>
    </row>
    <row r="134" spans="1:10" x14ac:dyDescent="0.25">
      <c r="A134" s="154" t="s">
        <v>111</v>
      </c>
      <c r="B134" s="155" t="s">
        <v>875</v>
      </c>
      <c r="C134" s="147" t="s">
        <v>941</v>
      </c>
      <c r="D134" s="147" t="s">
        <v>959</v>
      </c>
      <c r="E134" s="147" t="s">
        <v>875</v>
      </c>
      <c r="F134" s="147" t="s">
        <v>875</v>
      </c>
      <c r="G134" s="155" t="s">
        <v>875</v>
      </c>
      <c r="H134" s="155" t="s">
        <v>875</v>
      </c>
      <c r="I134" s="155" t="s">
        <v>875</v>
      </c>
      <c r="J134" s="155" t="s">
        <v>873</v>
      </c>
    </row>
    <row r="135" spans="1:10" x14ac:dyDescent="0.25">
      <c r="A135" s="153" t="s">
        <v>962</v>
      </c>
      <c r="B135" s="147" t="s">
        <v>963</v>
      </c>
      <c r="C135" s="147" t="s">
        <v>941</v>
      </c>
      <c r="D135" s="148" t="s">
        <v>251</v>
      </c>
      <c r="E135" s="148" t="s">
        <v>251</v>
      </c>
      <c r="F135" s="148" t="s">
        <v>251</v>
      </c>
      <c r="G135" s="147" t="s">
        <v>963</v>
      </c>
      <c r="H135" s="147" t="s">
        <v>959</v>
      </c>
      <c r="I135" s="147" t="s">
        <v>959</v>
      </c>
      <c r="J135" s="147" t="s">
        <v>873</v>
      </c>
    </row>
    <row r="136" spans="1:10" x14ac:dyDescent="0.25">
      <c r="A136" s="154" t="s">
        <v>952</v>
      </c>
      <c r="B136" s="155" t="s">
        <v>875</v>
      </c>
      <c r="C136" s="147" t="s">
        <v>941</v>
      </c>
      <c r="D136" s="147" t="s">
        <v>959</v>
      </c>
      <c r="E136" s="147" t="s">
        <v>875</v>
      </c>
      <c r="F136" s="147" t="s">
        <v>875</v>
      </c>
      <c r="G136" s="155" t="s">
        <v>875</v>
      </c>
      <c r="H136" s="155" t="s">
        <v>875</v>
      </c>
      <c r="I136" s="155" t="s">
        <v>875</v>
      </c>
      <c r="J136" s="155" t="s">
        <v>873</v>
      </c>
    </row>
    <row r="137" spans="1:10" x14ac:dyDescent="0.25">
      <c r="A137" s="154" t="s">
        <v>953</v>
      </c>
      <c r="B137" s="155" t="s">
        <v>875</v>
      </c>
      <c r="C137" s="147" t="s">
        <v>941</v>
      </c>
      <c r="D137" s="147" t="s">
        <v>959</v>
      </c>
      <c r="E137" s="147" t="s">
        <v>875</v>
      </c>
      <c r="F137" s="147" t="s">
        <v>875</v>
      </c>
      <c r="G137" s="155" t="s">
        <v>875</v>
      </c>
      <c r="H137" s="155" t="s">
        <v>875</v>
      </c>
      <c r="I137" s="155" t="s">
        <v>875</v>
      </c>
      <c r="J137" s="155" t="s">
        <v>873</v>
      </c>
    </row>
    <row r="138" spans="1:10" x14ac:dyDescent="0.25">
      <c r="A138" s="154" t="s">
        <v>954</v>
      </c>
      <c r="B138" s="155" t="s">
        <v>875</v>
      </c>
      <c r="C138" s="147" t="s">
        <v>941</v>
      </c>
      <c r="D138" s="147" t="s">
        <v>959</v>
      </c>
      <c r="E138" s="147" t="s">
        <v>875</v>
      </c>
      <c r="F138" s="147" t="s">
        <v>875</v>
      </c>
      <c r="G138" s="155" t="s">
        <v>875</v>
      </c>
      <c r="H138" s="155" t="s">
        <v>875</v>
      </c>
      <c r="I138" s="155" t="s">
        <v>875</v>
      </c>
      <c r="J138" s="155" t="s">
        <v>873</v>
      </c>
    </row>
    <row r="139" spans="1:10" x14ac:dyDescent="0.25">
      <c r="A139" s="154" t="s">
        <v>955</v>
      </c>
      <c r="B139" s="155" t="s">
        <v>905</v>
      </c>
      <c r="C139" s="147" t="s">
        <v>941</v>
      </c>
      <c r="D139" s="147" t="s">
        <v>919</v>
      </c>
      <c r="E139" s="147" t="s">
        <v>873</v>
      </c>
      <c r="F139" s="147" t="s">
        <v>873</v>
      </c>
      <c r="G139" s="155" t="s">
        <v>905</v>
      </c>
      <c r="H139" s="155" t="s">
        <v>873</v>
      </c>
      <c r="I139" s="155" t="s">
        <v>873</v>
      </c>
      <c r="J139" s="155" t="s">
        <v>873</v>
      </c>
    </row>
    <row r="140" spans="1:10" x14ac:dyDescent="0.25">
      <c r="A140" s="154" t="s">
        <v>956</v>
      </c>
      <c r="B140" s="155" t="s">
        <v>905</v>
      </c>
      <c r="C140" s="147" t="s">
        <v>873</v>
      </c>
      <c r="D140" s="147" t="s">
        <v>919</v>
      </c>
      <c r="E140" s="147" t="s">
        <v>873</v>
      </c>
      <c r="F140" s="147" t="s">
        <v>873</v>
      </c>
      <c r="G140" s="155" t="s">
        <v>905</v>
      </c>
      <c r="H140" s="155" t="s">
        <v>873</v>
      </c>
      <c r="I140" s="155" t="s">
        <v>873</v>
      </c>
      <c r="J140" s="155" t="s">
        <v>873</v>
      </c>
    </row>
    <row r="141" spans="1:10" x14ac:dyDescent="0.25">
      <c r="A141" s="154" t="s">
        <v>111</v>
      </c>
      <c r="B141" s="155" t="s">
        <v>875</v>
      </c>
      <c r="C141" s="147" t="s">
        <v>941</v>
      </c>
      <c r="D141" s="147" t="s">
        <v>959</v>
      </c>
      <c r="E141" s="147" t="s">
        <v>875</v>
      </c>
      <c r="F141" s="147" t="s">
        <v>875</v>
      </c>
      <c r="G141" s="155" t="s">
        <v>875</v>
      </c>
      <c r="H141" s="155" t="s">
        <v>875</v>
      </c>
      <c r="I141" s="155" t="s">
        <v>875</v>
      </c>
      <c r="J141" s="155" t="s">
        <v>873</v>
      </c>
    </row>
    <row r="142" spans="1:10" x14ac:dyDescent="0.25">
      <c r="A142" s="153" t="s">
        <v>964</v>
      </c>
      <c r="B142" s="147" t="s">
        <v>963</v>
      </c>
      <c r="C142" s="147" t="s">
        <v>941</v>
      </c>
      <c r="D142" s="148" t="s">
        <v>251</v>
      </c>
      <c r="E142" s="148" t="s">
        <v>251</v>
      </c>
      <c r="F142" s="148" t="s">
        <v>251</v>
      </c>
      <c r="G142" s="147" t="s">
        <v>963</v>
      </c>
      <c r="H142" s="147" t="s">
        <v>959</v>
      </c>
      <c r="I142" s="147" t="s">
        <v>959</v>
      </c>
      <c r="J142" s="147" t="s">
        <v>873</v>
      </c>
    </row>
    <row r="143" spans="1:10" x14ac:dyDescent="0.25">
      <c r="A143" s="154" t="s">
        <v>952</v>
      </c>
      <c r="B143" s="155" t="s">
        <v>875</v>
      </c>
      <c r="C143" s="147" t="s">
        <v>941</v>
      </c>
      <c r="D143" s="147" t="s">
        <v>959</v>
      </c>
      <c r="E143" s="147" t="s">
        <v>875</v>
      </c>
      <c r="F143" s="147" t="s">
        <v>875</v>
      </c>
      <c r="G143" s="155" t="s">
        <v>875</v>
      </c>
      <c r="H143" s="155" t="s">
        <v>875</v>
      </c>
      <c r="I143" s="155" t="s">
        <v>875</v>
      </c>
      <c r="J143" s="155" t="s">
        <v>873</v>
      </c>
    </row>
    <row r="144" spans="1:10" x14ac:dyDescent="0.25">
      <c r="A144" s="154" t="s">
        <v>953</v>
      </c>
      <c r="B144" s="155" t="s">
        <v>875</v>
      </c>
      <c r="C144" s="147" t="s">
        <v>941</v>
      </c>
      <c r="D144" s="147" t="s">
        <v>959</v>
      </c>
      <c r="E144" s="147" t="s">
        <v>875</v>
      </c>
      <c r="F144" s="147" t="s">
        <v>875</v>
      </c>
      <c r="G144" s="155" t="s">
        <v>875</v>
      </c>
      <c r="H144" s="155" t="s">
        <v>875</v>
      </c>
      <c r="I144" s="155" t="s">
        <v>875</v>
      </c>
      <c r="J144" s="155" t="s">
        <v>873</v>
      </c>
    </row>
    <row r="145" spans="1:10" x14ac:dyDescent="0.25">
      <c r="A145" s="154" t="s">
        <v>954</v>
      </c>
      <c r="B145" s="155" t="s">
        <v>875</v>
      </c>
      <c r="C145" s="147" t="s">
        <v>941</v>
      </c>
      <c r="D145" s="147" t="s">
        <v>959</v>
      </c>
      <c r="E145" s="147" t="s">
        <v>875</v>
      </c>
      <c r="F145" s="147" t="s">
        <v>875</v>
      </c>
      <c r="G145" s="155" t="s">
        <v>875</v>
      </c>
      <c r="H145" s="155" t="s">
        <v>875</v>
      </c>
      <c r="I145" s="155" t="s">
        <v>875</v>
      </c>
      <c r="J145" s="155" t="s">
        <v>873</v>
      </c>
    </row>
    <row r="146" spans="1:10" x14ac:dyDescent="0.25">
      <c r="A146" s="154" t="s">
        <v>955</v>
      </c>
      <c r="B146" s="155" t="s">
        <v>905</v>
      </c>
      <c r="C146" s="147" t="s">
        <v>941</v>
      </c>
      <c r="D146" s="147" t="s">
        <v>919</v>
      </c>
      <c r="E146" s="147" t="s">
        <v>873</v>
      </c>
      <c r="F146" s="147" t="s">
        <v>873</v>
      </c>
      <c r="G146" s="155" t="s">
        <v>905</v>
      </c>
      <c r="H146" s="155" t="s">
        <v>873</v>
      </c>
      <c r="I146" s="155" t="s">
        <v>873</v>
      </c>
      <c r="J146" s="155" t="s">
        <v>873</v>
      </c>
    </row>
    <row r="147" spans="1:10" x14ac:dyDescent="0.25">
      <c r="A147" s="154" t="s">
        <v>956</v>
      </c>
      <c r="B147" s="155" t="s">
        <v>905</v>
      </c>
      <c r="C147" s="147" t="s">
        <v>941</v>
      </c>
      <c r="D147" s="147" t="s">
        <v>919</v>
      </c>
      <c r="E147" s="147" t="s">
        <v>873</v>
      </c>
      <c r="F147" s="147" t="s">
        <v>873</v>
      </c>
      <c r="G147" s="155" t="s">
        <v>905</v>
      </c>
      <c r="H147" s="155" t="s">
        <v>873</v>
      </c>
      <c r="I147" s="155" t="s">
        <v>873</v>
      </c>
      <c r="J147" s="155" t="s">
        <v>873</v>
      </c>
    </row>
    <row r="148" spans="1:10" x14ac:dyDescent="0.25">
      <c r="A148" s="154" t="s">
        <v>111</v>
      </c>
      <c r="B148" s="155" t="s">
        <v>875</v>
      </c>
      <c r="C148" s="147" t="s">
        <v>941</v>
      </c>
      <c r="D148" s="147" t="s">
        <v>959</v>
      </c>
      <c r="E148" s="147" t="s">
        <v>875</v>
      </c>
      <c r="F148" s="147" t="s">
        <v>875</v>
      </c>
      <c r="G148" s="155" t="s">
        <v>875</v>
      </c>
      <c r="H148" s="155" t="s">
        <v>875</v>
      </c>
      <c r="I148" s="155" t="s">
        <v>875</v>
      </c>
      <c r="J148" s="155" t="s">
        <v>873</v>
      </c>
    </row>
    <row r="149" spans="1:10" x14ac:dyDescent="0.25">
      <c r="A149" s="158" t="s">
        <v>965</v>
      </c>
      <c r="B149" s="147">
        <v>15120490.730406368</v>
      </c>
      <c r="C149" s="147" t="s">
        <v>941</v>
      </c>
      <c r="D149" s="148" t="s">
        <v>251</v>
      </c>
      <c r="E149" s="148" t="s">
        <v>251</v>
      </c>
      <c r="F149" s="148" t="s">
        <v>251</v>
      </c>
      <c r="G149" s="147">
        <v>827736.99678500753</v>
      </c>
      <c r="H149" s="147">
        <v>68.862221138839416</v>
      </c>
      <c r="I149" s="147">
        <v>9.7094872215471408</v>
      </c>
      <c r="J149" s="147" t="s">
        <v>873</v>
      </c>
    </row>
    <row r="150" spans="1:10" x14ac:dyDescent="0.25">
      <c r="A150" s="159" t="s">
        <v>942</v>
      </c>
      <c r="B150" s="147">
        <v>4565972.2107583312</v>
      </c>
      <c r="C150" s="147" t="s">
        <v>941</v>
      </c>
      <c r="D150" s="147">
        <v>70.99781036811325</v>
      </c>
      <c r="E150" s="147">
        <v>1.8278799533954899</v>
      </c>
      <c r="F150" s="147">
        <v>0.36557472266550001</v>
      </c>
      <c r="G150" s="147">
        <v>324174.02916549484</v>
      </c>
      <c r="H150" s="147">
        <v>8.3460490718060196</v>
      </c>
      <c r="I150" s="147">
        <v>1.66920402464635</v>
      </c>
      <c r="J150" s="147" t="s">
        <v>873</v>
      </c>
    </row>
    <row r="151" spans="1:10" x14ac:dyDescent="0.25">
      <c r="A151" s="159" t="s">
        <v>943</v>
      </c>
      <c r="B151" s="147">
        <v>1284581.747612813</v>
      </c>
      <c r="C151" s="147" t="s">
        <v>941</v>
      </c>
      <c r="D151" s="147">
        <v>89.664789629236893</v>
      </c>
      <c r="E151" s="147">
        <v>9.5</v>
      </c>
      <c r="F151" s="147">
        <v>1.425</v>
      </c>
      <c r="G151" s="147">
        <v>115181.75216126036</v>
      </c>
      <c r="H151" s="147">
        <v>12.20352660232173</v>
      </c>
      <c r="I151" s="147">
        <v>1.83052899034826</v>
      </c>
      <c r="J151" s="147" t="s">
        <v>873</v>
      </c>
    </row>
    <row r="152" spans="1:10" x14ac:dyDescent="0.25">
      <c r="A152" s="159" t="s">
        <v>944</v>
      </c>
      <c r="B152" s="147">
        <v>7731061.8469675658</v>
      </c>
      <c r="C152" s="147" t="s">
        <v>941</v>
      </c>
      <c r="D152" s="147">
        <v>50.236464685713401</v>
      </c>
      <c r="E152" s="147">
        <v>0.9</v>
      </c>
      <c r="F152" s="147">
        <v>0.09</v>
      </c>
      <c r="G152" s="147">
        <v>388381.21545825229</v>
      </c>
      <c r="H152" s="147">
        <v>6.9579556622708099</v>
      </c>
      <c r="I152" s="147">
        <v>0.69579556622708005</v>
      </c>
      <c r="J152" s="147" t="s">
        <v>873</v>
      </c>
    </row>
    <row r="153" spans="1:10" x14ac:dyDescent="0.25">
      <c r="A153" s="159" t="s">
        <v>966</v>
      </c>
      <c r="B153" s="147" t="s">
        <v>905</v>
      </c>
      <c r="C153" s="147" t="s">
        <v>941</v>
      </c>
      <c r="D153" s="147" t="s">
        <v>919</v>
      </c>
      <c r="E153" s="147" t="s">
        <v>873</v>
      </c>
      <c r="F153" s="147" t="s">
        <v>873</v>
      </c>
      <c r="G153" s="147" t="s">
        <v>905</v>
      </c>
      <c r="H153" s="147" t="s">
        <v>873</v>
      </c>
      <c r="I153" s="147" t="s">
        <v>873</v>
      </c>
      <c r="J153" s="147" t="s">
        <v>873</v>
      </c>
    </row>
    <row r="154" spans="1:10" x14ac:dyDescent="0.25">
      <c r="A154" s="159" t="s">
        <v>967</v>
      </c>
      <c r="B154" s="147" t="s">
        <v>905</v>
      </c>
      <c r="C154" s="147" t="s">
        <v>941</v>
      </c>
      <c r="D154" s="147" t="s">
        <v>919</v>
      </c>
      <c r="E154" s="147" t="s">
        <v>873</v>
      </c>
      <c r="F154" s="147" t="s">
        <v>873</v>
      </c>
      <c r="G154" s="147" t="s">
        <v>905</v>
      </c>
      <c r="H154" s="147" t="s">
        <v>873</v>
      </c>
      <c r="I154" s="147" t="s">
        <v>873</v>
      </c>
      <c r="J154" s="147" t="s">
        <v>873</v>
      </c>
    </row>
    <row r="155" spans="1:10" x14ac:dyDescent="0.25">
      <c r="A155" s="159" t="s">
        <v>968</v>
      </c>
      <c r="B155" s="147">
        <v>1538874.9250676585</v>
      </c>
      <c r="C155" s="147" t="s">
        <v>941</v>
      </c>
      <c r="D155" s="147">
        <v>88.855499101210185</v>
      </c>
      <c r="E155" s="147">
        <v>26.87332747372087</v>
      </c>
      <c r="F155" s="147">
        <v>3.58311032982945</v>
      </c>
      <c r="G155" s="147">
        <v>136737.49952122421</v>
      </c>
      <c r="H155" s="147">
        <v>41.354689802440859</v>
      </c>
      <c r="I155" s="147">
        <v>5.5139586403254501</v>
      </c>
      <c r="J155" s="147" t="s">
        <v>873</v>
      </c>
    </row>
    <row r="156" spans="1:10" x14ac:dyDescent="0.25">
      <c r="A156" s="160" t="s">
        <v>877</v>
      </c>
      <c r="B156" s="147">
        <v>311761.36956621875</v>
      </c>
      <c r="C156" s="147" t="s">
        <v>941</v>
      </c>
      <c r="D156" s="148" t="s">
        <v>251</v>
      </c>
      <c r="E156" s="148" t="s">
        <v>251</v>
      </c>
      <c r="F156" s="148" t="s">
        <v>251</v>
      </c>
      <c r="G156" s="147">
        <v>15833.362692272412</v>
      </c>
      <c r="H156" s="147">
        <v>0.31493370324221998</v>
      </c>
      <c r="I156" s="147">
        <v>3.8972554430759997E-2</v>
      </c>
      <c r="J156" s="147" t="s">
        <v>873</v>
      </c>
    </row>
    <row r="157" spans="1:10" x14ac:dyDescent="0.25">
      <c r="A157" s="159" t="s">
        <v>942</v>
      </c>
      <c r="B157" s="155">
        <v>8248.0281145173576</v>
      </c>
      <c r="C157" s="147" t="s">
        <v>941</v>
      </c>
      <c r="D157" s="147">
        <v>70.997810368113264</v>
      </c>
      <c r="E157" s="147">
        <v>5.0556271065087204</v>
      </c>
      <c r="F157" s="147">
        <v>1.4118601077709101</v>
      </c>
      <c r="G157" s="155">
        <v>585.59193598537013</v>
      </c>
      <c r="H157" s="155">
        <v>4.1698954511000003E-2</v>
      </c>
      <c r="I157" s="155">
        <v>1.1645061862660001E-2</v>
      </c>
      <c r="J157" s="155" t="s">
        <v>873</v>
      </c>
    </row>
    <row r="158" spans="1:10" x14ac:dyDescent="0.25">
      <c r="A158" s="159" t="s">
        <v>943</v>
      </c>
      <c r="B158" s="155">
        <v>8.4583051969128302</v>
      </c>
      <c r="C158" s="147" t="s">
        <v>941</v>
      </c>
      <c r="D158" s="147">
        <v>89.664789629236893</v>
      </c>
      <c r="E158" s="147">
        <v>9.4999999999205702</v>
      </c>
      <c r="F158" s="147">
        <v>1.42500000052011</v>
      </c>
      <c r="G158" s="155">
        <v>0.75841215610107005</v>
      </c>
      <c r="H158" s="155">
        <v>8.0353899370000004E-5</v>
      </c>
      <c r="I158" s="155">
        <v>1.205308491E-5</v>
      </c>
      <c r="J158" s="155" t="s">
        <v>873</v>
      </c>
    </row>
    <row r="159" spans="1:10" x14ac:dyDescent="0.25">
      <c r="A159" s="159" t="s">
        <v>944</v>
      </c>
      <c r="B159" s="155">
        <v>303504.88314650446</v>
      </c>
      <c r="C159" s="147" t="s">
        <v>941</v>
      </c>
      <c r="D159" s="147">
        <v>50.236464685713393</v>
      </c>
      <c r="E159" s="147">
        <v>0.89999999999999003</v>
      </c>
      <c r="F159" s="147">
        <v>9.0000000000019995E-2</v>
      </c>
      <c r="G159" s="155">
        <v>15247.012344130941</v>
      </c>
      <c r="H159" s="155">
        <v>0.27315439483185</v>
      </c>
      <c r="I159" s="155">
        <v>2.7315439483189999E-2</v>
      </c>
      <c r="J159" s="155" t="s">
        <v>873</v>
      </c>
    </row>
    <row r="160" spans="1:10" x14ac:dyDescent="0.25">
      <c r="A160" s="159" t="s">
        <v>966</v>
      </c>
      <c r="B160" s="155" t="s">
        <v>905</v>
      </c>
      <c r="C160" s="147" t="s">
        <v>941</v>
      </c>
      <c r="D160" s="147" t="s">
        <v>919</v>
      </c>
      <c r="E160" s="147" t="s">
        <v>873</v>
      </c>
      <c r="F160" s="147" t="s">
        <v>873</v>
      </c>
      <c r="G160" s="155" t="s">
        <v>905</v>
      </c>
      <c r="H160" s="155" t="s">
        <v>873</v>
      </c>
      <c r="I160" s="155" t="s">
        <v>873</v>
      </c>
      <c r="J160" s="155" t="s">
        <v>873</v>
      </c>
    </row>
    <row r="161" spans="1:10" x14ac:dyDescent="0.25">
      <c r="A161" s="159" t="s">
        <v>967</v>
      </c>
      <c r="B161" s="155" t="s">
        <v>905</v>
      </c>
      <c r="C161" s="147" t="s">
        <v>941</v>
      </c>
      <c r="D161" s="147" t="s">
        <v>919</v>
      </c>
      <c r="E161" s="147" t="s">
        <v>873</v>
      </c>
      <c r="F161" s="147" t="s">
        <v>873</v>
      </c>
      <c r="G161" s="155" t="s">
        <v>905</v>
      </c>
      <c r="H161" s="155" t="s">
        <v>873</v>
      </c>
      <c r="I161" s="155" t="s">
        <v>873</v>
      </c>
      <c r="J161" s="155" t="s">
        <v>873</v>
      </c>
    </row>
    <row r="162" spans="1:10" x14ac:dyDescent="0.25">
      <c r="A162" s="159" t="s">
        <v>968</v>
      </c>
      <c r="B162" s="155" t="s">
        <v>875</v>
      </c>
      <c r="C162" s="147" t="s">
        <v>941</v>
      </c>
      <c r="D162" s="147" t="s">
        <v>959</v>
      </c>
      <c r="E162" s="147" t="s">
        <v>875</v>
      </c>
      <c r="F162" s="147" t="s">
        <v>875</v>
      </c>
      <c r="G162" s="155" t="s">
        <v>875</v>
      </c>
      <c r="H162" s="155" t="s">
        <v>875</v>
      </c>
      <c r="I162" s="155" t="s">
        <v>875</v>
      </c>
      <c r="J162" s="155" t="s">
        <v>873</v>
      </c>
    </row>
    <row r="163" spans="1:10" x14ac:dyDescent="0.25">
      <c r="A163" s="160" t="s">
        <v>878</v>
      </c>
      <c r="B163" s="147">
        <v>46586.599915433631</v>
      </c>
      <c r="C163" s="147" t="s">
        <v>941</v>
      </c>
      <c r="D163" s="148" t="s">
        <v>251</v>
      </c>
      <c r="E163" s="148" t="s">
        <v>251</v>
      </c>
      <c r="F163" s="148" t="s">
        <v>251</v>
      </c>
      <c r="G163" s="147">
        <v>2361.4498195508245</v>
      </c>
      <c r="H163" s="147">
        <v>4.6172392042799999E-2</v>
      </c>
      <c r="I163" s="147">
        <v>5.5027659779799997E-3</v>
      </c>
      <c r="J163" s="147" t="s">
        <v>873</v>
      </c>
    </row>
    <row r="164" spans="1:10" x14ac:dyDescent="0.25">
      <c r="A164" s="159" t="s">
        <v>942</v>
      </c>
      <c r="B164" s="155">
        <v>962.06007968185315</v>
      </c>
      <c r="C164" s="147" t="s">
        <v>941</v>
      </c>
      <c r="D164" s="147">
        <v>70.99781036811325</v>
      </c>
      <c r="E164" s="147">
        <v>5.0556271065092204</v>
      </c>
      <c r="F164" s="147">
        <v>1.41186010776913</v>
      </c>
      <c r="G164" s="155">
        <v>68.304159099984133</v>
      </c>
      <c r="H164" s="155">
        <v>4.8638170169300003E-3</v>
      </c>
      <c r="I164" s="155">
        <v>1.35829424778E-3</v>
      </c>
      <c r="J164" s="155" t="s">
        <v>873</v>
      </c>
    </row>
    <row r="165" spans="1:10" x14ac:dyDescent="0.25">
      <c r="A165" s="159" t="s">
        <v>943</v>
      </c>
      <c r="B165" s="155">
        <v>28.661531824936901</v>
      </c>
      <c r="C165" s="147" t="s">
        <v>941</v>
      </c>
      <c r="D165" s="147">
        <v>89.664789629237063</v>
      </c>
      <c r="E165" s="147">
        <v>9.5000000001081393</v>
      </c>
      <c r="F165" s="147">
        <v>1.4249999999813301</v>
      </c>
      <c r="G165" s="155">
        <v>2.56993022153465</v>
      </c>
      <c r="H165" s="155">
        <v>2.7228455233999999E-4</v>
      </c>
      <c r="I165" s="155">
        <v>4.0842682850000001E-5</v>
      </c>
      <c r="J165" s="155" t="s">
        <v>873</v>
      </c>
    </row>
    <row r="166" spans="1:10" x14ac:dyDescent="0.25">
      <c r="A166" s="159" t="s">
        <v>944</v>
      </c>
      <c r="B166" s="155">
        <v>45595.878303926838</v>
      </c>
      <c r="C166" s="147" t="s">
        <v>941</v>
      </c>
      <c r="D166" s="147">
        <v>50.236464685713393</v>
      </c>
      <c r="E166" s="147">
        <v>0.89999999999990998</v>
      </c>
      <c r="F166" s="147">
        <v>8.9999999999929997E-2</v>
      </c>
      <c r="G166" s="155">
        <v>2290.5757302293059</v>
      </c>
      <c r="H166" s="155">
        <v>4.1036290473530003E-2</v>
      </c>
      <c r="I166" s="155">
        <v>4.1036290473499999E-3</v>
      </c>
      <c r="J166" s="155" t="s">
        <v>873</v>
      </c>
    </row>
    <row r="167" spans="1:10" x14ac:dyDescent="0.25">
      <c r="A167" s="159" t="s">
        <v>966</v>
      </c>
      <c r="B167" s="155" t="s">
        <v>905</v>
      </c>
      <c r="C167" s="147" t="s">
        <v>941</v>
      </c>
      <c r="D167" s="147" t="s">
        <v>919</v>
      </c>
      <c r="E167" s="147" t="s">
        <v>873</v>
      </c>
      <c r="F167" s="147" t="s">
        <v>873</v>
      </c>
      <c r="G167" s="155" t="s">
        <v>905</v>
      </c>
      <c r="H167" s="155" t="s">
        <v>873</v>
      </c>
      <c r="I167" s="155" t="s">
        <v>873</v>
      </c>
      <c r="J167" s="155" t="s">
        <v>873</v>
      </c>
    </row>
    <row r="168" spans="1:10" x14ac:dyDescent="0.25">
      <c r="A168" s="159" t="s">
        <v>967</v>
      </c>
      <c r="B168" s="155" t="s">
        <v>905</v>
      </c>
      <c r="C168" s="147" t="s">
        <v>941</v>
      </c>
      <c r="D168" s="147" t="s">
        <v>919</v>
      </c>
      <c r="E168" s="147" t="s">
        <v>873</v>
      </c>
      <c r="F168" s="147" t="s">
        <v>873</v>
      </c>
      <c r="G168" s="155" t="s">
        <v>905</v>
      </c>
      <c r="H168" s="155" t="s">
        <v>873</v>
      </c>
      <c r="I168" s="155" t="s">
        <v>873</v>
      </c>
      <c r="J168" s="155" t="s">
        <v>873</v>
      </c>
    </row>
    <row r="169" spans="1:10" x14ac:dyDescent="0.25">
      <c r="A169" s="159" t="s">
        <v>968</v>
      </c>
      <c r="B169" s="155" t="s">
        <v>875</v>
      </c>
      <c r="C169" s="147" t="s">
        <v>941</v>
      </c>
      <c r="D169" s="147" t="s">
        <v>959</v>
      </c>
      <c r="E169" s="147" t="s">
        <v>875</v>
      </c>
      <c r="F169" s="147" t="s">
        <v>875</v>
      </c>
      <c r="G169" s="155" t="s">
        <v>875</v>
      </c>
      <c r="H169" s="155" t="s">
        <v>875</v>
      </c>
      <c r="I169" s="155" t="s">
        <v>875</v>
      </c>
      <c r="J169" s="155" t="s">
        <v>873</v>
      </c>
    </row>
    <row r="170" spans="1:10" x14ac:dyDescent="0.25">
      <c r="A170" s="160" t="s">
        <v>879</v>
      </c>
      <c r="B170" s="147">
        <v>1064721.6108940693</v>
      </c>
      <c r="C170" s="147" t="s">
        <v>941</v>
      </c>
      <c r="D170" s="148" t="s">
        <v>251</v>
      </c>
      <c r="E170" s="148" t="s">
        <v>251</v>
      </c>
      <c r="F170" s="148" t="s">
        <v>251</v>
      </c>
      <c r="G170" s="147">
        <v>59023.328275370499</v>
      </c>
      <c r="H170" s="147">
        <v>2.1554914688364302</v>
      </c>
      <c r="I170" s="147">
        <v>0.30008772315408999</v>
      </c>
      <c r="J170" s="147" t="s">
        <v>873</v>
      </c>
    </row>
    <row r="171" spans="1:10" x14ac:dyDescent="0.25">
      <c r="A171" s="159" t="s">
        <v>942</v>
      </c>
      <c r="B171" s="155">
        <v>27205.397027617873</v>
      </c>
      <c r="C171" s="147" t="s">
        <v>941</v>
      </c>
      <c r="D171" s="147">
        <v>70.997810368113264</v>
      </c>
      <c r="E171" s="147">
        <v>5.0556271065092098</v>
      </c>
      <c r="F171" s="147">
        <v>1.4118601077708</v>
      </c>
      <c r="G171" s="155">
        <v>1931.5236191560459</v>
      </c>
      <c r="H171" s="155">
        <v>0.13754034265616999</v>
      </c>
      <c r="I171" s="155">
        <v>3.8410214779359998E-2</v>
      </c>
      <c r="J171" s="155" t="s">
        <v>873</v>
      </c>
    </row>
    <row r="172" spans="1:10" x14ac:dyDescent="0.25">
      <c r="A172" s="159" t="s">
        <v>943</v>
      </c>
      <c r="B172" s="155">
        <v>126068.20159307546</v>
      </c>
      <c r="C172" s="147" t="s">
        <v>941</v>
      </c>
      <c r="D172" s="147">
        <v>89.664789629236907</v>
      </c>
      <c r="E172" s="147">
        <v>9.5000000000000195</v>
      </c>
      <c r="F172" s="147">
        <v>1.4249999999999801</v>
      </c>
      <c r="G172" s="155">
        <v>11303.878774779339</v>
      </c>
      <c r="H172" s="155">
        <v>1.1976479151342201</v>
      </c>
      <c r="I172" s="155">
        <v>0.17964718727012999</v>
      </c>
      <c r="J172" s="155" t="s">
        <v>873</v>
      </c>
    </row>
    <row r="173" spans="1:10" x14ac:dyDescent="0.25">
      <c r="A173" s="159" t="s">
        <v>944</v>
      </c>
      <c r="B173" s="155">
        <v>911448.01227337588</v>
      </c>
      <c r="C173" s="147" t="s">
        <v>941</v>
      </c>
      <c r="D173" s="147">
        <v>50.236464685713393</v>
      </c>
      <c r="E173" s="147">
        <v>0.9</v>
      </c>
      <c r="F173" s="147">
        <v>0.09</v>
      </c>
      <c r="G173" s="155">
        <v>45787.925881435112</v>
      </c>
      <c r="H173" s="155">
        <v>0.82030321104603998</v>
      </c>
      <c r="I173" s="155">
        <v>8.2030321104599999E-2</v>
      </c>
      <c r="J173" s="155" t="s">
        <v>873</v>
      </c>
    </row>
    <row r="174" spans="1:10" x14ac:dyDescent="0.25">
      <c r="A174" s="159" t="s">
        <v>966</v>
      </c>
      <c r="B174" s="155" t="s">
        <v>905</v>
      </c>
      <c r="C174" s="147" t="s">
        <v>941</v>
      </c>
      <c r="D174" s="147" t="s">
        <v>919</v>
      </c>
      <c r="E174" s="147" t="s">
        <v>873</v>
      </c>
      <c r="F174" s="147" t="s">
        <v>873</v>
      </c>
      <c r="G174" s="155" t="s">
        <v>905</v>
      </c>
      <c r="H174" s="155" t="s">
        <v>873</v>
      </c>
      <c r="I174" s="155" t="s">
        <v>873</v>
      </c>
      <c r="J174" s="155" t="s">
        <v>873</v>
      </c>
    </row>
    <row r="175" spans="1:10" x14ac:dyDescent="0.25">
      <c r="A175" s="159" t="s">
        <v>967</v>
      </c>
      <c r="B175" s="155" t="s">
        <v>905</v>
      </c>
      <c r="C175" s="147" t="s">
        <v>941</v>
      </c>
      <c r="D175" s="147" t="s">
        <v>919</v>
      </c>
      <c r="E175" s="147" t="s">
        <v>873</v>
      </c>
      <c r="F175" s="147" t="s">
        <v>873</v>
      </c>
      <c r="G175" s="155" t="s">
        <v>905</v>
      </c>
      <c r="H175" s="155" t="s">
        <v>873</v>
      </c>
      <c r="I175" s="155" t="s">
        <v>873</v>
      </c>
      <c r="J175" s="155" t="s">
        <v>873</v>
      </c>
    </row>
    <row r="176" spans="1:10" x14ac:dyDescent="0.25">
      <c r="A176" s="159" t="s">
        <v>968</v>
      </c>
      <c r="B176" s="155" t="s">
        <v>875</v>
      </c>
      <c r="C176" s="147" t="s">
        <v>941</v>
      </c>
      <c r="D176" s="147" t="s">
        <v>959</v>
      </c>
      <c r="E176" s="147" t="s">
        <v>875</v>
      </c>
      <c r="F176" s="147" t="s">
        <v>875</v>
      </c>
      <c r="G176" s="155" t="s">
        <v>875</v>
      </c>
      <c r="H176" s="155" t="s">
        <v>875</v>
      </c>
      <c r="I176" s="155" t="s">
        <v>875</v>
      </c>
      <c r="J176" s="155" t="s">
        <v>873</v>
      </c>
    </row>
    <row r="177" spans="1:10" x14ac:dyDescent="0.25">
      <c r="A177" s="160" t="s">
        <v>880</v>
      </c>
      <c r="B177" s="147">
        <v>576940.19055243186</v>
      </c>
      <c r="C177" s="147" t="s">
        <v>941</v>
      </c>
      <c r="D177" s="148" t="s">
        <v>251</v>
      </c>
      <c r="E177" s="148" t="s">
        <v>251</v>
      </c>
      <c r="F177" s="148" t="s">
        <v>251</v>
      </c>
      <c r="G177" s="147">
        <v>39449.929632540938</v>
      </c>
      <c r="H177" s="147">
        <v>2.7785145090735601</v>
      </c>
      <c r="I177" s="147">
        <v>0.44558169692187</v>
      </c>
      <c r="J177" s="147" t="s">
        <v>873</v>
      </c>
    </row>
    <row r="178" spans="1:10" x14ac:dyDescent="0.25">
      <c r="A178" s="159" t="s">
        <v>942</v>
      </c>
      <c r="B178" s="155">
        <v>63455.800650217403</v>
      </c>
      <c r="C178" s="147" t="s">
        <v>941</v>
      </c>
      <c r="D178" s="147">
        <v>70.997810368113264</v>
      </c>
      <c r="E178" s="147">
        <v>5.0556271065093101</v>
      </c>
      <c r="F178" s="147">
        <v>1.4118601077708299</v>
      </c>
      <c r="G178" s="155">
        <v>4505.2229013209335</v>
      </c>
      <c r="H178" s="155">
        <v>0.32080886583249002</v>
      </c>
      <c r="I178" s="155">
        <v>8.9590713544699996E-2</v>
      </c>
      <c r="J178" s="155" t="s">
        <v>873</v>
      </c>
    </row>
    <row r="179" spans="1:10" x14ac:dyDescent="0.25">
      <c r="A179" s="159" t="s">
        <v>943</v>
      </c>
      <c r="B179" s="155">
        <v>232042.98748012487</v>
      </c>
      <c r="C179" s="147" t="s">
        <v>941</v>
      </c>
      <c r="D179" s="147">
        <v>89.664789629236907</v>
      </c>
      <c r="E179" s="147">
        <v>9.5000000000000195</v>
      </c>
      <c r="F179" s="147">
        <v>1.42500000000001</v>
      </c>
      <c r="G179" s="155">
        <v>20806.085657345051</v>
      </c>
      <c r="H179" s="155">
        <v>2.2044083810611901</v>
      </c>
      <c r="I179" s="155">
        <v>0.33066125715917999</v>
      </c>
      <c r="J179" s="155" t="s">
        <v>873</v>
      </c>
    </row>
    <row r="180" spans="1:10" x14ac:dyDescent="0.25">
      <c r="A180" s="159" t="s">
        <v>944</v>
      </c>
      <c r="B180" s="155">
        <v>281441.4024220896</v>
      </c>
      <c r="C180" s="147" t="s">
        <v>941</v>
      </c>
      <c r="D180" s="147">
        <v>50.236464685713393</v>
      </c>
      <c r="E180" s="147">
        <v>0.9</v>
      </c>
      <c r="F180" s="147">
        <v>9.0000000000010003E-2</v>
      </c>
      <c r="G180" s="155">
        <v>14138.621073874954</v>
      </c>
      <c r="H180" s="155">
        <v>0.25329726217988002</v>
      </c>
      <c r="I180" s="155">
        <v>2.5329726217990001E-2</v>
      </c>
      <c r="J180" s="155" t="s">
        <v>873</v>
      </c>
    </row>
    <row r="181" spans="1:10" x14ac:dyDescent="0.25">
      <c r="A181" s="159" t="s">
        <v>966</v>
      </c>
      <c r="B181" s="155" t="s">
        <v>905</v>
      </c>
      <c r="C181" s="147" t="s">
        <v>941</v>
      </c>
      <c r="D181" s="147" t="s">
        <v>919</v>
      </c>
      <c r="E181" s="147" t="s">
        <v>873</v>
      </c>
      <c r="F181" s="147" t="s">
        <v>873</v>
      </c>
      <c r="G181" s="155" t="s">
        <v>905</v>
      </c>
      <c r="H181" s="155" t="s">
        <v>873</v>
      </c>
      <c r="I181" s="155" t="s">
        <v>873</v>
      </c>
      <c r="J181" s="155" t="s">
        <v>873</v>
      </c>
    </row>
    <row r="182" spans="1:10" x14ac:dyDescent="0.25">
      <c r="A182" s="159" t="s">
        <v>967</v>
      </c>
      <c r="B182" s="155" t="s">
        <v>905</v>
      </c>
      <c r="C182" s="147" t="s">
        <v>941</v>
      </c>
      <c r="D182" s="147" t="s">
        <v>919</v>
      </c>
      <c r="E182" s="147" t="s">
        <v>873</v>
      </c>
      <c r="F182" s="147" t="s">
        <v>873</v>
      </c>
      <c r="G182" s="155" t="s">
        <v>905</v>
      </c>
      <c r="H182" s="155" t="s">
        <v>873</v>
      </c>
      <c r="I182" s="155" t="s">
        <v>873</v>
      </c>
      <c r="J182" s="155" t="s">
        <v>873</v>
      </c>
    </row>
    <row r="183" spans="1:10" x14ac:dyDescent="0.25">
      <c r="A183" s="159" t="s">
        <v>968</v>
      </c>
      <c r="B183" s="155" t="s">
        <v>875</v>
      </c>
      <c r="C183" s="147" t="s">
        <v>941</v>
      </c>
      <c r="D183" s="147" t="s">
        <v>959</v>
      </c>
      <c r="E183" s="147" t="s">
        <v>875</v>
      </c>
      <c r="F183" s="147" t="s">
        <v>875</v>
      </c>
      <c r="G183" s="155" t="s">
        <v>875</v>
      </c>
      <c r="H183" s="155" t="s">
        <v>875</v>
      </c>
      <c r="I183" s="155" t="s">
        <v>875</v>
      </c>
      <c r="J183" s="155" t="s">
        <v>873</v>
      </c>
    </row>
    <row r="184" spans="1:10" x14ac:dyDescent="0.25">
      <c r="A184" s="160" t="s">
        <v>881</v>
      </c>
      <c r="B184" s="147">
        <v>302209.38649063988</v>
      </c>
      <c r="C184" s="147" t="s">
        <v>941</v>
      </c>
      <c r="D184" s="148" t="s">
        <v>251</v>
      </c>
      <c r="E184" s="148" t="s">
        <v>251</v>
      </c>
      <c r="F184" s="148" t="s">
        <v>251</v>
      </c>
      <c r="G184" s="147">
        <v>18332.634642509543</v>
      </c>
      <c r="H184" s="147">
        <v>0.95653115776621001</v>
      </c>
      <c r="I184" s="147">
        <v>0.13832804148342001</v>
      </c>
      <c r="J184" s="147" t="s">
        <v>873</v>
      </c>
    </row>
    <row r="185" spans="1:10" x14ac:dyDescent="0.25">
      <c r="A185" s="159" t="s">
        <v>942</v>
      </c>
      <c r="B185" s="155">
        <v>7189.8429764791772</v>
      </c>
      <c r="C185" s="147" t="s">
        <v>941</v>
      </c>
      <c r="D185" s="147">
        <v>70.997810368113264</v>
      </c>
      <c r="E185" s="147">
        <v>5.0556271065087897</v>
      </c>
      <c r="F185" s="147">
        <v>1.4118601077712101</v>
      </c>
      <c r="G185" s="155">
        <v>510.46310822057961</v>
      </c>
      <c r="H185" s="155">
        <v>3.6349165043429998E-2</v>
      </c>
      <c r="I185" s="155">
        <v>1.015105247963E-2</v>
      </c>
      <c r="J185" s="155" t="s">
        <v>873</v>
      </c>
    </row>
    <row r="186" spans="1:10" x14ac:dyDescent="0.25">
      <c r="A186" s="159" t="s">
        <v>943</v>
      </c>
      <c r="B186" s="155">
        <v>76123.767855818005</v>
      </c>
      <c r="C186" s="147" t="s">
        <v>941</v>
      </c>
      <c r="D186" s="147">
        <v>89.664789629236907</v>
      </c>
      <c r="E186" s="147">
        <v>9.4999999999999893</v>
      </c>
      <c r="F186" s="147">
        <v>1.4249999999999901</v>
      </c>
      <c r="G186" s="155">
        <v>6825.6216305767884</v>
      </c>
      <c r="H186" s="155">
        <v>0.72317579463027004</v>
      </c>
      <c r="I186" s="155">
        <v>0.10847636919454</v>
      </c>
      <c r="J186" s="155" t="s">
        <v>873</v>
      </c>
    </row>
    <row r="187" spans="1:10" x14ac:dyDescent="0.25">
      <c r="A187" s="159" t="s">
        <v>944</v>
      </c>
      <c r="B187" s="155">
        <v>218895.7756583427</v>
      </c>
      <c r="C187" s="147" t="s">
        <v>941</v>
      </c>
      <c r="D187" s="147">
        <v>50.236464685713393</v>
      </c>
      <c r="E187" s="147">
        <v>0.90000000000001001</v>
      </c>
      <c r="F187" s="147">
        <v>0.09</v>
      </c>
      <c r="G187" s="155">
        <v>10996.549903712174</v>
      </c>
      <c r="H187" s="155">
        <v>0.19700619809250999</v>
      </c>
      <c r="I187" s="155">
        <v>1.9700619809249999E-2</v>
      </c>
      <c r="J187" s="155" t="s">
        <v>873</v>
      </c>
    </row>
    <row r="188" spans="1:10" x14ac:dyDescent="0.25">
      <c r="A188" s="159" t="s">
        <v>966</v>
      </c>
      <c r="B188" s="155" t="s">
        <v>905</v>
      </c>
      <c r="C188" s="147" t="s">
        <v>941</v>
      </c>
      <c r="D188" s="147" t="s">
        <v>919</v>
      </c>
      <c r="E188" s="147" t="s">
        <v>873</v>
      </c>
      <c r="F188" s="147" t="s">
        <v>873</v>
      </c>
      <c r="G188" s="155" t="s">
        <v>905</v>
      </c>
      <c r="H188" s="155" t="s">
        <v>873</v>
      </c>
      <c r="I188" s="155" t="s">
        <v>873</v>
      </c>
      <c r="J188" s="155" t="s">
        <v>873</v>
      </c>
    </row>
    <row r="189" spans="1:10" x14ac:dyDescent="0.25">
      <c r="A189" s="159" t="s">
        <v>967</v>
      </c>
      <c r="B189" s="155" t="s">
        <v>905</v>
      </c>
      <c r="C189" s="147" t="s">
        <v>941</v>
      </c>
      <c r="D189" s="147" t="s">
        <v>919</v>
      </c>
      <c r="E189" s="147" t="s">
        <v>873</v>
      </c>
      <c r="F189" s="147" t="s">
        <v>873</v>
      </c>
      <c r="G189" s="155" t="s">
        <v>905</v>
      </c>
      <c r="H189" s="155" t="s">
        <v>873</v>
      </c>
      <c r="I189" s="155" t="s">
        <v>873</v>
      </c>
      <c r="J189" s="155" t="s">
        <v>873</v>
      </c>
    </row>
    <row r="190" spans="1:10" x14ac:dyDescent="0.25">
      <c r="A190" s="159" t="s">
        <v>968</v>
      </c>
      <c r="B190" s="155" t="s">
        <v>875</v>
      </c>
      <c r="C190" s="147" t="s">
        <v>941</v>
      </c>
      <c r="D190" s="147" t="s">
        <v>959</v>
      </c>
      <c r="E190" s="147" t="s">
        <v>875</v>
      </c>
      <c r="F190" s="147" t="s">
        <v>875</v>
      </c>
      <c r="G190" s="155" t="s">
        <v>875</v>
      </c>
      <c r="H190" s="155" t="s">
        <v>875</v>
      </c>
      <c r="I190" s="155" t="s">
        <v>875</v>
      </c>
      <c r="J190" s="155" t="s">
        <v>873</v>
      </c>
    </row>
    <row r="191" spans="1:10" x14ac:dyDescent="0.25">
      <c r="A191" s="160" t="s">
        <v>882</v>
      </c>
      <c r="B191" s="147">
        <v>587406.00929786405</v>
      </c>
      <c r="C191" s="147" t="s">
        <v>941</v>
      </c>
      <c r="D191" s="148" t="s">
        <v>251</v>
      </c>
      <c r="E191" s="148" t="s">
        <v>251</v>
      </c>
      <c r="F191" s="148" t="s">
        <v>251</v>
      </c>
      <c r="G191" s="147">
        <v>40277.820146618338</v>
      </c>
      <c r="H191" s="147">
        <v>2.8564332862604398</v>
      </c>
      <c r="I191" s="147">
        <v>0.45243514565912002</v>
      </c>
      <c r="J191" s="147" t="s">
        <v>873</v>
      </c>
    </row>
    <row r="192" spans="1:10" x14ac:dyDescent="0.25">
      <c r="A192" s="159" t="s">
        <v>942</v>
      </c>
      <c r="B192" s="155">
        <v>56478.80183368265</v>
      </c>
      <c r="C192" s="147" t="s">
        <v>941</v>
      </c>
      <c r="D192" s="147">
        <v>70.997810368113264</v>
      </c>
      <c r="E192" s="147">
        <v>5.05562710650924</v>
      </c>
      <c r="F192" s="147">
        <v>1.4118601077708199</v>
      </c>
      <c r="G192" s="155">
        <v>4009.8712624060481</v>
      </c>
      <c r="H192" s="155">
        <v>0.28553576149352999</v>
      </c>
      <c r="I192" s="155">
        <v>7.9740167243670002E-2</v>
      </c>
      <c r="J192" s="155" t="s">
        <v>873</v>
      </c>
    </row>
    <row r="193" spans="1:10" x14ac:dyDescent="0.25">
      <c r="A193" s="159" t="s">
        <v>943</v>
      </c>
      <c r="B193" s="155">
        <v>243379.42302897022</v>
      </c>
      <c r="C193" s="147" t="s">
        <v>941</v>
      </c>
      <c r="D193" s="147">
        <v>89.664789629236921</v>
      </c>
      <c r="E193" s="147">
        <v>9.5000000000000107</v>
      </c>
      <c r="F193" s="147">
        <v>1.4249999999999901</v>
      </c>
      <c r="G193" s="155">
        <v>21822.564765977673</v>
      </c>
      <c r="H193" s="155">
        <v>2.3121045187752198</v>
      </c>
      <c r="I193" s="155">
        <v>0.34681567781627998</v>
      </c>
      <c r="J193" s="155" t="s">
        <v>873</v>
      </c>
    </row>
    <row r="194" spans="1:10" x14ac:dyDescent="0.25">
      <c r="A194" s="159" t="s">
        <v>944</v>
      </c>
      <c r="B194" s="155">
        <v>287547.78443521122</v>
      </c>
      <c r="C194" s="147" t="s">
        <v>941</v>
      </c>
      <c r="D194" s="147">
        <v>50.236464685713393</v>
      </c>
      <c r="E194" s="147">
        <v>0.9</v>
      </c>
      <c r="F194" s="147">
        <v>0.09</v>
      </c>
      <c r="G194" s="155">
        <v>14445.384118234615</v>
      </c>
      <c r="H194" s="155">
        <v>0.25879300599168997</v>
      </c>
      <c r="I194" s="155">
        <v>2.5879300599169999E-2</v>
      </c>
      <c r="J194" s="155" t="s">
        <v>873</v>
      </c>
    </row>
    <row r="195" spans="1:10" x14ac:dyDescent="0.25">
      <c r="A195" s="159" t="s">
        <v>966</v>
      </c>
      <c r="B195" s="155" t="s">
        <v>905</v>
      </c>
      <c r="C195" s="147" t="s">
        <v>941</v>
      </c>
      <c r="D195" s="147" t="s">
        <v>919</v>
      </c>
      <c r="E195" s="147" t="s">
        <v>873</v>
      </c>
      <c r="F195" s="147" t="s">
        <v>873</v>
      </c>
      <c r="G195" s="155" t="s">
        <v>905</v>
      </c>
      <c r="H195" s="155" t="s">
        <v>873</v>
      </c>
      <c r="I195" s="155" t="s">
        <v>873</v>
      </c>
      <c r="J195" s="155" t="s">
        <v>873</v>
      </c>
    </row>
    <row r="196" spans="1:10" x14ac:dyDescent="0.25">
      <c r="A196" s="161" t="s">
        <v>967</v>
      </c>
      <c r="B196" s="155" t="s">
        <v>905</v>
      </c>
      <c r="C196" s="147" t="s">
        <v>941</v>
      </c>
      <c r="D196" s="147" t="s">
        <v>919</v>
      </c>
      <c r="E196" s="147" t="s">
        <v>873</v>
      </c>
      <c r="F196" s="147" t="s">
        <v>873</v>
      </c>
      <c r="G196" s="155" t="s">
        <v>905</v>
      </c>
      <c r="H196" s="155" t="s">
        <v>873</v>
      </c>
      <c r="I196" s="155" t="s">
        <v>873</v>
      </c>
      <c r="J196" s="155" t="s">
        <v>873</v>
      </c>
    </row>
    <row r="197" spans="1:10" x14ac:dyDescent="0.25">
      <c r="A197" s="159" t="s">
        <v>968</v>
      </c>
      <c r="B197" s="155" t="s">
        <v>875</v>
      </c>
      <c r="C197" s="147" t="s">
        <v>941</v>
      </c>
      <c r="D197" s="147" t="s">
        <v>959</v>
      </c>
      <c r="E197" s="147" t="s">
        <v>875</v>
      </c>
      <c r="F197" s="147" t="s">
        <v>875</v>
      </c>
      <c r="G197" s="155" t="s">
        <v>875</v>
      </c>
      <c r="H197" s="155" t="s">
        <v>875</v>
      </c>
      <c r="I197" s="155" t="s">
        <v>875</v>
      </c>
      <c r="J197" s="155" t="s">
        <v>873</v>
      </c>
    </row>
    <row r="198" spans="1:10" x14ac:dyDescent="0.25">
      <c r="A198" s="160" t="s">
        <v>969</v>
      </c>
      <c r="B198" s="147">
        <v>12230865.563689711</v>
      </c>
      <c r="C198" s="147" t="s">
        <v>941</v>
      </c>
      <c r="D198" s="148" t="s">
        <v>251</v>
      </c>
      <c r="E198" s="148" t="s">
        <v>251</v>
      </c>
      <c r="F198" s="148" t="s">
        <v>251</v>
      </c>
      <c r="G198" s="147">
        <v>652458.47157614492</v>
      </c>
      <c r="H198" s="147">
        <v>59.754144621617762</v>
      </c>
      <c r="I198" s="147">
        <v>8.3285792939198995</v>
      </c>
      <c r="J198" s="147" t="s">
        <v>873</v>
      </c>
    </row>
    <row r="199" spans="1:10" x14ac:dyDescent="0.25">
      <c r="A199" s="153" t="s">
        <v>970</v>
      </c>
      <c r="B199" s="147">
        <v>12230865.563689711</v>
      </c>
      <c r="C199" s="147" t="s">
        <v>941</v>
      </c>
      <c r="D199" s="148" t="s">
        <v>251</v>
      </c>
      <c r="E199" s="148" t="s">
        <v>251</v>
      </c>
      <c r="F199" s="148" t="s">
        <v>251</v>
      </c>
      <c r="G199" s="147">
        <v>652458.47157614492</v>
      </c>
      <c r="H199" s="147">
        <v>59.754144621617762</v>
      </c>
      <c r="I199" s="147">
        <v>8.3285792939198995</v>
      </c>
      <c r="J199" s="147" t="s">
        <v>873</v>
      </c>
    </row>
    <row r="200" spans="1:10" x14ac:dyDescent="0.25">
      <c r="A200" s="154" t="s">
        <v>971</v>
      </c>
      <c r="B200" s="147">
        <v>12230865.563689711</v>
      </c>
      <c r="C200" s="147" t="s">
        <v>941</v>
      </c>
      <c r="D200" s="148" t="s">
        <v>251</v>
      </c>
      <c r="E200" s="148" t="s">
        <v>251</v>
      </c>
      <c r="F200" s="148" t="s">
        <v>251</v>
      </c>
      <c r="G200" s="147">
        <v>652458.47157614492</v>
      </c>
      <c r="H200" s="147">
        <v>59.754144621617762</v>
      </c>
      <c r="I200" s="147">
        <v>8.3285792939198995</v>
      </c>
      <c r="J200" s="147" t="s">
        <v>873</v>
      </c>
    </row>
    <row r="201" spans="1:10" x14ac:dyDescent="0.25">
      <c r="A201" s="162" t="s">
        <v>952</v>
      </c>
      <c r="B201" s="155">
        <v>4402432.2800761349</v>
      </c>
      <c r="C201" s="147" t="s">
        <v>941</v>
      </c>
      <c r="D201" s="147">
        <v>70.99781036811325</v>
      </c>
      <c r="E201" s="147">
        <v>1.7079767925748599</v>
      </c>
      <c r="F201" s="147">
        <v>0.32670769905941</v>
      </c>
      <c r="G201" s="155">
        <v>312563.05217930587</v>
      </c>
      <c r="H201" s="155">
        <v>7.5192521652524702</v>
      </c>
      <c r="I201" s="155">
        <v>1.43830852048855</v>
      </c>
      <c r="J201" s="155" t="s">
        <v>873</v>
      </c>
    </row>
    <row r="202" spans="1:10" x14ac:dyDescent="0.25">
      <c r="A202" s="162" t="s">
        <v>953</v>
      </c>
      <c r="B202" s="155">
        <v>606930.24781780271</v>
      </c>
      <c r="C202" s="147" t="s">
        <v>941</v>
      </c>
      <c r="D202" s="147">
        <v>89.664789629236864</v>
      </c>
      <c r="E202" s="147">
        <v>9.4999999999999893</v>
      </c>
      <c r="F202" s="147">
        <v>1.425</v>
      </c>
      <c r="G202" s="155">
        <v>54420.272990203877</v>
      </c>
      <c r="H202" s="155">
        <v>5.7658373542691201</v>
      </c>
      <c r="I202" s="155">
        <v>0.86487560314037004</v>
      </c>
      <c r="J202" s="155" t="s">
        <v>873</v>
      </c>
    </row>
    <row r="203" spans="1:10" x14ac:dyDescent="0.25">
      <c r="A203" s="162" t="s">
        <v>954</v>
      </c>
      <c r="B203" s="155">
        <v>5682628.1107281148</v>
      </c>
      <c r="C203" s="147" t="s">
        <v>941</v>
      </c>
      <c r="D203" s="147">
        <v>50.236464685713401</v>
      </c>
      <c r="E203" s="147">
        <v>0.9</v>
      </c>
      <c r="F203" s="147">
        <v>0.09</v>
      </c>
      <c r="G203" s="155">
        <v>285475.14640663518</v>
      </c>
      <c r="H203" s="155">
        <v>5.1143652996553097</v>
      </c>
      <c r="I203" s="155">
        <v>0.51143652996553002</v>
      </c>
      <c r="J203" s="155" t="s">
        <v>873</v>
      </c>
    </row>
    <row r="204" spans="1:10" x14ac:dyDescent="0.25">
      <c r="A204" s="162" t="s">
        <v>955</v>
      </c>
      <c r="B204" s="155" t="s">
        <v>905</v>
      </c>
      <c r="C204" s="147" t="s">
        <v>941</v>
      </c>
      <c r="D204" s="147" t="s">
        <v>919</v>
      </c>
      <c r="E204" s="147" t="s">
        <v>873</v>
      </c>
      <c r="F204" s="147" t="s">
        <v>873</v>
      </c>
      <c r="G204" s="155" t="s">
        <v>905</v>
      </c>
      <c r="H204" s="155" t="s">
        <v>873</v>
      </c>
      <c r="I204" s="155" t="s">
        <v>873</v>
      </c>
      <c r="J204" s="155" t="s">
        <v>873</v>
      </c>
    </row>
    <row r="205" spans="1:10" x14ac:dyDescent="0.25">
      <c r="A205" s="162" t="s">
        <v>956</v>
      </c>
      <c r="B205" s="155" t="s">
        <v>905</v>
      </c>
      <c r="C205" s="147" t="s">
        <v>941</v>
      </c>
      <c r="D205" s="147" t="s">
        <v>919</v>
      </c>
      <c r="E205" s="147" t="s">
        <v>873</v>
      </c>
      <c r="F205" s="147" t="s">
        <v>873</v>
      </c>
      <c r="G205" s="155" t="s">
        <v>905</v>
      </c>
      <c r="H205" s="155" t="s">
        <v>873</v>
      </c>
      <c r="I205" s="155" t="s">
        <v>873</v>
      </c>
      <c r="J205" s="155" t="s">
        <v>873</v>
      </c>
    </row>
    <row r="206" spans="1:10" x14ac:dyDescent="0.25">
      <c r="A206" s="162" t="s">
        <v>111</v>
      </c>
      <c r="B206" s="155">
        <v>1538874.9250676585</v>
      </c>
      <c r="C206" s="147" t="s">
        <v>941</v>
      </c>
      <c r="D206" s="147">
        <v>88.855499101210185</v>
      </c>
      <c r="E206" s="147">
        <v>26.87332747372087</v>
      </c>
      <c r="F206" s="147">
        <v>3.58311032982945</v>
      </c>
      <c r="G206" s="155">
        <v>136737.49952122421</v>
      </c>
      <c r="H206" s="155">
        <v>41.354689802440859</v>
      </c>
      <c r="I206" s="155">
        <v>5.5139586403254501</v>
      </c>
      <c r="J206" s="155" t="s">
        <v>873</v>
      </c>
    </row>
    <row r="207" spans="1:10" x14ac:dyDescent="0.25">
      <c r="A207" s="163" t="s">
        <v>972</v>
      </c>
      <c r="B207" s="147">
        <v>27489513.029265914</v>
      </c>
      <c r="C207" s="147" t="s">
        <v>941</v>
      </c>
      <c r="D207" s="148" t="s">
        <v>251</v>
      </c>
      <c r="E207" s="148" t="s">
        <v>251</v>
      </c>
      <c r="F207" s="148" t="s">
        <v>251</v>
      </c>
      <c r="G207" s="147">
        <v>1859466.9798027051</v>
      </c>
      <c r="H207" s="147">
        <v>112.10995382572003</v>
      </c>
      <c r="I207" s="147">
        <v>119.15962664184737</v>
      </c>
    </row>
    <row r="208" spans="1:10" x14ac:dyDescent="0.25">
      <c r="A208" s="149" t="s">
        <v>942</v>
      </c>
      <c r="B208" s="147">
        <v>26831260.517648738</v>
      </c>
      <c r="C208" s="147" t="s">
        <v>941</v>
      </c>
      <c r="D208" s="147">
        <v>68.069806096035649</v>
      </c>
      <c r="E208" s="147">
        <v>4.1424722658812003</v>
      </c>
      <c r="F208" s="147">
        <v>4.4376281225988903</v>
      </c>
      <c r="G208" s="147">
        <v>1826398.7007485665</v>
      </c>
      <c r="H208" s="147">
        <v>111.14775255299327</v>
      </c>
      <c r="I208" s="147">
        <v>119.06715623789536</v>
      </c>
    </row>
    <row r="209" spans="1:9" x14ac:dyDescent="0.25">
      <c r="A209" s="149" t="s">
        <v>943</v>
      </c>
      <c r="B209" s="147" t="s">
        <v>905</v>
      </c>
      <c r="C209" s="147" t="s">
        <v>941</v>
      </c>
      <c r="D209" s="147" t="s">
        <v>905</v>
      </c>
      <c r="E209" s="147" t="s">
        <v>905</v>
      </c>
      <c r="F209" s="147" t="s">
        <v>905</v>
      </c>
      <c r="G209" s="147" t="s">
        <v>905</v>
      </c>
      <c r="H209" s="147" t="s">
        <v>905</v>
      </c>
      <c r="I209" s="147" t="s">
        <v>905</v>
      </c>
    </row>
    <row r="210" spans="1:9" x14ac:dyDescent="0.25">
      <c r="A210" s="149" t="s">
        <v>944</v>
      </c>
      <c r="B210" s="147">
        <v>658252.51161717589</v>
      </c>
      <c r="C210" s="147" t="s">
        <v>941</v>
      </c>
      <c r="D210" s="147">
        <v>50.236464685713393</v>
      </c>
      <c r="E210" s="147">
        <v>1.4484510528589101</v>
      </c>
      <c r="F210" s="147">
        <v>0.12553598721921999</v>
      </c>
      <c r="G210" s="147">
        <v>33068.279054138402</v>
      </c>
      <c r="H210" s="147">
        <v>0.95344654349892</v>
      </c>
      <c r="I210" s="147">
        <v>8.2634378885390006E-2</v>
      </c>
    </row>
    <row r="211" spans="1:9" x14ac:dyDescent="0.25">
      <c r="A211" s="149" t="s">
        <v>945</v>
      </c>
      <c r="B211" s="147" t="s">
        <v>963</v>
      </c>
      <c r="C211" s="147" t="s">
        <v>941</v>
      </c>
      <c r="D211" s="147" t="s">
        <v>963</v>
      </c>
      <c r="E211" s="147" t="s">
        <v>973</v>
      </c>
      <c r="F211" s="147" t="s">
        <v>973</v>
      </c>
      <c r="G211" s="147" t="s">
        <v>963</v>
      </c>
      <c r="H211" s="147" t="s">
        <v>973</v>
      </c>
      <c r="I211" s="147" t="s">
        <v>973</v>
      </c>
    </row>
    <row r="212" spans="1:9" x14ac:dyDescent="0.25">
      <c r="A212" s="149" t="s">
        <v>948</v>
      </c>
      <c r="B212" s="147" t="s">
        <v>963</v>
      </c>
      <c r="C212" s="147" t="s">
        <v>941</v>
      </c>
      <c r="D212" s="147" t="s">
        <v>963</v>
      </c>
      <c r="E212" s="147" t="s">
        <v>963</v>
      </c>
      <c r="F212" s="147" t="s">
        <v>963</v>
      </c>
      <c r="G212" s="147" t="s">
        <v>963</v>
      </c>
      <c r="H212" s="147">
        <v>8.7547292278300007E-3</v>
      </c>
      <c r="I212" s="147">
        <v>9.8360250666199994E-3</v>
      </c>
    </row>
    <row r="213" spans="1:9" x14ac:dyDescent="0.25">
      <c r="A213" s="164" t="s">
        <v>974</v>
      </c>
      <c r="B213" s="147">
        <v>2520593.7655260009</v>
      </c>
      <c r="C213" s="147" t="s">
        <v>941</v>
      </c>
      <c r="D213" s="148" t="s">
        <v>251</v>
      </c>
      <c r="E213" s="148" t="s">
        <v>251</v>
      </c>
      <c r="F213" s="148" t="s">
        <v>251</v>
      </c>
      <c r="G213" s="147">
        <v>171223.03700227189</v>
      </c>
      <c r="H213" s="147">
        <v>2.0771880881664</v>
      </c>
      <c r="I213" s="147">
        <v>5.2994341437007098</v>
      </c>
    </row>
    <row r="214" spans="1:9" x14ac:dyDescent="0.25">
      <c r="A214" s="149" t="s">
        <v>975</v>
      </c>
      <c r="B214" s="155">
        <v>37296.193325856322</v>
      </c>
      <c r="C214" s="147" t="s">
        <v>941</v>
      </c>
      <c r="D214" s="147">
        <v>65.528560814054615</v>
      </c>
      <c r="E214" s="147">
        <v>55.694372613795643</v>
      </c>
      <c r="F214" s="147">
        <v>0.84385413051206004</v>
      </c>
      <c r="G214" s="155">
        <v>2443.9658724861142</v>
      </c>
      <c r="H214" s="155">
        <v>2.0771880881664</v>
      </c>
      <c r="I214" s="155">
        <v>3.1472546790399999E-2</v>
      </c>
    </row>
    <row r="215" spans="1:9" x14ac:dyDescent="0.25">
      <c r="A215" s="149" t="s">
        <v>976</v>
      </c>
      <c r="B215" s="155">
        <v>2483297.5722001446</v>
      </c>
      <c r="C215" s="147" t="s">
        <v>941</v>
      </c>
      <c r="D215" s="147">
        <v>67.965705366615154</v>
      </c>
      <c r="E215" s="147" t="s">
        <v>905</v>
      </c>
      <c r="F215" s="147">
        <v>2.1213573660618601</v>
      </c>
      <c r="G215" s="155">
        <v>168779.07112978576</v>
      </c>
      <c r="H215" s="155" t="s">
        <v>905</v>
      </c>
      <c r="I215" s="155">
        <v>5.2679615969103102</v>
      </c>
    </row>
    <row r="216" spans="1:9" x14ac:dyDescent="0.25">
      <c r="A216" s="149" t="s">
        <v>111</v>
      </c>
      <c r="B216" s="155" t="s">
        <v>905</v>
      </c>
      <c r="C216" s="147" t="s">
        <v>941</v>
      </c>
      <c r="D216" s="147" t="s">
        <v>905</v>
      </c>
      <c r="E216" s="147" t="s">
        <v>905</v>
      </c>
      <c r="F216" s="147" t="s">
        <v>905</v>
      </c>
      <c r="G216" s="155" t="s">
        <v>905</v>
      </c>
      <c r="H216" s="155" t="s">
        <v>905</v>
      </c>
      <c r="I216" s="155" t="s">
        <v>905</v>
      </c>
    </row>
    <row r="217" spans="1:9" x14ac:dyDescent="0.25">
      <c r="A217" s="165" t="s">
        <v>977</v>
      </c>
      <c r="B217" s="147">
        <v>23127210.215754304</v>
      </c>
      <c r="C217" s="147" t="s">
        <v>941</v>
      </c>
      <c r="D217" s="148" t="s">
        <v>251</v>
      </c>
      <c r="E217" s="148" t="s">
        <v>251</v>
      </c>
      <c r="F217" s="148" t="s">
        <v>251</v>
      </c>
      <c r="G217" s="147">
        <v>1572232.9272417671</v>
      </c>
      <c r="H217" s="147">
        <v>90.918676569216615</v>
      </c>
      <c r="I217" s="147">
        <v>106.09253998282303</v>
      </c>
    </row>
    <row r="218" spans="1:9" x14ac:dyDescent="0.25">
      <c r="A218" s="149" t="s">
        <v>978</v>
      </c>
      <c r="B218" s="147">
        <v>17380108.916861504</v>
      </c>
      <c r="C218" s="147" t="s">
        <v>941</v>
      </c>
      <c r="D218" s="147">
        <v>67.295257514422005</v>
      </c>
      <c r="E218" s="147">
        <v>5.1067261352384099</v>
      </c>
      <c r="F218" s="147">
        <v>6.0353712208872601</v>
      </c>
      <c r="G218" s="147">
        <v>1169598.9051888972</v>
      </c>
      <c r="H218" s="147">
        <v>88.755456439026844</v>
      </c>
      <c r="I218" s="147">
        <v>104.89540917271189</v>
      </c>
    </row>
    <row r="219" spans="1:9" x14ac:dyDescent="0.25">
      <c r="A219" s="149" t="s">
        <v>979</v>
      </c>
      <c r="B219" s="147">
        <v>5709315.2607636722</v>
      </c>
      <c r="C219" s="147" t="s">
        <v>941</v>
      </c>
      <c r="D219" s="147">
        <v>70.097394827971897</v>
      </c>
      <c r="E219" s="147">
        <v>0.18532634059479999</v>
      </c>
      <c r="F219" s="147">
        <v>0.18256171281729</v>
      </c>
      <c r="G219" s="147">
        <v>400208.12603111647</v>
      </c>
      <c r="H219" s="147">
        <v>1.0580865045793899</v>
      </c>
      <c r="I219" s="147">
        <v>1.0423023730188901</v>
      </c>
    </row>
    <row r="220" spans="1:9" x14ac:dyDescent="0.25">
      <c r="A220" s="149" t="s">
        <v>980</v>
      </c>
      <c r="B220" s="147">
        <v>24144.953187208703</v>
      </c>
      <c r="C220" s="147" t="s">
        <v>941</v>
      </c>
      <c r="D220" s="147">
        <v>72.090267738278882</v>
      </c>
      <c r="E220" s="147">
        <v>0.84902561957917</v>
      </c>
      <c r="F220" s="147">
        <v>2.1314457252227701</v>
      </c>
      <c r="G220" s="147">
        <v>1740.6161397940853</v>
      </c>
      <c r="H220" s="147">
        <v>2.0499683839480001E-2</v>
      </c>
      <c r="I220" s="147">
        <v>5.1463657256580003E-2</v>
      </c>
    </row>
    <row r="221" spans="1:9" x14ac:dyDescent="0.25">
      <c r="A221" s="149" t="s">
        <v>981</v>
      </c>
      <c r="B221" s="147" t="s">
        <v>963</v>
      </c>
      <c r="C221" s="147" t="s">
        <v>941</v>
      </c>
      <c r="D221" s="148" t="s">
        <v>251</v>
      </c>
      <c r="E221" s="148" t="s">
        <v>251</v>
      </c>
      <c r="F221" s="148" t="s">
        <v>251</v>
      </c>
      <c r="G221" s="147" t="s">
        <v>963</v>
      </c>
      <c r="H221" s="147">
        <v>0.12243266904415</v>
      </c>
      <c r="I221" s="147">
        <v>1.089437588365E-2</v>
      </c>
    </row>
    <row r="222" spans="1:9" x14ac:dyDescent="0.25">
      <c r="A222" s="149" t="s">
        <v>944</v>
      </c>
      <c r="B222" s="147">
        <v>13641.084941916404</v>
      </c>
      <c r="C222" s="147" t="s">
        <v>941</v>
      </c>
      <c r="D222" s="147">
        <v>50.236464685713393</v>
      </c>
      <c r="E222" s="147">
        <v>69.895213434905315</v>
      </c>
      <c r="F222" s="147">
        <v>6.05775707997174</v>
      </c>
      <c r="G222" s="147">
        <v>685.2798819594002</v>
      </c>
      <c r="H222" s="147">
        <v>0.95344654349892</v>
      </c>
      <c r="I222" s="147">
        <v>8.2634378885390006E-2</v>
      </c>
    </row>
    <row r="223" spans="1:9" x14ac:dyDescent="0.25">
      <c r="A223" s="149" t="s">
        <v>948</v>
      </c>
      <c r="B223" s="147" t="s">
        <v>875</v>
      </c>
      <c r="C223" s="147" t="s">
        <v>941</v>
      </c>
      <c r="D223" s="147" t="s">
        <v>875</v>
      </c>
      <c r="E223" s="147" t="s">
        <v>875</v>
      </c>
      <c r="F223" s="147" t="s">
        <v>875</v>
      </c>
      <c r="G223" s="147" t="s">
        <v>875</v>
      </c>
      <c r="H223" s="147">
        <v>8.7547292278300007E-3</v>
      </c>
      <c r="I223" s="147">
        <v>9.8360250666199994E-3</v>
      </c>
    </row>
    <row r="224" spans="1:9" x14ac:dyDescent="0.25">
      <c r="A224" s="149" t="s">
        <v>982</v>
      </c>
      <c r="B224" s="147" t="s">
        <v>963</v>
      </c>
      <c r="C224" s="147" t="s">
        <v>941</v>
      </c>
      <c r="D224" s="148" t="s">
        <v>251</v>
      </c>
      <c r="E224" s="148" t="s">
        <v>251</v>
      </c>
      <c r="F224" s="148" t="s">
        <v>251</v>
      </c>
      <c r="G224" s="147" t="s">
        <v>963</v>
      </c>
      <c r="H224" s="147" t="s">
        <v>963</v>
      </c>
      <c r="I224" s="147" t="s">
        <v>963</v>
      </c>
    </row>
    <row r="225" spans="1:9" x14ac:dyDescent="0.25">
      <c r="A225" s="166" t="s">
        <v>983</v>
      </c>
      <c r="B225" s="147">
        <v>9806787.4063548855</v>
      </c>
      <c r="C225" s="147" t="s">
        <v>941</v>
      </c>
      <c r="D225" s="148" t="s">
        <v>251</v>
      </c>
      <c r="E225" s="148" t="s">
        <v>251</v>
      </c>
      <c r="F225" s="148" t="s">
        <v>251</v>
      </c>
      <c r="G225" s="147">
        <v>660115.16386211955</v>
      </c>
      <c r="H225" s="147">
        <v>49.428185721390562</v>
      </c>
      <c r="I225" s="147">
        <v>52.590165369053807</v>
      </c>
    </row>
    <row r="226" spans="1:9" x14ac:dyDescent="0.25">
      <c r="A226" s="149" t="s">
        <v>978</v>
      </c>
      <c r="B226" s="155">
        <v>9745864.8996720035</v>
      </c>
      <c r="C226" s="147" t="s">
        <v>941</v>
      </c>
      <c r="D226" s="147">
        <v>67.295257514422005</v>
      </c>
      <c r="E226" s="147">
        <v>5.0667002137078603</v>
      </c>
      <c r="F226" s="147">
        <v>5.3945407426230796</v>
      </c>
      <c r="G226" s="155">
        <v>655850.48812419409</v>
      </c>
      <c r="H226" s="155">
        <v>49.379375769936111</v>
      </c>
      <c r="I226" s="155">
        <v>52.574465273380838</v>
      </c>
    </row>
    <row r="227" spans="1:9" x14ac:dyDescent="0.25">
      <c r="A227" s="149" t="s">
        <v>979</v>
      </c>
      <c r="B227" s="155">
        <v>60503.067046264565</v>
      </c>
      <c r="C227" s="147" t="s">
        <v>941</v>
      </c>
      <c r="D227" s="147">
        <v>70.097394827971897</v>
      </c>
      <c r="E227" s="147">
        <v>6.9358097265070001E-2</v>
      </c>
      <c r="F227" s="147">
        <v>0.15245062458580999</v>
      </c>
      <c r="G227" s="155">
        <v>4241.107379045262</v>
      </c>
      <c r="H227" s="155">
        <v>4.1963776090300003E-3</v>
      </c>
      <c r="I227" s="155">
        <v>9.2237303605599997E-3</v>
      </c>
    </row>
    <row r="228" spans="1:9" x14ac:dyDescent="0.25">
      <c r="A228" s="149" t="s">
        <v>980</v>
      </c>
      <c r="B228" s="155">
        <v>114.26818396252207</v>
      </c>
      <c r="C228" s="147" t="s">
        <v>941</v>
      </c>
      <c r="D228" s="147">
        <v>72.090267738278868</v>
      </c>
      <c r="E228" s="147">
        <v>1.0891393279761801</v>
      </c>
      <c r="F228" s="147">
        <v>1.97228311709161</v>
      </c>
      <c r="G228" s="155">
        <v>8.2376239758251195</v>
      </c>
      <c r="H228" s="155">
        <v>1.2445397309E-4</v>
      </c>
      <c r="I228" s="155">
        <v>2.2536921004999999E-4</v>
      </c>
    </row>
    <row r="229" spans="1:9" x14ac:dyDescent="0.25">
      <c r="A229" s="149" t="s">
        <v>981</v>
      </c>
      <c r="B229" s="147" t="s">
        <v>875</v>
      </c>
      <c r="C229" s="147" t="s">
        <v>941</v>
      </c>
      <c r="D229" s="148" t="s">
        <v>251</v>
      </c>
      <c r="E229" s="148" t="s">
        <v>251</v>
      </c>
      <c r="F229" s="148" t="s">
        <v>251</v>
      </c>
      <c r="G229" s="147" t="s">
        <v>875</v>
      </c>
      <c r="H229" s="147" t="s">
        <v>905</v>
      </c>
      <c r="I229" s="147" t="s">
        <v>905</v>
      </c>
    </row>
    <row r="230" spans="1:9" x14ac:dyDescent="0.25">
      <c r="A230" s="162" t="s">
        <v>984</v>
      </c>
      <c r="B230" s="155" t="s">
        <v>875</v>
      </c>
      <c r="C230" s="147" t="s">
        <v>941</v>
      </c>
      <c r="D230" s="147" t="s">
        <v>875</v>
      </c>
      <c r="E230" s="147" t="s">
        <v>905</v>
      </c>
      <c r="F230" s="147" t="s">
        <v>905</v>
      </c>
      <c r="G230" s="155" t="s">
        <v>875</v>
      </c>
      <c r="H230" s="155" t="s">
        <v>905</v>
      </c>
      <c r="I230" s="155" t="s">
        <v>905</v>
      </c>
    </row>
    <row r="231" spans="1:9" x14ac:dyDescent="0.25">
      <c r="A231" s="149" t="s">
        <v>944</v>
      </c>
      <c r="B231" s="155">
        <v>305.17145265468201</v>
      </c>
      <c r="C231" s="147" t="s">
        <v>941</v>
      </c>
      <c r="D231" s="147">
        <v>50.236464685713393</v>
      </c>
      <c r="E231" s="147">
        <v>136.5139886132165</v>
      </c>
      <c r="F231" s="147">
        <v>9.2703096403358707</v>
      </c>
      <c r="G231" s="155">
        <v>15.33073490437479</v>
      </c>
      <c r="H231" s="155">
        <v>4.1660172212779997E-2</v>
      </c>
      <c r="I231" s="155">
        <v>2.8290338595000001E-3</v>
      </c>
    </row>
    <row r="232" spans="1:9" x14ac:dyDescent="0.25">
      <c r="A232" s="149" t="s">
        <v>948</v>
      </c>
      <c r="B232" s="155" t="s">
        <v>875</v>
      </c>
      <c r="C232" s="147" t="s">
        <v>941</v>
      </c>
      <c r="D232" s="147" t="s">
        <v>875</v>
      </c>
      <c r="E232" s="147" t="s">
        <v>875</v>
      </c>
      <c r="F232" s="147" t="s">
        <v>875</v>
      </c>
      <c r="G232" s="155" t="s">
        <v>875</v>
      </c>
      <c r="H232" s="155">
        <v>2.8289476595500002E-3</v>
      </c>
      <c r="I232" s="155">
        <v>3.4219622428600001E-3</v>
      </c>
    </row>
    <row r="233" spans="1:9" x14ac:dyDescent="0.25">
      <c r="A233" s="149" t="s">
        <v>982</v>
      </c>
      <c r="B233" s="147" t="s">
        <v>875</v>
      </c>
      <c r="C233" s="147" t="s">
        <v>941</v>
      </c>
      <c r="D233" s="148" t="s">
        <v>251</v>
      </c>
      <c r="E233" s="148" t="s">
        <v>251</v>
      </c>
      <c r="F233" s="148" t="s">
        <v>251</v>
      </c>
      <c r="G233" s="147" t="s">
        <v>875</v>
      </c>
      <c r="H233" s="147" t="s">
        <v>875</v>
      </c>
      <c r="I233" s="147" t="s">
        <v>875</v>
      </c>
    </row>
    <row r="234" spans="1:9" x14ac:dyDescent="0.25">
      <c r="A234" s="162" t="s">
        <v>106</v>
      </c>
      <c r="B234" s="155" t="s">
        <v>875</v>
      </c>
      <c r="C234" s="147" t="s">
        <v>941</v>
      </c>
      <c r="D234" s="147" t="s">
        <v>875</v>
      </c>
      <c r="E234" s="147" t="s">
        <v>875</v>
      </c>
      <c r="F234" s="147" t="s">
        <v>875</v>
      </c>
      <c r="G234" s="155" t="s">
        <v>875</v>
      </c>
      <c r="H234" s="155" t="s">
        <v>875</v>
      </c>
      <c r="I234" s="155" t="s">
        <v>875</v>
      </c>
    </row>
    <row r="235" spans="1:9" x14ac:dyDescent="0.25">
      <c r="A235" s="166" t="s">
        <v>985</v>
      </c>
      <c r="B235" s="147">
        <v>7460732.4797155969</v>
      </c>
      <c r="C235" s="147" t="s">
        <v>941</v>
      </c>
      <c r="D235" s="148" t="s">
        <v>251</v>
      </c>
      <c r="E235" s="148" t="s">
        <v>251</v>
      </c>
      <c r="F235" s="148" t="s">
        <v>251</v>
      </c>
      <c r="G235" s="147">
        <v>503114.41119106411</v>
      </c>
      <c r="H235" s="147">
        <v>35.311697517631139</v>
      </c>
      <c r="I235" s="147">
        <v>49.30096489571833</v>
      </c>
    </row>
    <row r="236" spans="1:9" x14ac:dyDescent="0.25">
      <c r="A236" s="149" t="s">
        <v>978</v>
      </c>
      <c r="B236" s="155">
        <v>7087324.4595103394</v>
      </c>
      <c r="C236" s="147" t="s">
        <v>941</v>
      </c>
      <c r="D236" s="147">
        <v>67.295257514421991</v>
      </c>
      <c r="E236" s="147">
        <v>4.9666858590125704</v>
      </c>
      <c r="F236" s="147">
        <v>6.9453794395439798</v>
      </c>
      <c r="G236" s="155">
        <v>476943.32459100994</v>
      </c>
      <c r="H236" s="155">
        <v>35.200514171283913</v>
      </c>
      <c r="I236" s="155">
        <v>49.224157582460293</v>
      </c>
    </row>
    <row r="237" spans="1:9" x14ac:dyDescent="0.25">
      <c r="A237" s="149" t="s">
        <v>979</v>
      </c>
      <c r="B237" s="155">
        <v>368052.82160106598</v>
      </c>
      <c r="C237" s="147" t="s">
        <v>941</v>
      </c>
      <c r="D237" s="147">
        <v>70.097394827971897</v>
      </c>
      <c r="E237" s="147">
        <v>0.10819519680228</v>
      </c>
      <c r="F237" s="147">
        <v>0.16837924086278</v>
      </c>
      <c r="G237" s="155">
        <v>25799.543953319026</v>
      </c>
      <c r="H237" s="155">
        <v>3.9821547466759998E-2</v>
      </c>
      <c r="I237" s="155">
        <v>6.1972454698590002E-2</v>
      </c>
    </row>
    <row r="238" spans="1:9" x14ac:dyDescent="0.25">
      <c r="A238" s="149" t="s">
        <v>980</v>
      </c>
      <c r="B238" s="155">
        <v>4691.0096574088002</v>
      </c>
      <c r="C238" s="147" t="s">
        <v>941</v>
      </c>
      <c r="D238" s="147">
        <v>72.090267738278897</v>
      </c>
      <c r="E238" s="147">
        <v>0.78705068879763995</v>
      </c>
      <c r="F238" s="147">
        <v>1.42524169855644</v>
      </c>
      <c r="G238" s="155">
        <v>338.17614216545235</v>
      </c>
      <c r="H238" s="155">
        <v>3.6920623820200001E-3</v>
      </c>
      <c r="I238" s="155">
        <v>6.68582257207E-3</v>
      </c>
    </row>
    <row r="239" spans="1:9" x14ac:dyDescent="0.25">
      <c r="A239" s="149" t="s">
        <v>981</v>
      </c>
      <c r="B239" s="147" t="s">
        <v>875</v>
      </c>
      <c r="C239" s="147" t="s">
        <v>941</v>
      </c>
      <c r="D239" s="148" t="s">
        <v>251</v>
      </c>
      <c r="E239" s="148" t="s">
        <v>251</v>
      </c>
      <c r="F239" s="148" t="s">
        <v>251</v>
      </c>
      <c r="G239" s="147" t="s">
        <v>875</v>
      </c>
      <c r="H239" s="147">
        <v>1.9841982235E-4</v>
      </c>
      <c r="I239" s="147">
        <v>1.347417368E-5</v>
      </c>
    </row>
    <row r="240" spans="1:9" x14ac:dyDescent="0.25">
      <c r="A240" s="162" t="s">
        <v>984</v>
      </c>
      <c r="B240" s="155" t="s">
        <v>875</v>
      </c>
      <c r="C240" s="147" t="s">
        <v>941</v>
      </c>
      <c r="D240" s="147" t="s">
        <v>875</v>
      </c>
      <c r="E240" s="147" t="s">
        <v>875</v>
      </c>
      <c r="F240" s="147" t="s">
        <v>875</v>
      </c>
      <c r="G240" s="155" t="s">
        <v>875</v>
      </c>
      <c r="H240" s="155">
        <v>1.9841982235E-4</v>
      </c>
      <c r="I240" s="155">
        <v>1.347417368E-5</v>
      </c>
    </row>
    <row r="241" spans="1:9" x14ac:dyDescent="0.25">
      <c r="A241" s="149" t="s">
        <v>944</v>
      </c>
      <c r="B241" s="155">
        <v>664.18894678294691</v>
      </c>
      <c r="C241" s="147" t="s">
        <v>941</v>
      </c>
      <c r="D241" s="147">
        <v>50.236464685713393</v>
      </c>
      <c r="E241" s="147">
        <v>96.925729311403344</v>
      </c>
      <c r="F241" s="147">
        <v>6.5819739937325998</v>
      </c>
      <c r="G241" s="155">
        <v>33.366504569702677</v>
      </c>
      <c r="H241" s="155">
        <v>6.4376998067510002E-2</v>
      </c>
      <c r="I241" s="155">
        <v>4.3716743746500001E-3</v>
      </c>
    </row>
    <row r="242" spans="1:9" x14ac:dyDescent="0.25">
      <c r="A242" s="149" t="s">
        <v>948</v>
      </c>
      <c r="B242" s="155" t="s">
        <v>875</v>
      </c>
      <c r="C242" s="147" t="s">
        <v>941</v>
      </c>
      <c r="D242" s="147" t="s">
        <v>875</v>
      </c>
      <c r="E242" s="147" t="s">
        <v>875</v>
      </c>
      <c r="F242" s="147" t="s">
        <v>875</v>
      </c>
      <c r="G242" s="155" t="s">
        <v>875</v>
      </c>
      <c r="H242" s="155">
        <v>3.09431860859E-3</v>
      </c>
      <c r="I242" s="155">
        <v>3.76388743905E-3</v>
      </c>
    </row>
    <row r="243" spans="1:9" x14ac:dyDescent="0.25">
      <c r="A243" s="149" t="s">
        <v>982</v>
      </c>
      <c r="B243" s="147" t="s">
        <v>905</v>
      </c>
      <c r="C243" s="147" t="s">
        <v>941</v>
      </c>
      <c r="D243" s="148" t="s">
        <v>251</v>
      </c>
      <c r="E243" s="148" t="s">
        <v>251</v>
      </c>
      <c r="F243" s="148" t="s">
        <v>251</v>
      </c>
      <c r="G243" s="147" t="s">
        <v>905</v>
      </c>
      <c r="H243" s="147" t="s">
        <v>905</v>
      </c>
      <c r="I243" s="147" t="s">
        <v>905</v>
      </c>
    </row>
    <row r="244" spans="1:9" x14ac:dyDescent="0.25">
      <c r="A244" s="166" t="s">
        <v>986</v>
      </c>
      <c r="B244" s="147">
        <v>5835715.7750690123</v>
      </c>
      <c r="C244" s="147" t="s">
        <v>941</v>
      </c>
      <c r="D244" s="148" t="s">
        <v>251</v>
      </c>
      <c r="E244" s="148" t="s">
        <v>251</v>
      </c>
      <c r="F244" s="148" t="s">
        <v>251</v>
      </c>
      <c r="G244" s="147">
        <v>407389.97836198629</v>
      </c>
      <c r="H244" s="147">
        <v>5.4453576979141998</v>
      </c>
      <c r="I244" s="147">
        <v>4.1272302476117098</v>
      </c>
    </row>
    <row r="245" spans="1:9" x14ac:dyDescent="0.25">
      <c r="A245" s="149" t="s">
        <v>978</v>
      </c>
      <c r="B245" s="155">
        <v>522945.00306435529</v>
      </c>
      <c r="C245" s="147" t="s">
        <v>941</v>
      </c>
      <c r="D245" s="147">
        <v>67.295257514421991</v>
      </c>
      <c r="E245" s="147">
        <v>6.5822043338322302</v>
      </c>
      <c r="F245" s="147">
        <v>5.7799707975402903</v>
      </c>
      <c r="G245" s="155">
        <v>35191.718647095986</v>
      </c>
      <c r="H245" s="155">
        <v>3.44213086552611</v>
      </c>
      <c r="I245" s="155">
        <v>3.0226068464315898</v>
      </c>
    </row>
    <row r="246" spans="1:9" x14ac:dyDescent="0.25">
      <c r="A246" s="149" t="s">
        <v>979</v>
      </c>
      <c r="B246" s="155">
        <v>5280759.3721163413</v>
      </c>
      <c r="C246" s="147" t="s">
        <v>941</v>
      </c>
      <c r="D246" s="147">
        <v>70.097394827971897</v>
      </c>
      <c r="E246" s="147">
        <v>0.19203082512302</v>
      </c>
      <c r="F246" s="147">
        <v>0.1838951786153</v>
      </c>
      <c r="G246" s="155">
        <v>370167.47469875216</v>
      </c>
      <c r="H246" s="155">
        <v>1.0140685795036</v>
      </c>
      <c r="I246" s="155">
        <v>0.97110618795974002</v>
      </c>
    </row>
    <row r="247" spans="1:9" x14ac:dyDescent="0.25">
      <c r="A247" s="149" t="s">
        <v>980</v>
      </c>
      <c r="B247" s="155">
        <v>19339.675345837382</v>
      </c>
      <c r="C247" s="147" t="s">
        <v>941</v>
      </c>
      <c r="D247" s="147">
        <v>72.090267738278868</v>
      </c>
      <c r="E247" s="147">
        <v>0.86263948003454005</v>
      </c>
      <c r="F247" s="147">
        <v>2.3036821806861099</v>
      </c>
      <c r="G247" s="155">
        <v>1394.2023736528079</v>
      </c>
      <c r="H247" s="155">
        <v>1.6683167484370001E-2</v>
      </c>
      <c r="I247" s="155">
        <v>4.4552465474459998E-2</v>
      </c>
    </row>
    <row r="248" spans="1:9" x14ac:dyDescent="0.25">
      <c r="A248" s="149" t="s">
        <v>987</v>
      </c>
      <c r="B248" s="147" t="s">
        <v>875</v>
      </c>
      <c r="C248" s="147" t="s">
        <v>941</v>
      </c>
      <c r="D248" s="148" t="s">
        <v>251</v>
      </c>
      <c r="E248" s="148" t="s">
        <v>251</v>
      </c>
      <c r="F248" s="148" t="s">
        <v>251</v>
      </c>
      <c r="G248" s="147" t="s">
        <v>875</v>
      </c>
      <c r="H248" s="147">
        <v>0.1222342492218</v>
      </c>
      <c r="I248" s="147">
        <v>1.088090170997E-2</v>
      </c>
    </row>
    <row r="249" spans="1:9" x14ac:dyDescent="0.25">
      <c r="A249" s="162" t="s">
        <v>984</v>
      </c>
      <c r="B249" s="155" t="s">
        <v>875</v>
      </c>
      <c r="C249" s="147" t="s">
        <v>941</v>
      </c>
      <c r="D249" s="147" t="s">
        <v>875</v>
      </c>
      <c r="E249" s="147" t="s">
        <v>875</v>
      </c>
      <c r="F249" s="147" t="s">
        <v>875</v>
      </c>
      <c r="G249" s="155" t="s">
        <v>875</v>
      </c>
      <c r="H249" s="155">
        <v>0.1222342492218</v>
      </c>
      <c r="I249" s="155">
        <v>1.088090170997E-2</v>
      </c>
    </row>
    <row r="250" spans="1:9" x14ac:dyDescent="0.25">
      <c r="A250" s="149" t="s">
        <v>944</v>
      </c>
      <c r="B250" s="155">
        <v>12671.724542478776</v>
      </c>
      <c r="C250" s="147" t="s">
        <v>941</v>
      </c>
      <c r="D250" s="147">
        <v>50.236464685713393</v>
      </c>
      <c r="E250" s="147">
        <v>66.874036787802865</v>
      </c>
      <c r="F250" s="147">
        <v>5.9529127545637204</v>
      </c>
      <c r="G250" s="155">
        <v>636.58264248532271</v>
      </c>
      <c r="H250" s="155">
        <v>0.84740937321862997</v>
      </c>
      <c r="I250" s="155">
        <v>7.5433670651240001E-2</v>
      </c>
    </row>
    <row r="251" spans="1:9" x14ac:dyDescent="0.25">
      <c r="A251" s="149" t="s">
        <v>948</v>
      </c>
      <c r="B251" s="155" t="s">
        <v>875</v>
      </c>
      <c r="C251" s="147" t="s">
        <v>941</v>
      </c>
      <c r="D251" s="147" t="s">
        <v>875</v>
      </c>
      <c r="E251" s="147" t="s">
        <v>875</v>
      </c>
      <c r="F251" s="147" t="s">
        <v>875</v>
      </c>
      <c r="G251" s="155" t="s">
        <v>875</v>
      </c>
      <c r="H251" s="155">
        <v>2.8314629596900001E-3</v>
      </c>
      <c r="I251" s="155">
        <v>2.6501753847099998E-3</v>
      </c>
    </row>
    <row r="252" spans="1:9" x14ac:dyDescent="0.25">
      <c r="A252" s="149" t="s">
        <v>982</v>
      </c>
      <c r="B252" s="147" t="s">
        <v>905</v>
      </c>
      <c r="C252" s="147" t="s">
        <v>941</v>
      </c>
      <c r="D252" s="148" t="s">
        <v>251</v>
      </c>
      <c r="E252" s="148" t="s">
        <v>251</v>
      </c>
      <c r="F252" s="148" t="s">
        <v>251</v>
      </c>
      <c r="G252" s="147" t="s">
        <v>905</v>
      </c>
      <c r="H252" s="147" t="s">
        <v>905</v>
      </c>
      <c r="I252" s="147" t="s">
        <v>905</v>
      </c>
    </row>
    <row r="253" spans="1:9" x14ac:dyDescent="0.25">
      <c r="A253" s="166" t="s">
        <v>988</v>
      </c>
      <c r="B253" s="147">
        <v>23974.554614807723</v>
      </c>
      <c r="C253" s="147" t="s">
        <v>941</v>
      </c>
      <c r="D253" s="148" t="s">
        <v>251</v>
      </c>
      <c r="E253" s="148" t="s">
        <v>251</v>
      </c>
      <c r="F253" s="148" t="s">
        <v>251</v>
      </c>
      <c r="G253" s="147">
        <v>1613.3738265970599</v>
      </c>
      <c r="H253" s="147">
        <v>0.73343563228070996</v>
      </c>
      <c r="I253" s="147">
        <v>7.4179470439179995E-2</v>
      </c>
    </row>
    <row r="254" spans="1:9" x14ac:dyDescent="0.25">
      <c r="A254" s="149" t="s">
        <v>978</v>
      </c>
      <c r="B254" s="155">
        <v>23974.554614807723</v>
      </c>
      <c r="C254" s="147" t="s">
        <v>941</v>
      </c>
      <c r="D254" s="147">
        <v>67.295257514421991</v>
      </c>
      <c r="E254" s="147">
        <v>30.592252663901771</v>
      </c>
      <c r="F254" s="147">
        <v>3.0940916997625298</v>
      </c>
      <c r="G254" s="155">
        <v>1613.3738265970599</v>
      </c>
      <c r="H254" s="155">
        <v>0.73343563228070996</v>
      </c>
      <c r="I254" s="155">
        <v>7.4179470439179995E-2</v>
      </c>
    </row>
    <row r="255" spans="1:9" x14ac:dyDescent="0.25">
      <c r="A255" s="149" t="s">
        <v>979</v>
      </c>
      <c r="B255" s="155" t="s">
        <v>905</v>
      </c>
      <c r="C255" s="147" t="s">
        <v>941</v>
      </c>
      <c r="D255" s="147" t="s">
        <v>905</v>
      </c>
      <c r="E255" s="147" t="s">
        <v>905</v>
      </c>
      <c r="F255" s="147" t="s">
        <v>905</v>
      </c>
      <c r="G255" s="155" t="s">
        <v>905</v>
      </c>
      <c r="H255" s="155" t="s">
        <v>905</v>
      </c>
      <c r="I255" s="155" t="s">
        <v>905</v>
      </c>
    </row>
    <row r="256" spans="1:9" x14ac:dyDescent="0.25">
      <c r="A256" s="149" t="s">
        <v>980</v>
      </c>
      <c r="B256" s="155" t="s">
        <v>905</v>
      </c>
      <c r="C256" s="147" t="s">
        <v>941</v>
      </c>
      <c r="D256" s="147" t="s">
        <v>905</v>
      </c>
      <c r="E256" s="147" t="s">
        <v>905</v>
      </c>
      <c r="F256" s="147" t="s">
        <v>905</v>
      </c>
      <c r="G256" s="155" t="s">
        <v>905</v>
      </c>
      <c r="H256" s="155" t="s">
        <v>905</v>
      </c>
      <c r="I256" s="155" t="s">
        <v>905</v>
      </c>
    </row>
    <row r="257" spans="1:9" x14ac:dyDescent="0.25">
      <c r="A257" s="149" t="s">
        <v>981</v>
      </c>
      <c r="B257" s="147" t="s">
        <v>905</v>
      </c>
      <c r="C257" s="147" t="s">
        <v>941</v>
      </c>
      <c r="D257" s="148" t="s">
        <v>251</v>
      </c>
      <c r="E257" s="148" t="s">
        <v>251</v>
      </c>
      <c r="F257" s="148" t="s">
        <v>251</v>
      </c>
      <c r="G257" s="147" t="s">
        <v>905</v>
      </c>
      <c r="H257" s="147" t="s">
        <v>905</v>
      </c>
      <c r="I257" s="147" t="s">
        <v>905</v>
      </c>
    </row>
    <row r="258" spans="1:9" x14ac:dyDescent="0.25">
      <c r="A258" s="149" t="s">
        <v>944</v>
      </c>
      <c r="B258" s="155" t="s">
        <v>905</v>
      </c>
      <c r="C258" s="147" t="s">
        <v>941</v>
      </c>
      <c r="D258" s="147" t="s">
        <v>905</v>
      </c>
      <c r="E258" s="147" t="s">
        <v>905</v>
      </c>
      <c r="F258" s="147" t="s">
        <v>905</v>
      </c>
      <c r="G258" s="155" t="s">
        <v>905</v>
      </c>
      <c r="H258" s="155" t="s">
        <v>905</v>
      </c>
      <c r="I258" s="155" t="s">
        <v>905</v>
      </c>
    </row>
    <row r="259" spans="1:9" x14ac:dyDescent="0.25">
      <c r="A259" s="149" t="s">
        <v>948</v>
      </c>
      <c r="B259" s="155" t="s">
        <v>875</v>
      </c>
      <c r="C259" s="147" t="s">
        <v>941</v>
      </c>
      <c r="D259" s="147" t="s">
        <v>875</v>
      </c>
      <c r="E259" s="147" t="s">
        <v>902</v>
      </c>
      <c r="F259" s="147" t="s">
        <v>902</v>
      </c>
      <c r="G259" s="155" t="s">
        <v>875</v>
      </c>
      <c r="H259" s="155" t="s">
        <v>902</v>
      </c>
      <c r="I259" s="155" t="s">
        <v>902</v>
      </c>
    </row>
    <row r="260" spans="1:9" x14ac:dyDescent="0.25">
      <c r="A260" s="149" t="s">
        <v>982</v>
      </c>
      <c r="B260" s="147" t="s">
        <v>905</v>
      </c>
      <c r="C260" s="147" t="s">
        <v>941</v>
      </c>
      <c r="D260" s="148" t="s">
        <v>251</v>
      </c>
      <c r="E260" s="148" t="s">
        <v>251</v>
      </c>
      <c r="F260" s="148" t="s">
        <v>251</v>
      </c>
      <c r="G260" s="147" t="s">
        <v>905</v>
      </c>
      <c r="H260" s="147" t="s">
        <v>905</v>
      </c>
      <c r="I260" s="147" t="s">
        <v>905</v>
      </c>
    </row>
    <row r="261" spans="1:9" x14ac:dyDescent="0.25">
      <c r="A261" s="166" t="s">
        <v>989</v>
      </c>
      <c r="B261" s="147" t="s">
        <v>875</v>
      </c>
      <c r="C261" s="147" t="s">
        <v>941</v>
      </c>
      <c r="D261" s="148" t="s">
        <v>251</v>
      </c>
      <c r="E261" s="148" t="s">
        <v>251</v>
      </c>
      <c r="F261" s="148" t="s">
        <v>251</v>
      </c>
      <c r="G261" s="147" t="s">
        <v>875</v>
      </c>
      <c r="H261" s="147" t="s">
        <v>875</v>
      </c>
      <c r="I261" s="147" t="s">
        <v>875</v>
      </c>
    </row>
    <row r="262" spans="1:9" x14ac:dyDescent="0.25">
      <c r="A262" s="154" t="s">
        <v>990</v>
      </c>
      <c r="B262" s="147" t="s">
        <v>875</v>
      </c>
      <c r="C262" s="147" t="s">
        <v>941</v>
      </c>
      <c r="D262" s="148" t="s">
        <v>251</v>
      </c>
      <c r="E262" s="148" t="s">
        <v>251</v>
      </c>
      <c r="F262" s="148" t="s">
        <v>251</v>
      </c>
      <c r="G262" s="147" t="s">
        <v>875</v>
      </c>
      <c r="H262" s="147" t="s">
        <v>875</v>
      </c>
      <c r="I262" s="147" t="s">
        <v>875</v>
      </c>
    </row>
    <row r="263" spans="1:9" x14ac:dyDescent="0.25">
      <c r="A263" s="162" t="s">
        <v>978</v>
      </c>
      <c r="B263" s="155" t="s">
        <v>875</v>
      </c>
      <c r="C263" s="147" t="s">
        <v>941</v>
      </c>
      <c r="D263" s="147" t="s">
        <v>875</v>
      </c>
      <c r="E263" s="147" t="s">
        <v>875</v>
      </c>
      <c r="F263" s="147" t="s">
        <v>875</v>
      </c>
      <c r="G263" s="155" t="s">
        <v>875</v>
      </c>
      <c r="H263" s="155" t="s">
        <v>875</v>
      </c>
      <c r="I263" s="155" t="s">
        <v>875</v>
      </c>
    </row>
    <row r="264" spans="1:9" x14ac:dyDescent="0.25">
      <c r="A264" s="162" t="s">
        <v>991</v>
      </c>
      <c r="B264" s="155" t="s">
        <v>875</v>
      </c>
      <c r="C264" s="147" t="s">
        <v>941</v>
      </c>
      <c r="D264" s="147" t="s">
        <v>875</v>
      </c>
      <c r="E264" s="147" t="s">
        <v>875</v>
      </c>
      <c r="F264" s="147" t="s">
        <v>875</v>
      </c>
      <c r="G264" s="155" t="s">
        <v>875</v>
      </c>
      <c r="H264" s="155" t="s">
        <v>875</v>
      </c>
      <c r="I264" s="155" t="s">
        <v>875</v>
      </c>
    </row>
    <row r="265" spans="1:9" x14ac:dyDescent="0.25">
      <c r="A265" s="162" t="s">
        <v>992</v>
      </c>
      <c r="B265" s="155" t="s">
        <v>875</v>
      </c>
      <c r="C265" s="147" t="s">
        <v>941</v>
      </c>
      <c r="D265" s="147" t="s">
        <v>875</v>
      </c>
      <c r="E265" s="147" t="s">
        <v>875</v>
      </c>
      <c r="F265" s="147" t="s">
        <v>875</v>
      </c>
      <c r="G265" s="155" t="s">
        <v>875</v>
      </c>
      <c r="H265" s="155" t="s">
        <v>875</v>
      </c>
      <c r="I265" s="155" t="s">
        <v>875</v>
      </c>
    </row>
    <row r="266" spans="1:9" x14ac:dyDescent="0.25">
      <c r="A266" s="162" t="s">
        <v>993</v>
      </c>
      <c r="B266" s="147" t="s">
        <v>875</v>
      </c>
      <c r="C266" s="147" t="s">
        <v>873</v>
      </c>
      <c r="D266" s="148" t="s">
        <v>251</v>
      </c>
      <c r="E266" s="148" t="s">
        <v>251</v>
      </c>
      <c r="F266" s="148" t="s">
        <v>251</v>
      </c>
      <c r="G266" s="147" t="s">
        <v>875</v>
      </c>
      <c r="H266" s="147" t="s">
        <v>875</v>
      </c>
      <c r="I266" s="147" t="s">
        <v>875</v>
      </c>
    </row>
    <row r="267" spans="1:9" x14ac:dyDescent="0.25">
      <c r="A267" s="162" t="s">
        <v>954</v>
      </c>
      <c r="B267" s="155" t="s">
        <v>875</v>
      </c>
      <c r="C267" s="147" t="s">
        <v>941</v>
      </c>
      <c r="D267" s="147" t="s">
        <v>875</v>
      </c>
      <c r="E267" s="147" t="s">
        <v>875</v>
      </c>
      <c r="F267" s="147" t="s">
        <v>875</v>
      </c>
      <c r="G267" s="155" t="s">
        <v>875</v>
      </c>
      <c r="H267" s="155" t="s">
        <v>875</v>
      </c>
      <c r="I267" s="155" t="s">
        <v>875</v>
      </c>
    </row>
    <row r="268" spans="1:9" x14ac:dyDescent="0.25">
      <c r="A268" s="162" t="s">
        <v>111</v>
      </c>
      <c r="B268" s="155" t="s">
        <v>875</v>
      </c>
      <c r="C268" s="147" t="s">
        <v>941</v>
      </c>
      <c r="D268" s="147" t="s">
        <v>875</v>
      </c>
      <c r="E268" s="147" t="s">
        <v>875</v>
      </c>
      <c r="F268" s="147" t="s">
        <v>875</v>
      </c>
      <c r="G268" s="155" t="s">
        <v>875</v>
      </c>
      <c r="H268" s="155" t="s">
        <v>875</v>
      </c>
      <c r="I268" s="155" t="s">
        <v>875</v>
      </c>
    </row>
    <row r="269" spans="1:9" x14ac:dyDescent="0.25">
      <c r="A269" s="162" t="s">
        <v>994</v>
      </c>
      <c r="B269" s="147" t="s">
        <v>875</v>
      </c>
      <c r="C269" s="147" t="s">
        <v>873</v>
      </c>
      <c r="D269" s="148" t="s">
        <v>251</v>
      </c>
      <c r="E269" s="148" t="s">
        <v>251</v>
      </c>
      <c r="F269" s="148" t="s">
        <v>251</v>
      </c>
      <c r="G269" s="147" t="s">
        <v>875</v>
      </c>
      <c r="H269" s="147" t="s">
        <v>875</v>
      </c>
      <c r="I269" s="147" t="s">
        <v>875</v>
      </c>
    </row>
    <row r="270" spans="1:9" x14ac:dyDescent="0.25">
      <c r="A270" s="164" t="s">
        <v>887</v>
      </c>
      <c r="B270" s="147">
        <v>649778.69681183586</v>
      </c>
      <c r="C270" s="147" t="s">
        <v>941</v>
      </c>
      <c r="D270" s="148" t="s">
        <v>251</v>
      </c>
      <c r="E270" s="148" t="s">
        <v>251</v>
      </c>
      <c r="F270" s="148" t="s">
        <v>251</v>
      </c>
      <c r="G270" s="147">
        <v>45547.793861224309</v>
      </c>
      <c r="H270" s="147">
        <v>3.5201759225</v>
      </c>
      <c r="I270" s="147">
        <v>1.1264562951999999</v>
      </c>
    </row>
    <row r="271" spans="1:9" x14ac:dyDescent="0.25">
      <c r="A271" s="149" t="s">
        <v>942</v>
      </c>
      <c r="B271" s="155">
        <v>649778.69681183586</v>
      </c>
      <c r="C271" s="147" t="s">
        <v>941</v>
      </c>
      <c r="D271" s="147">
        <v>70.097394827971911</v>
      </c>
      <c r="E271" s="147">
        <v>5.4174997422536002</v>
      </c>
      <c r="F271" s="147">
        <v>1.7335999175211501</v>
      </c>
      <c r="G271" s="155">
        <v>45547.793861224309</v>
      </c>
      <c r="H271" s="155">
        <v>3.5201759225</v>
      </c>
      <c r="I271" s="155">
        <v>1.1264562951999999</v>
      </c>
    </row>
    <row r="272" spans="1:9" x14ac:dyDescent="0.25">
      <c r="A272" s="149" t="s">
        <v>943</v>
      </c>
      <c r="B272" s="155" t="s">
        <v>905</v>
      </c>
      <c r="C272" s="147" t="s">
        <v>941</v>
      </c>
      <c r="D272" s="147" t="s">
        <v>905</v>
      </c>
      <c r="E272" s="147" t="s">
        <v>905</v>
      </c>
      <c r="F272" s="147" t="s">
        <v>905</v>
      </c>
      <c r="G272" s="155" t="s">
        <v>905</v>
      </c>
      <c r="H272" s="155" t="s">
        <v>905</v>
      </c>
      <c r="I272" s="155" t="s">
        <v>905</v>
      </c>
    </row>
    <row r="273" spans="1:10" x14ac:dyDescent="0.25">
      <c r="A273" s="149" t="s">
        <v>944</v>
      </c>
      <c r="B273" s="155" t="s">
        <v>875</v>
      </c>
      <c r="C273" s="147" t="s">
        <v>941</v>
      </c>
      <c r="D273" s="147" t="s">
        <v>875</v>
      </c>
      <c r="E273" s="147" t="s">
        <v>875</v>
      </c>
      <c r="F273" s="147" t="s">
        <v>875</v>
      </c>
      <c r="G273" s="155" t="s">
        <v>875</v>
      </c>
      <c r="H273" s="155" t="s">
        <v>875</v>
      </c>
      <c r="I273" s="155" t="s">
        <v>875</v>
      </c>
    </row>
    <row r="274" spans="1:10" x14ac:dyDescent="0.25">
      <c r="A274" s="149" t="s">
        <v>948</v>
      </c>
      <c r="B274" s="155" t="s">
        <v>905</v>
      </c>
      <c r="C274" s="147" t="s">
        <v>941</v>
      </c>
      <c r="D274" s="147" t="s">
        <v>905</v>
      </c>
      <c r="E274" s="147" t="s">
        <v>902</v>
      </c>
      <c r="F274" s="147" t="s">
        <v>902</v>
      </c>
      <c r="G274" s="155" t="s">
        <v>905</v>
      </c>
      <c r="H274" s="155" t="s">
        <v>902</v>
      </c>
      <c r="I274" s="155" t="s">
        <v>902</v>
      </c>
    </row>
    <row r="275" spans="1:10" x14ac:dyDescent="0.25">
      <c r="A275" s="149" t="s">
        <v>995</v>
      </c>
      <c r="B275" s="147" t="s">
        <v>875</v>
      </c>
      <c r="C275" s="147" t="s">
        <v>873</v>
      </c>
      <c r="D275" s="148" t="s">
        <v>251</v>
      </c>
      <c r="E275" s="148" t="s">
        <v>251</v>
      </c>
      <c r="F275" s="148" t="s">
        <v>251</v>
      </c>
      <c r="G275" s="147" t="s">
        <v>875</v>
      </c>
      <c r="H275" s="147" t="s">
        <v>873</v>
      </c>
      <c r="I275" s="147" t="s">
        <v>873</v>
      </c>
    </row>
    <row r="276" spans="1:10" x14ac:dyDescent="0.25">
      <c r="A276" s="164" t="s">
        <v>996</v>
      </c>
      <c r="B276" s="147">
        <v>547318.92449851346</v>
      </c>
      <c r="C276" s="147" t="s">
        <v>941</v>
      </c>
      <c r="D276" s="148" t="s">
        <v>251</v>
      </c>
      <c r="E276" s="148" t="s">
        <v>251</v>
      </c>
      <c r="F276" s="148" t="s">
        <v>251</v>
      </c>
      <c r="G276" s="147">
        <v>38080.222525262849</v>
      </c>
      <c r="H276" s="147">
        <v>0.85610944136528999</v>
      </c>
      <c r="I276" s="147">
        <v>1.8638862272101699</v>
      </c>
    </row>
    <row r="277" spans="1:10" x14ac:dyDescent="0.25">
      <c r="A277" s="149" t="s">
        <v>997</v>
      </c>
      <c r="B277" s="155">
        <v>270555.52902466076</v>
      </c>
      <c r="C277" s="147" t="s">
        <v>941</v>
      </c>
      <c r="D277" s="147">
        <v>71.174746954728036</v>
      </c>
      <c r="E277" s="147">
        <v>0.61199313881258</v>
      </c>
      <c r="F277" s="147">
        <v>3.64842063522874</v>
      </c>
      <c r="G277" s="155">
        <v>19256.721315532806</v>
      </c>
      <c r="H277" s="155">
        <v>0.1655781274309</v>
      </c>
      <c r="I277" s="155">
        <v>0.9871003750688</v>
      </c>
    </row>
    <row r="278" spans="1:10" x14ac:dyDescent="0.25">
      <c r="A278" s="149" t="s">
        <v>998</v>
      </c>
      <c r="B278" s="155">
        <v>276763.39547385264</v>
      </c>
      <c r="C278" s="147" t="s">
        <v>941</v>
      </c>
      <c r="D278" s="147">
        <v>68.012972515754527</v>
      </c>
      <c r="E278" s="147">
        <v>2.49502399965905</v>
      </c>
      <c r="F278" s="147">
        <v>3.1679978872936099</v>
      </c>
      <c r="G278" s="155">
        <v>18823.501209730042</v>
      </c>
      <c r="H278" s="155">
        <v>0.69053131393439005</v>
      </c>
      <c r="I278" s="155">
        <v>0.87678585214136995</v>
      </c>
    </row>
    <row r="279" spans="1:10" x14ac:dyDescent="0.25">
      <c r="A279" s="149" t="s">
        <v>978</v>
      </c>
      <c r="B279" s="155" t="s">
        <v>875</v>
      </c>
      <c r="C279" s="147" t="s">
        <v>941</v>
      </c>
      <c r="D279" s="147" t="s">
        <v>875</v>
      </c>
      <c r="E279" s="147" t="s">
        <v>875</v>
      </c>
      <c r="F279" s="147" t="s">
        <v>875</v>
      </c>
      <c r="G279" s="155" t="s">
        <v>875</v>
      </c>
      <c r="H279" s="155" t="s">
        <v>875</v>
      </c>
      <c r="I279" s="155" t="s">
        <v>875</v>
      </c>
    </row>
    <row r="280" spans="1:10" x14ac:dyDescent="0.25">
      <c r="A280" s="149" t="s">
        <v>999</v>
      </c>
      <c r="B280" s="147" t="s">
        <v>905</v>
      </c>
      <c r="C280" s="147" t="s">
        <v>873</v>
      </c>
      <c r="D280" s="148" t="s">
        <v>251</v>
      </c>
      <c r="E280" s="148" t="s">
        <v>251</v>
      </c>
      <c r="F280" s="148" t="s">
        <v>251</v>
      </c>
      <c r="G280" s="147" t="s">
        <v>905</v>
      </c>
      <c r="H280" s="147" t="s">
        <v>873</v>
      </c>
      <c r="I280" s="147" t="s">
        <v>873</v>
      </c>
    </row>
    <row r="281" spans="1:10" x14ac:dyDescent="0.25">
      <c r="A281" s="149" t="s">
        <v>944</v>
      </c>
      <c r="B281" s="155" t="s">
        <v>875</v>
      </c>
      <c r="C281" s="147" t="s">
        <v>941</v>
      </c>
      <c r="D281" s="147" t="s">
        <v>875</v>
      </c>
      <c r="E281" s="147" t="s">
        <v>875</v>
      </c>
      <c r="F281" s="147" t="s">
        <v>875</v>
      </c>
      <c r="G281" s="155" t="s">
        <v>875</v>
      </c>
      <c r="H281" s="155" t="s">
        <v>875</v>
      </c>
      <c r="I281" s="155" t="s">
        <v>875</v>
      </c>
      <c r="J281" s="147" t="s">
        <v>873</v>
      </c>
    </row>
    <row r="282" spans="1:10" x14ac:dyDescent="0.25">
      <c r="A282" s="149" t="s">
        <v>948</v>
      </c>
      <c r="B282" s="155" t="s">
        <v>905</v>
      </c>
      <c r="C282" s="147" t="s">
        <v>941</v>
      </c>
      <c r="D282" s="147" t="s">
        <v>905</v>
      </c>
      <c r="E282" s="147" t="s">
        <v>902</v>
      </c>
      <c r="F282" s="147" t="s">
        <v>902</v>
      </c>
      <c r="G282" s="155" t="s">
        <v>905</v>
      </c>
      <c r="H282" s="155" t="s">
        <v>902</v>
      </c>
      <c r="I282" s="155" t="s">
        <v>902</v>
      </c>
      <c r="J282" s="147" t="s">
        <v>873</v>
      </c>
    </row>
    <row r="283" spans="1:10" x14ac:dyDescent="0.25">
      <c r="A283" s="149" t="s">
        <v>1000</v>
      </c>
      <c r="B283" s="147" t="s">
        <v>905</v>
      </c>
      <c r="C283" s="147" t="s">
        <v>873</v>
      </c>
      <c r="D283" s="148" t="s">
        <v>251</v>
      </c>
      <c r="E283" s="148" t="s">
        <v>251</v>
      </c>
      <c r="F283" s="148" t="s">
        <v>251</v>
      </c>
      <c r="G283" s="147" t="s">
        <v>905</v>
      </c>
      <c r="H283" s="147" t="s">
        <v>873</v>
      </c>
      <c r="I283" s="147" t="s">
        <v>873</v>
      </c>
      <c r="J283" s="147" t="s">
        <v>873</v>
      </c>
    </row>
    <row r="284" spans="1:10" x14ac:dyDescent="0.25">
      <c r="A284" s="164" t="s">
        <v>1001</v>
      </c>
      <c r="B284" s="147">
        <v>644611.42667525948</v>
      </c>
      <c r="C284" s="147" t="s">
        <v>941</v>
      </c>
      <c r="D284" s="148" t="s">
        <v>251</v>
      </c>
      <c r="E284" s="148" t="s">
        <v>251</v>
      </c>
      <c r="F284" s="148" t="s">
        <v>251</v>
      </c>
      <c r="G284" s="147">
        <v>32382.999172178999</v>
      </c>
      <c r="H284" s="147">
        <v>14.737803804471721</v>
      </c>
      <c r="I284" s="147">
        <v>4.7773099929134597</v>
      </c>
      <c r="J284" s="147" t="s">
        <v>873</v>
      </c>
    </row>
    <row r="285" spans="1:10" x14ac:dyDescent="0.25">
      <c r="A285" s="159" t="s">
        <v>942</v>
      </c>
      <c r="B285" s="147" t="s">
        <v>1002</v>
      </c>
      <c r="C285" s="147" t="s">
        <v>941</v>
      </c>
      <c r="D285" s="147" t="s">
        <v>1002</v>
      </c>
      <c r="E285" s="147" t="s">
        <v>1002</v>
      </c>
      <c r="F285" s="147" t="s">
        <v>1002</v>
      </c>
      <c r="G285" s="147" t="s">
        <v>1002</v>
      </c>
      <c r="H285" s="147">
        <v>14.737803804471721</v>
      </c>
      <c r="I285" s="147">
        <v>4.7773099929134597</v>
      </c>
      <c r="J285" s="147" t="s">
        <v>873</v>
      </c>
    </row>
    <row r="286" spans="1:10" x14ac:dyDescent="0.25">
      <c r="A286" s="159" t="s">
        <v>943</v>
      </c>
      <c r="B286" s="147" t="s">
        <v>905</v>
      </c>
      <c r="C286" s="147" t="s">
        <v>941</v>
      </c>
      <c r="D286" s="147" t="s">
        <v>905</v>
      </c>
      <c r="E286" s="147" t="s">
        <v>905</v>
      </c>
      <c r="F286" s="147" t="s">
        <v>905</v>
      </c>
      <c r="G286" s="147" t="s">
        <v>905</v>
      </c>
      <c r="H286" s="147" t="s">
        <v>905</v>
      </c>
      <c r="I286" s="147" t="s">
        <v>905</v>
      </c>
      <c r="J286" s="147" t="s">
        <v>873</v>
      </c>
    </row>
    <row r="287" spans="1:10" x14ac:dyDescent="0.25">
      <c r="A287" s="159" t="s">
        <v>944</v>
      </c>
      <c r="B287" s="147">
        <v>644611.42667525948</v>
      </c>
      <c r="C287" s="147" t="s">
        <v>941</v>
      </c>
      <c r="D287" s="147">
        <v>50.236464685713393</v>
      </c>
      <c r="E287" s="147" t="s">
        <v>902</v>
      </c>
      <c r="F287" s="147" t="s">
        <v>902</v>
      </c>
      <c r="G287" s="147">
        <v>32382.999172178999</v>
      </c>
      <c r="H287" s="147" t="s">
        <v>902</v>
      </c>
      <c r="I287" s="147" t="s">
        <v>902</v>
      </c>
      <c r="J287" s="147" t="s">
        <v>873</v>
      </c>
    </row>
    <row r="288" spans="1:10" x14ac:dyDescent="0.25">
      <c r="A288" s="159" t="s">
        <v>966</v>
      </c>
      <c r="B288" s="147" t="s">
        <v>963</v>
      </c>
      <c r="C288" s="147" t="s">
        <v>941</v>
      </c>
      <c r="D288" s="147" t="s">
        <v>963</v>
      </c>
      <c r="E288" s="147" t="s">
        <v>905</v>
      </c>
      <c r="F288" s="147" t="s">
        <v>905</v>
      </c>
      <c r="G288" s="147" t="s">
        <v>963</v>
      </c>
      <c r="H288" s="147" t="s">
        <v>905</v>
      </c>
      <c r="I288" s="147" t="s">
        <v>905</v>
      </c>
      <c r="J288" s="147" t="s">
        <v>873</v>
      </c>
    </row>
    <row r="289" spans="1:10" x14ac:dyDescent="0.25">
      <c r="A289" s="159" t="s">
        <v>968</v>
      </c>
      <c r="B289" s="147" t="s">
        <v>963</v>
      </c>
      <c r="C289" s="147" t="s">
        <v>941</v>
      </c>
      <c r="D289" s="147" t="s">
        <v>963</v>
      </c>
      <c r="E289" s="147" t="s">
        <v>1003</v>
      </c>
      <c r="F289" s="147" t="s">
        <v>1003</v>
      </c>
      <c r="G289" s="147" t="s">
        <v>963</v>
      </c>
      <c r="H289" s="147" t="s">
        <v>1003</v>
      </c>
      <c r="I289" s="147" t="s">
        <v>1003</v>
      </c>
      <c r="J289" s="147" t="s">
        <v>873</v>
      </c>
    </row>
    <row r="290" spans="1:10" x14ac:dyDescent="0.25">
      <c r="A290" s="167" t="s">
        <v>1004</v>
      </c>
      <c r="B290" s="147">
        <v>644611.42667525948</v>
      </c>
      <c r="C290" s="147" t="s">
        <v>941</v>
      </c>
      <c r="D290" s="148" t="s">
        <v>251</v>
      </c>
      <c r="E290" s="148" t="s">
        <v>251</v>
      </c>
      <c r="F290" s="148" t="s">
        <v>251</v>
      </c>
      <c r="G290" s="147">
        <v>32382.999172178999</v>
      </c>
      <c r="H290" s="147" t="s">
        <v>1003</v>
      </c>
      <c r="I290" s="147" t="s">
        <v>1003</v>
      </c>
      <c r="J290" s="147" t="s">
        <v>873</v>
      </c>
    </row>
    <row r="291" spans="1:10" x14ac:dyDescent="0.25">
      <c r="A291" s="159" t="s">
        <v>942</v>
      </c>
      <c r="B291" s="155" t="s">
        <v>902</v>
      </c>
      <c r="C291" s="147" t="s">
        <v>941</v>
      </c>
      <c r="D291" s="147" t="s">
        <v>902</v>
      </c>
      <c r="E291" s="147" t="s">
        <v>905</v>
      </c>
      <c r="F291" s="147" t="s">
        <v>905</v>
      </c>
      <c r="G291" s="155" t="s">
        <v>902</v>
      </c>
      <c r="H291" s="155" t="s">
        <v>905</v>
      </c>
      <c r="I291" s="155" t="s">
        <v>905</v>
      </c>
      <c r="J291" s="147" t="s">
        <v>873</v>
      </c>
    </row>
    <row r="292" spans="1:10" x14ac:dyDescent="0.25">
      <c r="A292" s="159" t="s">
        <v>943</v>
      </c>
      <c r="B292" s="155" t="s">
        <v>905</v>
      </c>
      <c r="C292" s="147" t="s">
        <v>941</v>
      </c>
      <c r="D292" s="147" t="s">
        <v>905</v>
      </c>
      <c r="E292" s="147" t="s">
        <v>905</v>
      </c>
      <c r="F292" s="147" t="s">
        <v>905</v>
      </c>
      <c r="G292" s="155" t="s">
        <v>905</v>
      </c>
      <c r="H292" s="155" t="s">
        <v>905</v>
      </c>
      <c r="I292" s="155" t="s">
        <v>905</v>
      </c>
      <c r="J292" s="147" t="s">
        <v>873</v>
      </c>
    </row>
    <row r="293" spans="1:10" x14ac:dyDescent="0.25">
      <c r="A293" s="159" t="s">
        <v>944</v>
      </c>
      <c r="B293" s="155">
        <v>644611.42667525948</v>
      </c>
      <c r="C293" s="147" t="s">
        <v>941</v>
      </c>
      <c r="D293" s="147">
        <v>50.236464685713393</v>
      </c>
      <c r="E293" s="147" t="s">
        <v>902</v>
      </c>
      <c r="F293" s="147" t="s">
        <v>902</v>
      </c>
      <c r="G293" s="155">
        <v>32382.999172178999</v>
      </c>
      <c r="H293" s="155" t="s">
        <v>902</v>
      </c>
      <c r="I293" s="155" t="s">
        <v>902</v>
      </c>
      <c r="J293" s="147" t="s">
        <v>873</v>
      </c>
    </row>
    <row r="294" spans="1:10" x14ac:dyDescent="0.25">
      <c r="A294" s="159" t="s">
        <v>966</v>
      </c>
      <c r="B294" s="155" t="s">
        <v>875</v>
      </c>
      <c r="C294" s="147" t="s">
        <v>941</v>
      </c>
      <c r="D294" s="147" t="s">
        <v>875</v>
      </c>
      <c r="E294" s="147" t="s">
        <v>905</v>
      </c>
      <c r="F294" s="147" t="s">
        <v>905</v>
      </c>
      <c r="G294" s="155" t="s">
        <v>875</v>
      </c>
      <c r="H294" s="155" t="s">
        <v>905</v>
      </c>
      <c r="I294" s="155" t="s">
        <v>905</v>
      </c>
      <c r="J294" s="147" t="s">
        <v>873</v>
      </c>
    </row>
    <row r="295" spans="1:10" x14ac:dyDescent="0.25">
      <c r="A295" s="159" t="s">
        <v>968</v>
      </c>
      <c r="B295" s="155" t="s">
        <v>905</v>
      </c>
      <c r="C295" s="147" t="s">
        <v>941</v>
      </c>
      <c r="D295" s="147" t="s">
        <v>905</v>
      </c>
      <c r="E295" s="147" t="s">
        <v>905</v>
      </c>
      <c r="F295" s="147" t="s">
        <v>905</v>
      </c>
      <c r="G295" s="155" t="s">
        <v>905</v>
      </c>
      <c r="H295" s="155" t="s">
        <v>905</v>
      </c>
      <c r="I295" s="155" t="s">
        <v>905</v>
      </c>
      <c r="J295" s="147" t="s">
        <v>873</v>
      </c>
    </row>
    <row r="296" spans="1:10" x14ac:dyDescent="0.25">
      <c r="A296" s="167" t="s">
        <v>1005</v>
      </c>
      <c r="B296" s="147" t="s">
        <v>963</v>
      </c>
      <c r="C296" s="147" t="s">
        <v>941</v>
      </c>
      <c r="D296" s="148" t="s">
        <v>251</v>
      </c>
      <c r="E296" s="148" t="s">
        <v>251</v>
      </c>
      <c r="F296" s="148" t="s">
        <v>251</v>
      </c>
      <c r="G296" s="147" t="s">
        <v>963</v>
      </c>
      <c r="H296" s="147">
        <v>14.737803804471721</v>
      </c>
      <c r="I296" s="147">
        <v>4.7773099929134597</v>
      </c>
      <c r="J296" s="147" t="s">
        <v>873</v>
      </c>
    </row>
    <row r="297" spans="1:10" x14ac:dyDescent="0.25">
      <c r="A297" s="153" t="s">
        <v>1006</v>
      </c>
      <c r="B297" s="147" t="s">
        <v>963</v>
      </c>
      <c r="C297" s="147" t="s">
        <v>941</v>
      </c>
      <c r="D297" s="148" t="s">
        <v>251</v>
      </c>
      <c r="E297" s="148" t="s">
        <v>251</v>
      </c>
      <c r="F297" s="148" t="s">
        <v>251</v>
      </c>
      <c r="G297" s="147" t="s">
        <v>963</v>
      </c>
      <c r="H297" s="147">
        <v>14.737803804471721</v>
      </c>
      <c r="I297" s="147">
        <v>4.7773099929134597</v>
      </c>
      <c r="J297" s="147" t="s">
        <v>873</v>
      </c>
    </row>
    <row r="298" spans="1:10" x14ac:dyDescent="0.25">
      <c r="A298" s="154" t="s">
        <v>952</v>
      </c>
      <c r="B298" s="155" t="s">
        <v>875</v>
      </c>
      <c r="C298" s="147" t="s">
        <v>941</v>
      </c>
      <c r="D298" s="147" t="s">
        <v>875</v>
      </c>
      <c r="E298" s="147" t="s">
        <v>875</v>
      </c>
      <c r="F298" s="147" t="s">
        <v>875</v>
      </c>
      <c r="G298" s="155" t="s">
        <v>875</v>
      </c>
      <c r="H298" s="155">
        <v>14.737803804471721</v>
      </c>
      <c r="I298" s="155">
        <v>4.7773099929134597</v>
      </c>
      <c r="J298" s="147" t="s">
        <v>873</v>
      </c>
    </row>
    <row r="299" spans="1:10" x14ac:dyDescent="0.25">
      <c r="A299" s="154" t="s">
        <v>953</v>
      </c>
      <c r="B299" s="155" t="s">
        <v>905</v>
      </c>
      <c r="C299" s="147" t="s">
        <v>941</v>
      </c>
      <c r="D299" s="147" t="s">
        <v>905</v>
      </c>
      <c r="E299" s="147" t="s">
        <v>905</v>
      </c>
      <c r="F299" s="147" t="s">
        <v>905</v>
      </c>
      <c r="G299" s="155" t="s">
        <v>905</v>
      </c>
      <c r="H299" s="155" t="s">
        <v>905</v>
      </c>
      <c r="I299" s="155" t="s">
        <v>905</v>
      </c>
      <c r="J299" s="147" t="s">
        <v>873</v>
      </c>
    </row>
    <row r="300" spans="1:10" x14ac:dyDescent="0.25">
      <c r="A300" s="154" t="s">
        <v>954</v>
      </c>
      <c r="B300" s="155" t="s">
        <v>875</v>
      </c>
      <c r="C300" s="147" t="s">
        <v>941</v>
      </c>
      <c r="D300" s="147" t="s">
        <v>875</v>
      </c>
      <c r="E300" s="147" t="s">
        <v>902</v>
      </c>
      <c r="F300" s="147" t="s">
        <v>902</v>
      </c>
      <c r="G300" s="155" t="s">
        <v>875</v>
      </c>
      <c r="H300" s="155" t="s">
        <v>902</v>
      </c>
      <c r="I300" s="155" t="s">
        <v>902</v>
      </c>
      <c r="J300" s="147" t="s">
        <v>873</v>
      </c>
    </row>
    <row r="301" spans="1:10" x14ac:dyDescent="0.25">
      <c r="A301" s="154" t="s">
        <v>955</v>
      </c>
      <c r="B301" s="155" t="s">
        <v>905</v>
      </c>
      <c r="C301" s="147" t="s">
        <v>941</v>
      </c>
      <c r="D301" s="147" t="s">
        <v>905</v>
      </c>
      <c r="E301" s="147" t="s">
        <v>905</v>
      </c>
      <c r="F301" s="147" t="s">
        <v>905</v>
      </c>
      <c r="G301" s="155" t="s">
        <v>905</v>
      </c>
      <c r="H301" s="155" t="s">
        <v>905</v>
      </c>
      <c r="I301" s="155" t="s">
        <v>905</v>
      </c>
      <c r="J301" s="147" t="s">
        <v>873</v>
      </c>
    </row>
    <row r="302" spans="1:10" x14ac:dyDescent="0.25">
      <c r="A302" s="154" t="s">
        <v>111</v>
      </c>
      <c r="B302" s="155" t="s">
        <v>875</v>
      </c>
      <c r="C302" s="147" t="s">
        <v>941</v>
      </c>
      <c r="D302" s="147" t="s">
        <v>875</v>
      </c>
      <c r="E302" s="147" t="s">
        <v>902</v>
      </c>
      <c r="F302" s="147" t="s">
        <v>902</v>
      </c>
      <c r="G302" s="155" t="s">
        <v>875</v>
      </c>
      <c r="H302" s="155" t="s">
        <v>902</v>
      </c>
      <c r="I302" s="155" t="s">
        <v>902</v>
      </c>
      <c r="J302" s="147" t="s">
        <v>873</v>
      </c>
    </row>
    <row r="303" spans="1:10" x14ac:dyDescent="0.25">
      <c r="A303" s="150" t="s">
        <v>1007</v>
      </c>
      <c r="B303" s="147">
        <v>11303238.125626562</v>
      </c>
      <c r="C303" s="147" t="s">
        <v>941</v>
      </c>
      <c r="D303" s="148" t="s">
        <v>251</v>
      </c>
      <c r="E303" s="148" t="s">
        <v>251</v>
      </c>
      <c r="F303" s="148" t="s">
        <v>251</v>
      </c>
      <c r="G303" s="147">
        <v>581575.34226087632</v>
      </c>
      <c r="H303" s="147">
        <v>204.91913730185334</v>
      </c>
      <c r="I303" s="147">
        <v>4.0749038471008197</v>
      </c>
      <c r="J303" s="147" t="s">
        <v>873</v>
      </c>
    </row>
    <row r="304" spans="1:10" x14ac:dyDescent="0.25">
      <c r="A304" s="149" t="s">
        <v>942</v>
      </c>
      <c r="B304" s="147">
        <v>2198593.1136838049</v>
      </c>
      <c r="C304" s="147" t="s">
        <v>941</v>
      </c>
      <c r="D304" s="147">
        <v>66.484493320042304</v>
      </c>
      <c r="E304" s="147">
        <v>9.4999707944178802</v>
      </c>
      <c r="F304" s="147">
        <v>0.57000553216732996</v>
      </c>
      <c r="G304" s="147">
        <v>146172.34918020194</v>
      </c>
      <c r="H304" s="147">
        <v>20.886570368804421</v>
      </c>
      <c r="I304" s="147">
        <v>1.25321023778476</v>
      </c>
      <c r="J304" s="147" t="s">
        <v>873</v>
      </c>
    </row>
    <row r="305" spans="1:10" x14ac:dyDescent="0.25">
      <c r="A305" s="149" t="s">
        <v>943</v>
      </c>
      <c r="B305" s="147">
        <v>112924.73302758516</v>
      </c>
      <c r="C305" s="147" t="s">
        <v>941</v>
      </c>
      <c r="D305" s="147">
        <v>90.664078459531524</v>
      </c>
      <c r="E305" s="147">
        <v>31.211661957997912</v>
      </c>
      <c r="F305" s="147">
        <v>1.42500000000001</v>
      </c>
      <c r="G305" s="147">
        <v>10238.21685523463</v>
      </c>
      <c r="H305" s="147">
        <v>3.5245685939541498</v>
      </c>
      <c r="I305" s="147">
        <v>0.16091774456430999</v>
      </c>
      <c r="J305" s="147" t="s">
        <v>873</v>
      </c>
    </row>
    <row r="306" spans="1:10" x14ac:dyDescent="0.25">
      <c r="A306" s="149" t="s">
        <v>944</v>
      </c>
      <c r="B306" s="147">
        <v>8463270.2337899823</v>
      </c>
      <c r="C306" s="147" t="s">
        <v>941</v>
      </c>
      <c r="D306" s="147">
        <v>50.236464685713393</v>
      </c>
      <c r="E306" s="147">
        <v>4.4990744131945704</v>
      </c>
      <c r="F306" s="147">
        <v>0.09</v>
      </c>
      <c r="G306" s="147">
        <v>425164.77622543974</v>
      </c>
      <c r="H306" s="147">
        <v>38.076882560795781</v>
      </c>
      <c r="I306" s="147">
        <v>0.76169432104110002</v>
      </c>
      <c r="J306" s="147" t="s">
        <v>873</v>
      </c>
    </row>
    <row r="307" spans="1:10" x14ac:dyDescent="0.25">
      <c r="A307" s="149" t="s">
        <v>945</v>
      </c>
      <c r="B307" s="147" t="s">
        <v>905</v>
      </c>
      <c r="C307" s="147" t="s">
        <v>941</v>
      </c>
      <c r="D307" s="147" t="s">
        <v>919</v>
      </c>
      <c r="E307" s="147" t="s">
        <v>873</v>
      </c>
      <c r="F307" s="147" t="s">
        <v>873</v>
      </c>
      <c r="G307" s="147" t="s">
        <v>905</v>
      </c>
      <c r="H307" s="147" t="s">
        <v>873</v>
      </c>
      <c r="I307" s="147" t="s">
        <v>873</v>
      </c>
      <c r="J307" s="147" t="s">
        <v>873</v>
      </c>
    </row>
    <row r="308" spans="1:10" x14ac:dyDescent="0.25">
      <c r="A308" s="149" t="s">
        <v>946</v>
      </c>
      <c r="B308" s="147" t="s">
        <v>905</v>
      </c>
      <c r="C308" s="147" t="s">
        <v>941</v>
      </c>
      <c r="D308" s="147" t="s">
        <v>919</v>
      </c>
      <c r="E308" s="147" t="s">
        <v>873</v>
      </c>
      <c r="F308" s="147" t="s">
        <v>873</v>
      </c>
      <c r="G308" s="147" t="s">
        <v>905</v>
      </c>
      <c r="H308" s="147" t="s">
        <v>873</v>
      </c>
      <c r="I308" s="147" t="s">
        <v>873</v>
      </c>
      <c r="J308" s="147" t="s">
        <v>873</v>
      </c>
    </row>
    <row r="309" spans="1:10" x14ac:dyDescent="0.25">
      <c r="A309" s="149" t="s">
        <v>948</v>
      </c>
      <c r="B309" s="147">
        <v>528450.04512518982</v>
      </c>
      <c r="C309" s="147" t="s">
        <v>941</v>
      </c>
      <c r="D309" s="147">
        <v>97.678084928587992</v>
      </c>
      <c r="E309" s="147">
        <v>269.52616825788527</v>
      </c>
      <c r="F309" s="147">
        <v>3.5936822434384599</v>
      </c>
      <c r="G309" s="147">
        <v>51617.988388254453</v>
      </c>
      <c r="H309" s="147">
        <v>142.43111577829899</v>
      </c>
      <c r="I309" s="147">
        <v>1.8990815437106501</v>
      </c>
      <c r="J309" s="147" t="s">
        <v>873</v>
      </c>
    </row>
    <row r="310" spans="1:10" x14ac:dyDescent="0.25">
      <c r="A310" s="165" t="s">
        <v>1008</v>
      </c>
      <c r="B310" s="147">
        <v>4174492.6792782918</v>
      </c>
      <c r="C310" s="147" t="s">
        <v>941</v>
      </c>
      <c r="D310" s="148" t="s">
        <v>251</v>
      </c>
      <c r="E310" s="148" t="s">
        <v>251</v>
      </c>
      <c r="F310" s="148" t="s">
        <v>251</v>
      </c>
      <c r="G310" s="147">
        <v>223479.67618891632</v>
      </c>
      <c r="H310" s="147">
        <v>42.674366835697008</v>
      </c>
      <c r="I310" s="147">
        <v>1.1338347568242</v>
      </c>
      <c r="J310" s="147" t="s">
        <v>873</v>
      </c>
    </row>
    <row r="311" spans="1:10" x14ac:dyDescent="0.25">
      <c r="A311" s="149" t="s">
        <v>942</v>
      </c>
      <c r="B311" s="147">
        <v>754962.76096598851</v>
      </c>
      <c r="C311" s="147" t="s">
        <v>941</v>
      </c>
      <c r="D311" s="147">
        <v>67.966503724599846</v>
      </c>
      <c r="E311" s="147">
        <v>9.5</v>
      </c>
      <c r="F311" s="147">
        <v>0.56999999999999995</v>
      </c>
      <c r="G311" s="147">
        <v>51312.179305129037</v>
      </c>
      <c r="H311" s="147">
        <v>7.1721462291768896</v>
      </c>
      <c r="I311" s="147">
        <v>0.43032877375061002</v>
      </c>
      <c r="J311" s="147" t="s">
        <v>873</v>
      </c>
    </row>
    <row r="312" spans="1:10" x14ac:dyDescent="0.25">
      <c r="A312" s="149" t="s">
        <v>943</v>
      </c>
      <c r="B312" s="147">
        <v>102339.36264828738</v>
      </c>
      <c r="C312" s="147" t="s">
        <v>941</v>
      </c>
      <c r="D312" s="147">
        <v>90.679224037092183</v>
      </c>
      <c r="E312" s="147">
        <v>9.5</v>
      </c>
      <c r="F312" s="147">
        <v>1.425</v>
      </c>
      <c r="G312" s="147">
        <v>9280.0539933972741</v>
      </c>
      <c r="H312" s="147">
        <v>0.97222394515873001</v>
      </c>
      <c r="I312" s="147">
        <v>0.14583359177381</v>
      </c>
      <c r="J312" s="147" t="s">
        <v>873</v>
      </c>
    </row>
    <row r="313" spans="1:10" x14ac:dyDescent="0.25">
      <c r="A313" s="149" t="s">
        <v>944</v>
      </c>
      <c r="B313" s="147">
        <v>3242414.5271654259</v>
      </c>
      <c r="C313" s="147" t="s">
        <v>941</v>
      </c>
      <c r="D313" s="147">
        <v>50.236464685713393</v>
      </c>
      <c r="E313" s="147">
        <v>4.5</v>
      </c>
      <c r="F313" s="147">
        <v>0.09</v>
      </c>
      <c r="G313" s="147">
        <v>162887.44289039</v>
      </c>
      <c r="H313" s="147">
        <v>14.590865372244419</v>
      </c>
      <c r="I313" s="147">
        <v>0.29181730744488998</v>
      </c>
      <c r="J313" s="147" t="s">
        <v>873</v>
      </c>
    </row>
    <row r="314" spans="1:10" x14ac:dyDescent="0.25">
      <c r="A314" s="149" t="s">
        <v>945</v>
      </c>
      <c r="B314" s="147" t="s">
        <v>905</v>
      </c>
      <c r="C314" s="147" t="s">
        <v>941</v>
      </c>
      <c r="D314" s="147" t="s">
        <v>919</v>
      </c>
      <c r="E314" s="147" t="s">
        <v>873</v>
      </c>
      <c r="F314" s="147" t="s">
        <v>873</v>
      </c>
      <c r="G314" s="147" t="s">
        <v>905</v>
      </c>
      <c r="H314" s="147" t="s">
        <v>873</v>
      </c>
      <c r="I314" s="147" t="s">
        <v>873</v>
      </c>
      <c r="J314" s="147" t="s">
        <v>873</v>
      </c>
    </row>
    <row r="315" spans="1:10" x14ac:dyDescent="0.25">
      <c r="A315" s="149" t="s">
        <v>946</v>
      </c>
      <c r="B315" s="147" t="s">
        <v>905</v>
      </c>
      <c r="C315" s="147" t="s">
        <v>941</v>
      </c>
      <c r="D315" s="147" t="s">
        <v>919</v>
      </c>
      <c r="E315" s="147" t="s">
        <v>873</v>
      </c>
      <c r="F315" s="147" t="s">
        <v>873</v>
      </c>
      <c r="G315" s="147" t="s">
        <v>905</v>
      </c>
      <c r="H315" s="147" t="s">
        <v>873</v>
      </c>
      <c r="I315" s="147" t="s">
        <v>873</v>
      </c>
      <c r="J315" s="147" t="s">
        <v>873</v>
      </c>
    </row>
    <row r="316" spans="1:10" x14ac:dyDescent="0.25">
      <c r="A316" s="149" t="s">
        <v>948</v>
      </c>
      <c r="B316" s="147">
        <v>74776.028498589876</v>
      </c>
      <c r="C316" s="147" t="s">
        <v>941</v>
      </c>
      <c r="D316" s="147">
        <v>97.328304958721361</v>
      </c>
      <c r="E316" s="147">
        <v>266.65138132460436</v>
      </c>
      <c r="F316" s="147">
        <v>3.5553517509946899</v>
      </c>
      <c r="G316" s="147">
        <v>7277.8241053127949</v>
      </c>
      <c r="H316" s="147">
        <v>19.939131289116968</v>
      </c>
      <c r="I316" s="147">
        <v>0.26585508385488998</v>
      </c>
      <c r="J316" s="147" t="s">
        <v>873</v>
      </c>
    </row>
    <row r="317" spans="1:10" x14ac:dyDescent="0.25">
      <c r="A317" s="154" t="s">
        <v>1009</v>
      </c>
      <c r="B317" s="147">
        <v>4174492.6792782918</v>
      </c>
      <c r="C317" s="147" t="s">
        <v>941</v>
      </c>
      <c r="D317" s="148" t="s">
        <v>251</v>
      </c>
      <c r="E317" s="148" t="s">
        <v>251</v>
      </c>
      <c r="F317" s="148" t="s">
        <v>251</v>
      </c>
      <c r="G317" s="147">
        <v>223479.67618891632</v>
      </c>
      <c r="H317" s="147">
        <v>42.674366835697008</v>
      </c>
      <c r="I317" s="147">
        <v>1.1338347568242</v>
      </c>
      <c r="J317" s="147" t="s">
        <v>873</v>
      </c>
    </row>
    <row r="318" spans="1:10" x14ac:dyDescent="0.25">
      <c r="A318" s="162" t="s">
        <v>952</v>
      </c>
      <c r="B318" s="155">
        <v>754962.76096598851</v>
      </c>
      <c r="C318" s="147" t="s">
        <v>941</v>
      </c>
      <c r="D318" s="147">
        <v>67.966503724599846</v>
      </c>
      <c r="E318" s="147">
        <v>9.5</v>
      </c>
      <c r="F318" s="147">
        <v>0.56999999999999995</v>
      </c>
      <c r="G318" s="155">
        <v>51312.179305129037</v>
      </c>
      <c r="H318" s="155">
        <v>7.1721462291768896</v>
      </c>
      <c r="I318" s="155">
        <v>0.43032877375061002</v>
      </c>
      <c r="J318" s="155" t="s">
        <v>873</v>
      </c>
    </row>
    <row r="319" spans="1:10" x14ac:dyDescent="0.25">
      <c r="A319" s="162" t="s">
        <v>953</v>
      </c>
      <c r="B319" s="155">
        <v>102339.36264828738</v>
      </c>
      <c r="C319" s="147" t="s">
        <v>941</v>
      </c>
      <c r="D319" s="147">
        <v>90.679224037092183</v>
      </c>
      <c r="E319" s="147">
        <v>9.5</v>
      </c>
      <c r="F319" s="147">
        <v>1.425</v>
      </c>
      <c r="G319" s="155">
        <v>9280.0539933972741</v>
      </c>
      <c r="H319" s="155">
        <v>0.97222394515873001</v>
      </c>
      <c r="I319" s="155">
        <v>0.14583359177381</v>
      </c>
      <c r="J319" s="155" t="s">
        <v>873</v>
      </c>
    </row>
    <row r="320" spans="1:10" x14ac:dyDescent="0.25">
      <c r="A320" s="162" t="s">
        <v>954</v>
      </c>
      <c r="B320" s="155">
        <v>3242414.5271654259</v>
      </c>
      <c r="C320" s="147" t="s">
        <v>941</v>
      </c>
      <c r="D320" s="147">
        <v>50.236464685713393</v>
      </c>
      <c r="E320" s="147">
        <v>4.5</v>
      </c>
      <c r="F320" s="147">
        <v>0.09</v>
      </c>
      <c r="G320" s="155">
        <v>162887.44289039</v>
      </c>
      <c r="H320" s="155">
        <v>14.590865372244419</v>
      </c>
      <c r="I320" s="155">
        <v>0.29181730744488998</v>
      </c>
      <c r="J320" s="155" t="s">
        <v>873</v>
      </c>
    </row>
    <row r="321" spans="1:10" x14ac:dyDescent="0.25">
      <c r="A321" s="162" t="s">
        <v>955</v>
      </c>
      <c r="B321" s="155" t="s">
        <v>905</v>
      </c>
      <c r="C321" s="147" t="s">
        <v>941</v>
      </c>
      <c r="D321" s="147" t="s">
        <v>919</v>
      </c>
      <c r="E321" s="147" t="s">
        <v>873</v>
      </c>
      <c r="F321" s="147" t="s">
        <v>873</v>
      </c>
      <c r="G321" s="155" t="s">
        <v>905</v>
      </c>
      <c r="H321" s="155" t="s">
        <v>873</v>
      </c>
      <c r="I321" s="155" t="s">
        <v>873</v>
      </c>
      <c r="J321" s="155" t="s">
        <v>873</v>
      </c>
    </row>
    <row r="322" spans="1:10" x14ac:dyDescent="0.25">
      <c r="A322" s="162" t="s">
        <v>956</v>
      </c>
      <c r="B322" s="155" t="s">
        <v>905</v>
      </c>
      <c r="C322" s="147" t="s">
        <v>941</v>
      </c>
      <c r="D322" s="147" t="s">
        <v>919</v>
      </c>
      <c r="E322" s="147" t="s">
        <v>873</v>
      </c>
      <c r="F322" s="147" t="s">
        <v>873</v>
      </c>
      <c r="G322" s="155" t="s">
        <v>905</v>
      </c>
      <c r="H322" s="155" t="s">
        <v>873</v>
      </c>
      <c r="I322" s="155" t="s">
        <v>873</v>
      </c>
      <c r="J322" s="155" t="s">
        <v>873</v>
      </c>
    </row>
    <row r="323" spans="1:10" x14ac:dyDescent="0.25">
      <c r="A323" s="162" t="s">
        <v>111</v>
      </c>
      <c r="B323" s="155">
        <v>74776.028498589876</v>
      </c>
      <c r="C323" s="147" t="s">
        <v>941</v>
      </c>
      <c r="D323" s="147">
        <v>97.328304958721361</v>
      </c>
      <c r="E323" s="147">
        <v>266.65138132460436</v>
      </c>
      <c r="F323" s="147">
        <v>3.5553517509946899</v>
      </c>
      <c r="G323" s="155">
        <v>7277.8241053127949</v>
      </c>
      <c r="H323" s="155">
        <v>19.939131289116968</v>
      </c>
      <c r="I323" s="155">
        <v>0.26585508385488998</v>
      </c>
      <c r="J323" s="155" t="s">
        <v>873</v>
      </c>
    </row>
    <row r="324" spans="1:10" x14ac:dyDescent="0.25">
      <c r="A324" s="165" t="s">
        <v>1010</v>
      </c>
      <c r="B324" s="147">
        <v>7124869.054540881</v>
      </c>
      <c r="C324" s="147" t="s">
        <v>941</v>
      </c>
      <c r="D324" s="148" t="s">
        <v>251</v>
      </c>
      <c r="E324" s="148" t="s">
        <v>251</v>
      </c>
      <c r="F324" s="148" t="s">
        <v>251</v>
      </c>
      <c r="G324" s="147">
        <v>357834.15475600655</v>
      </c>
      <c r="H324" s="147">
        <v>162.22672229540805</v>
      </c>
      <c r="I324" s="147">
        <v>2.9384503414682399</v>
      </c>
      <c r="J324" s="147" t="s">
        <v>873</v>
      </c>
    </row>
    <row r="325" spans="1:10" x14ac:dyDescent="0.25">
      <c r="A325" s="149" t="s">
        <v>942</v>
      </c>
      <c r="B325" s="147">
        <v>1443615.9049670831</v>
      </c>
      <c r="C325" s="147" t="s">
        <v>941</v>
      </c>
      <c r="D325" s="147">
        <v>65.709406352494454</v>
      </c>
      <c r="E325" s="147">
        <v>9.5</v>
      </c>
      <c r="F325" s="147">
        <v>0.56999999999999995</v>
      </c>
      <c r="G325" s="147">
        <v>94859.144116406096</v>
      </c>
      <c r="H325" s="147">
        <v>13.71435109718729</v>
      </c>
      <c r="I325" s="147">
        <v>0.82286106583123997</v>
      </c>
      <c r="J325" s="147" t="s">
        <v>873</v>
      </c>
    </row>
    <row r="326" spans="1:10" x14ac:dyDescent="0.25">
      <c r="A326" s="149" t="s">
        <v>943</v>
      </c>
      <c r="B326" s="147">
        <v>8899.3961168497008</v>
      </c>
      <c r="C326" s="147" t="s">
        <v>941</v>
      </c>
      <c r="D326" s="147">
        <v>90.679224037092155</v>
      </c>
      <c r="E326" s="147">
        <v>284.99999999999949</v>
      </c>
      <c r="F326" s="147">
        <v>1.4249999999999099</v>
      </c>
      <c r="G326" s="147">
        <v>806.9903342746419</v>
      </c>
      <c r="H326" s="147">
        <v>2.5363278933021598</v>
      </c>
      <c r="I326" s="147">
        <v>1.2681639466510001E-2</v>
      </c>
      <c r="J326" s="147" t="s">
        <v>873</v>
      </c>
    </row>
    <row r="327" spans="1:10" x14ac:dyDescent="0.25">
      <c r="A327" s="149" t="s">
        <v>944</v>
      </c>
      <c r="B327" s="147">
        <v>5218679.7368303481</v>
      </c>
      <c r="C327" s="147" t="s">
        <v>941</v>
      </c>
      <c r="D327" s="147">
        <v>50.236464685713379</v>
      </c>
      <c r="E327" s="147">
        <v>4.5</v>
      </c>
      <c r="F327" s="147">
        <v>0.09</v>
      </c>
      <c r="G327" s="147">
        <v>262168.0203053258</v>
      </c>
      <c r="H327" s="147">
        <v>23.484058815736571</v>
      </c>
      <c r="I327" s="147">
        <v>0.46968117631473</v>
      </c>
      <c r="J327" s="147" t="s">
        <v>873</v>
      </c>
    </row>
    <row r="328" spans="1:10" x14ac:dyDescent="0.25">
      <c r="A328" s="149" t="s">
        <v>945</v>
      </c>
      <c r="B328" s="147" t="s">
        <v>905</v>
      </c>
      <c r="C328" s="147" t="s">
        <v>941</v>
      </c>
      <c r="D328" s="147" t="s">
        <v>919</v>
      </c>
      <c r="E328" s="147" t="s">
        <v>873</v>
      </c>
      <c r="F328" s="147" t="s">
        <v>873</v>
      </c>
      <c r="G328" s="147" t="s">
        <v>905</v>
      </c>
      <c r="H328" s="147" t="s">
        <v>873</v>
      </c>
      <c r="I328" s="147" t="s">
        <v>873</v>
      </c>
      <c r="J328" s="147" t="s">
        <v>873</v>
      </c>
    </row>
    <row r="329" spans="1:10" x14ac:dyDescent="0.25">
      <c r="A329" s="149" t="s">
        <v>946</v>
      </c>
      <c r="B329" s="147" t="s">
        <v>905</v>
      </c>
      <c r="C329" s="147" t="s">
        <v>941</v>
      </c>
      <c r="D329" s="147" t="s">
        <v>919</v>
      </c>
      <c r="E329" s="147" t="s">
        <v>873</v>
      </c>
      <c r="F329" s="147" t="s">
        <v>873</v>
      </c>
      <c r="G329" s="147" t="s">
        <v>905</v>
      </c>
      <c r="H329" s="147" t="s">
        <v>873</v>
      </c>
      <c r="I329" s="147" t="s">
        <v>873</v>
      </c>
      <c r="J329" s="147" t="s">
        <v>873</v>
      </c>
    </row>
    <row r="330" spans="1:10" x14ac:dyDescent="0.25">
      <c r="A330" s="149" t="s">
        <v>948</v>
      </c>
      <c r="B330" s="147">
        <v>453674.0166266</v>
      </c>
      <c r="C330" s="147" t="s">
        <v>941</v>
      </c>
      <c r="D330" s="147">
        <v>97.735736802039924</v>
      </c>
      <c r="E330" s="147">
        <v>270.00000000000006</v>
      </c>
      <c r="F330" s="147">
        <v>3.6</v>
      </c>
      <c r="G330" s="147">
        <v>44340.16428294166</v>
      </c>
      <c r="H330" s="147">
        <v>122.49198448918202</v>
      </c>
      <c r="I330" s="147">
        <v>1.63322645985576</v>
      </c>
      <c r="J330" s="147" t="s">
        <v>873</v>
      </c>
    </row>
    <row r="331" spans="1:10" x14ac:dyDescent="0.25">
      <c r="A331" s="153" t="s">
        <v>1011</v>
      </c>
      <c r="B331" s="147">
        <v>7124869.054540881</v>
      </c>
      <c r="C331" s="147" t="s">
        <v>941</v>
      </c>
      <c r="D331" s="148" t="s">
        <v>251</v>
      </c>
      <c r="E331" s="148" t="s">
        <v>251</v>
      </c>
      <c r="F331" s="148" t="s">
        <v>251</v>
      </c>
      <c r="G331" s="147">
        <v>357834.15475600655</v>
      </c>
      <c r="H331" s="147">
        <v>162.22672229540805</v>
      </c>
      <c r="I331" s="147">
        <v>2.9384503414682399</v>
      </c>
      <c r="J331" s="147" t="s">
        <v>873</v>
      </c>
    </row>
    <row r="332" spans="1:10" x14ac:dyDescent="0.25">
      <c r="A332" s="154" t="s">
        <v>1012</v>
      </c>
      <c r="B332" s="147">
        <v>7124869.054540881</v>
      </c>
      <c r="C332" s="147" t="s">
        <v>941</v>
      </c>
      <c r="D332" s="148" t="s">
        <v>251</v>
      </c>
      <c r="E332" s="148" t="s">
        <v>251</v>
      </c>
      <c r="F332" s="148" t="s">
        <v>251</v>
      </c>
      <c r="G332" s="147">
        <v>357834.15475600655</v>
      </c>
      <c r="H332" s="147">
        <v>162.22672229540805</v>
      </c>
      <c r="I332" s="147">
        <v>2.9384503414682399</v>
      </c>
      <c r="J332" s="147" t="s">
        <v>873</v>
      </c>
    </row>
    <row r="333" spans="1:10" x14ac:dyDescent="0.25">
      <c r="A333" s="162" t="s">
        <v>952</v>
      </c>
      <c r="B333" s="155">
        <v>1443615.9049670831</v>
      </c>
      <c r="C333" s="147" t="s">
        <v>941</v>
      </c>
      <c r="D333" s="147">
        <v>65.709406352494454</v>
      </c>
      <c r="E333" s="147">
        <v>9.5</v>
      </c>
      <c r="F333" s="147">
        <v>0.56999999999999995</v>
      </c>
      <c r="G333" s="155">
        <v>94859.144116406096</v>
      </c>
      <c r="H333" s="155">
        <v>13.71435109718729</v>
      </c>
      <c r="I333" s="155">
        <v>0.82286106583123997</v>
      </c>
      <c r="J333" s="155" t="s">
        <v>873</v>
      </c>
    </row>
    <row r="334" spans="1:10" x14ac:dyDescent="0.25">
      <c r="A334" s="162" t="s">
        <v>953</v>
      </c>
      <c r="B334" s="155">
        <v>8899.3961168497008</v>
      </c>
      <c r="C334" s="147" t="s">
        <v>941</v>
      </c>
      <c r="D334" s="147">
        <v>90.679224037092155</v>
      </c>
      <c r="E334" s="147">
        <v>284.99999999999949</v>
      </c>
      <c r="F334" s="147">
        <v>1.4249999999999099</v>
      </c>
      <c r="G334" s="155">
        <v>806.9903342746419</v>
      </c>
      <c r="H334" s="155">
        <v>2.5363278933021598</v>
      </c>
      <c r="I334" s="155">
        <v>1.2681639466510001E-2</v>
      </c>
      <c r="J334" s="155" t="s">
        <v>873</v>
      </c>
    </row>
    <row r="335" spans="1:10" x14ac:dyDescent="0.25">
      <c r="A335" s="162" t="s">
        <v>954</v>
      </c>
      <c r="B335" s="155">
        <v>5218679.7368303481</v>
      </c>
      <c r="C335" s="147" t="s">
        <v>941</v>
      </c>
      <c r="D335" s="147">
        <v>50.236464685713379</v>
      </c>
      <c r="E335" s="147">
        <v>4.5</v>
      </c>
      <c r="F335" s="147">
        <v>0.09</v>
      </c>
      <c r="G335" s="155">
        <v>262168.0203053258</v>
      </c>
      <c r="H335" s="155">
        <v>23.484058815736571</v>
      </c>
      <c r="I335" s="155">
        <v>0.46968117631473</v>
      </c>
      <c r="J335" s="155" t="s">
        <v>873</v>
      </c>
    </row>
    <row r="336" spans="1:10" x14ac:dyDescent="0.25">
      <c r="A336" s="162" t="s">
        <v>955</v>
      </c>
      <c r="B336" s="155" t="s">
        <v>905</v>
      </c>
      <c r="C336" s="147" t="s">
        <v>941</v>
      </c>
      <c r="D336" s="147" t="s">
        <v>919</v>
      </c>
      <c r="E336" s="147" t="s">
        <v>873</v>
      </c>
      <c r="F336" s="147" t="s">
        <v>873</v>
      </c>
      <c r="G336" s="155" t="s">
        <v>905</v>
      </c>
      <c r="H336" s="155" t="s">
        <v>873</v>
      </c>
      <c r="I336" s="155" t="s">
        <v>873</v>
      </c>
      <c r="J336" s="155" t="s">
        <v>873</v>
      </c>
    </row>
    <row r="337" spans="1:10" x14ac:dyDescent="0.25">
      <c r="A337" s="162" t="s">
        <v>956</v>
      </c>
      <c r="B337" s="155" t="s">
        <v>905</v>
      </c>
      <c r="C337" s="147" t="s">
        <v>941</v>
      </c>
      <c r="D337" s="147" t="s">
        <v>919</v>
      </c>
      <c r="E337" s="147" t="s">
        <v>873</v>
      </c>
      <c r="F337" s="147" t="s">
        <v>873</v>
      </c>
      <c r="G337" s="155" t="s">
        <v>905</v>
      </c>
      <c r="H337" s="155" t="s">
        <v>873</v>
      </c>
      <c r="I337" s="155" t="s">
        <v>873</v>
      </c>
      <c r="J337" s="155" t="s">
        <v>873</v>
      </c>
    </row>
    <row r="338" spans="1:10" x14ac:dyDescent="0.25">
      <c r="A338" s="162" t="s">
        <v>111</v>
      </c>
      <c r="B338" s="155">
        <v>453674.0166266</v>
      </c>
      <c r="C338" s="147" t="s">
        <v>941</v>
      </c>
      <c r="D338" s="147">
        <v>97.735736802039924</v>
      </c>
      <c r="E338" s="147">
        <v>270.00000000000006</v>
      </c>
      <c r="F338" s="147">
        <v>3.6</v>
      </c>
      <c r="G338" s="155">
        <v>44340.16428294166</v>
      </c>
      <c r="H338" s="155">
        <v>122.49198448918202</v>
      </c>
      <c r="I338" s="155">
        <v>1.63322645985576</v>
      </c>
      <c r="J338" s="155" t="s">
        <v>873</v>
      </c>
    </row>
    <row r="339" spans="1:10" x14ac:dyDescent="0.25">
      <c r="A339" s="165" t="s">
        <v>893</v>
      </c>
      <c r="B339" s="147">
        <v>3876.391807390301</v>
      </c>
      <c r="C339" s="147" t="s">
        <v>941</v>
      </c>
      <c r="D339" s="148" t="s">
        <v>251</v>
      </c>
      <c r="E339" s="148" t="s">
        <v>251</v>
      </c>
      <c r="F339" s="148" t="s">
        <v>251</v>
      </c>
      <c r="G339" s="147">
        <v>261.51131595348204</v>
      </c>
      <c r="H339" s="147">
        <v>1.8048170748290002E-2</v>
      </c>
      <c r="I339" s="147">
        <v>2.6187488083799998E-3</v>
      </c>
      <c r="J339" s="147" t="s">
        <v>873</v>
      </c>
    </row>
    <row r="340" spans="1:10" x14ac:dyDescent="0.25">
      <c r="A340" s="149" t="s">
        <v>942</v>
      </c>
      <c r="B340" s="147">
        <v>14.44775073344322</v>
      </c>
      <c r="C340" s="147" t="s">
        <v>941</v>
      </c>
      <c r="D340" s="147">
        <v>70.997810368113193</v>
      </c>
      <c r="E340" s="147">
        <v>5.0556271067802703</v>
      </c>
      <c r="F340" s="147">
        <v>1.41186010793935</v>
      </c>
      <c r="G340" s="147">
        <v>1.0257586668187699</v>
      </c>
      <c r="H340" s="147">
        <v>7.3042440239999996E-5</v>
      </c>
      <c r="I340" s="147">
        <v>2.039820291E-5</v>
      </c>
      <c r="J340" s="147" t="s">
        <v>873</v>
      </c>
    </row>
    <row r="341" spans="1:10" x14ac:dyDescent="0.25">
      <c r="A341" s="149" t="s">
        <v>943</v>
      </c>
      <c r="B341" s="147">
        <v>1685.97426244808</v>
      </c>
      <c r="C341" s="147" t="s">
        <v>941</v>
      </c>
      <c r="D341" s="147">
        <v>89.664789629236907</v>
      </c>
      <c r="E341" s="147">
        <v>9.5000000000019202</v>
      </c>
      <c r="F341" s="147">
        <v>1.42500000000088</v>
      </c>
      <c r="G341" s="147">
        <v>151.17252756271495</v>
      </c>
      <c r="H341" s="147">
        <v>1.6016755493259999E-2</v>
      </c>
      <c r="I341" s="147">
        <v>2.40251332399E-3</v>
      </c>
      <c r="J341" s="147" t="s">
        <v>873</v>
      </c>
    </row>
    <row r="342" spans="1:10" x14ac:dyDescent="0.25">
      <c r="A342" s="149" t="s">
        <v>944</v>
      </c>
      <c r="B342" s="147">
        <v>2175.9697942087778</v>
      </c>
      <c r="C342" s="147" t="s">
        <v>941</v>
      </c>
      <c r="D342" s="147">
        <v>50.236464685713393</v>
      </c>
      <c r="E342" s="147">
        <v>0.90000000000097002</v>
      </c>
      <c r="F342" s="147">
        <v>9.0000000000559993E-2</v>
      </c>
      <c r="G342" s="147">
        <v>109.3130297239483</v>
      </c>
      <c r="H342" s="147">
        <v>1.9583728147900001E-3</v>
      </c>
      <c r="I342" s="147">
        <v>1.9583728148000001E-4</v>
      </c>
      <c r="J342" s="147" t="s">
        <v>873</v>
      </c>
    </row>
    <row r="343" spans="1:10" x14ac:dyDescent="0.25">
      <c r="A343" s="149" t="s">
        <v>945</v>
      </c>
      <c r="B343" s="147" t="s">
        <v>905</v>
      </c>
      <c r="C343" s="147" t="s">
        <v>941</v>
      </c>
      <c r="D343" s="147" t="s">
        <v>919</v>
      </c>
      <c r="E343" s="147" t="s">
        <v>873</v>
      </c>
      <c r="F343" s="147" t="s">
        <v>873</v>
      </c>
      <c r="G343" s="147" t="s">
        <v>905</v>
      </c>
      <c r="H343" s="147" t="s">
        <v>873</v>
      </c>
      <c r="I343" s="147" t="s">
        <v>873</v>
      </c>
      <c r="J343" s="147" t="s">
        <v>873</v>
      </c>
    </row>
    <row r="344" spans="1:10" x14ac:dyDescent="0.25">
      <c r="A344" s="149" t="s">
        <v>946</v>
      </c>
      <c r="B344" s="147" t="s">
        <v>905</v>
      </c>
      <c r="C344" s="147" t="s">
        <v>941</v>
      </c>
      <c r="D344" s="147" t="s">
        <v>919</v>
      </c>
      <c r="E344" s="147" t="s">
        <v>873</v>
      </c>
      <c r="F344" s="147" t="s">
        <v>873</v>
      </c>
      <c r="G344" s="147" t="s">
        <v>905</v>
      </c>
      <c r="H344" s="147" t="s">
        <v>873</v>
      </c>
      <c r="I344" s="147" t="s">
        <v>873</v>
      </c>
      <c r="J344" s="147" t="s">
        <v>873</v>
      </c>
    </row>
    <row r="345" spans="1:10" x14ac:dyDescent="0.25">
      <c r="A345" s="149" t="s">
        <v>948</v>
      </c>
      <c r="B345" s="147" t="s">
        <v>875</v>
      </c>
      <c r="C345" s="147" t="s">
        <v>941</v>
      </c>
      <c r="D345" s="147" t="s">
        <v>959</v>
      </c>
      <c r="E345" s="147" t="s">
        <v>875</v>
      </c>
      <c r="F345" s="147" t="s">
        <v>875</v>
      </c>
      <c r="G345" s="147" t="s">
        <v>875</v>
      </c>
      <c r="H345" s="147" t="s">
        <v>875</v>
      </c>
      <c r="I345" s="147" t="s">
        <v>875</v>
      </c>
      <c r="J345" s="147" t="s">
        <v>873</v>
      </c>
    </row>
    <row r="346" spans="1:10" x14ac:dyDescent="0.25">
      <c r="A346" s="157" t="s">
        <v>1013</v>
      </c>
      <c r="B346" s="147">
        <v>3876.391807390301</v>
      </c>
      <c r="C346" s="147" t="s">
        <v>941</v>
      </c>
      <c r="D346" s="148" t="s">
        <v>251</v>
      </c>
      <c r="E346" s="148" t="s">
        <v>251</v>
      </c>
      <c r="F346" s="148" t="s">
        <v>251</v>
      </c>
      <c r="G346" s="147">
        <v>261.51131595348204</v>
      </c>
      <c r="H346" s="147">
        <v>1.8048170748290002E-2</v>
      </c>
      <c r="I346" s="147">
        <v>2.6187488083799998E-3</v>
      </c>
      <c r="J346" s="147" t="s">
        <v>873</v>
      </c>
    </row>
    <row r="347" spans="1:10" x14ac:dyDescent="0.25">
      <c r="A347" s="149" t="s">
        <v>942</v>
      </c>
      <c r="B347" s="155">
        <v>14.44775073344322</v>
      </c>
      <c r="C347" s="147" t="s">
        <v>941</v>
      </c>
      <c r="D347" s="147">
        <v>70.997810368113193</v>
      </c>
      <c r="E347" s="147">
        <v>5.0556271067802703</v>
      </c>
      <c r="F347" s="147">
        <v>1.41186010793935</v>
      </c>
      <c r="G347" s="155">
        <v>1.0257586668187699</v>
      </c>
      <c r="H347" s="155">
        <v>7.3042440239999996E-5</v>
      </c>
      <c r="I347" s="155">
        <v>2.039820291E-5</v>
      </c>
      <c r="J347" s="155" t="s">
        <v>873</v>
      </c>
    </row>
    <row r="348" spans="1:10" x14ac:dyDescent="0.25">
      <c r="A348" s="149" t="s">
        <v>943</v>
      </c>
      <c r="B348" s="155">
        <v>1685.97426244808</v>
      </c>
      <c r="C348" s="147" t="s">
        <v>941</v>
      </c>
      <c r="D348" s="147">
        <v>89.664789629236907</v>
      </c>
      <c r="E348" s="147">
        <v>9.5000000000019202</v>
      </c>
      <c r="F348" s="147">
        <v>1.42500000000088</v>
      </c>
      <c r="G348" s="155">
        <v>151.17252756271495</v>
      </c>
      <c r="H348" s="155">
        <v>1.6016755493259999E-2</v>
      </c>
      <c r="I348" s="155">
        <v>2.40251332399E-3</v>
      </c>
      <c r="J348" s="155" t="s">
        <v>873</v>
      </c>
    </row>
    <row r="349" spans="1:10" x14ac:dyDescent="0.25">
      <c r="A349" s="149" t="s">
        <v>944</v>
      </c>
      <c r="B349" s="155">
        <v>2175.9697942087778</v>
      </c>
      <c r="C349" s="147" t="s">
        <v>941</v>
      </c>
      <c r="D349" s="147">
        <v>50.236464685713393</v>
      </c>
      <c r="E349" s="147">
        <v>0.90000000000097002</v>
      </c>
      <c r="F349" s="147">
        <v>9.0000000000559993E-2</v>
      </c>
      <c r="G349" s="155">
        <v>109.3130297239483</v>
      </c>
      <c r="H349" s="155">
        <v>1.9583728147900001E-3</v>
      </c>
      <c r="I349" s="155">
        <v>1.9583728148000001E-4</v>
      </c>
      <c r="J349" s="155" t="s">
        <v>873</v>
      </c>
    </row>
    <row r="350" spans="1:10" x14ac:dyDescent="0.25">
      <c r="A350" s="149" t="s">
        <v>945</v>
      </c>
      <c r="B350" s="155" t="s">
        <v>905</v>
      </c>
      <c r="C350" s="147" t="s">
        <v>941</v>
      </c>
      <c r="D350" s="147" t="s">
        <v>919</v>
      </c>
      <c r="E350" s="147" t="s">
        <v>873</v>
      </c>
      <c r="F350" s="147" t="s">
        <v>873</v>
      </c>
      <c r="G350" s="155" t="s">
        <v>905</v>
      </c>
      <c r="H350" s="155" t="s">
        <v>873</v>
      </c>
      <c r="I350" s="155" t="s">
        <v>873</v>
      </c>
      <c r="J350" s="155" t="s">
        <v>873</v>
      </c>
    </row>
    <row r="351" spans="1:10" x14ac:dyDescent="0.25">
      <c r="A351" s="149" t="s">
        <v>946</v>
      </c>
      <c r="B351" s="155" t="s">
        <v>905</v>
      </c>
      <c r="C351" s="147" t="s">
        <v>941</v>
      </c>
      <c r="D351" s="147" t="s">
        <v>919</v>
      </c>
      <c r="E351" s="147" t="s">
        <v>873</v>
      </c>
      <c r="F351" s="147" t="s">
        <v>873</v>
      </c>
      <c r="G351" s="155" t="s">
        <v>905</v>
      </c>
      <c r="H351" s="155" t="s">
        <v>873</v>
      </c>
      <c r="I351" s="155" t="s">
        <v>873</v>
      </c>
      <c r="J351" s="155" t="s">
        <v>873</v>
      </c>
    </row>
    <row r="352" spans="1:10" x14ac:dyDescent="0.25">
      <c r="A352" s="149" t="s">
        <v>948</v>
      </c>
      <c r="B352" s="155" t="s">
        <v>875</v>
      </c>
      <c r="C352" s="147" t="s">
        <v>941</v>
      </c>
      <c r="D352" s="147" t="s">
        <v>959</v>
      </c>
      <c r="E352" s="147" t="s">
        <v>875</v>
      </c>
      <c r="F352" s="147" t="s">
        <v>875</v>
      </c>
      <c r="G352" s="155" t="s">
        <v>875</v>
      </c>
      <c r="H352" s="155" t="s">
        <v>875</v>
      </c>
      <c r="I352" s="155" t="s">
        <v>875</v>
      </c>
      <c r="J352" s="155" t="s">
        <v>873</v>
      </c>
    </row>
    <row r="353" spans="1:10" x14ac:dyDescent="0.25">
      <c r="A353" s="157" t="s">
        <v>1014</v>
      </c>
      <c r="B353" s="147" t="s">
        <v>963</v>
      </c>
      <c r="C353" s="147" t="s">
        <v>941</v>
      </c>
      <c r="D353" s="148" t="s">
        <v>251</v>
      </c>
      <c r="E353" s="148" t="s">
        <v>251</v>
      </c>
      <c r="F353" s="148" t="s">
        <v>251</v>
      </c>
      <c r="G353" s="147" t="s">
        <v>963</v>
      </c>
      <c r="H353" s="147" t="s">
        <v>959</v>
      </c>
      <c r="I353" s="147" t="s">
        <v>959</v>
      </c>
      <c r="J353" s="148" t="s">
        <v>251</v>
      </c>
    </row>
    <row r="354" spans="1:10" x14ac:dyDescent="0.25">
      <c r="A354" s="149" t="s">
        <v>978</v>
      </c>
      <c r="B354" s="155" t="s">
        <v>875</v>
      </c>
      <c r="C354" s="147" t="s">
        <v>941</v>
      </c>
      <c r="D354" s="147" t="s">
        <v>875</v>
      </c>
      <c r="E354" s="147" t="s">
        <v>875</v>
      </c>
      <c r="F354" s="147" t="s">
        <v>875</v>
      </c>
      <c r="G354" s="155" t="s">
        <v>875</v>
      </c>
      <c r="H354" s="155" t="s">
        <v>875</v>
      </c>
      <c r="I354" s="155" t="s">
        <v>875</v>
      </c>
      <c r="J354" s="148" t="s">
        <v>251</v>
      </c>
    </row>
    <row r="355" spans="1:10" x14ac:dyDescent="0.25">
      <c r="A355" s="149" t="s">
        <v>979</v>
      </c>
      <c r="B355" s="155" t="s">
        <v>875</v>
      </c>
      <c r="C355" s="147" t="s">
        <v>941</v>
      </c>
      <c r="D355" s="147" t="s">
        <v>875</v>
      </c>
      <c r="E355" s="147" t="s">
        <v>875</v>
      </c>
      <c r="F355" s="147" t="s">
        <v>875</v>
      </c>
      <c r="G355" s="155" t="s">
        <v>875</v>
      </c>
      <c r="H355" s="155" t="s">
        <v>875</v>
      </c>
      <c r="I355" s="155" t="s">
        <v>875</v>
      </c>
      <c r="J355" s="148" t="s">
        <v>251</v>
      </c>
    </row>
    <row r="356" spans="1:10" x14ac:dyDescent="0.25">
      <c r="A356" s="149" t="s">
        <v>980</v>
      </c>
      <c r="B356" s="155" t="s">
        <v>875</v>
      </c>
      <c r="C356" s="147" t="s">
        <v>941</v>
      </c>
      <c r="D356" s="147" t="s">
        <v>875</v>
      </c>
      <c r="E356" s="147" t="s">
        <v>875</v>
      </c>
      <c r="F356" s="147" t="s">
        <v>875</v>
      </c>
      <c r="G356" s="155" t="s">
        <v>875</v>
      </c>
      <c r="H356" s="155" t="s">
        <v>875</v>
      </c>
      <c r="I356" s="155" t="s">
        <v>875</v>
      </c>
      <c r="J356" s="148" t="s">
        <v>251</v>
      </c>
    </row>
    <row r="357" spans="1:10" x14ac:dyDescent="0.25">
      <c r="A357" s="149" t="s">
        <v>981</v>
      </c>
      <c r="B357" s="147" t="s">
        <v>875</v>
      </c>
      <c r="C357" s="147" t="s">
        <v>941</v>
      </c>
      <c r="D357" s="148" t="s">
        <v>251</v>
      </c>
      <c r="E357" s="148" t="s">
        <v>251</v>
      </c>
      <c r="F357" s="148" t="s">
        <v>251</v>
      </c>
      <c r="G357" s="147" t="s">
        <v>875</v>
      </c>
      <c r="H357" s="147" t="s">
        <v>873</v>
      </c>
      <c r="I357" s="147" t="s">
        <v>873</v>
      </c>
      <c r="J357" s="148" t="s">
        <v>251</v>
      </c>
    </row>
    <row r="358" spans="1:10" x14ac:dyDescent="0.25">
      <c r="A358" s="149" t="s">
        <v>944</v>
      </c>
      <c r="B358" s="155" t="s">
        <v>875</v>
      </c>
      <c r="C358" s="147" t="s">
        <v>941</v>
      </c>
      <c r="D358" s="147" t="s">
        <v>875</v>
      </c>
      <c r="E358" s="147" t="s">
        <v>875</v>
      </c>
      <c r="F358" s="147" t="s">
        <v>875</v>
      </c>
      <c r="G358" s="155" t="s">
        <v>875</v>
      </c>
      <c r="H358" s="155" t="s">
        <v>875</v>
      </c>
      <c r="I358" s="155" t="s">
        <v>875</v>
      </c>
      <c r="J358" s="148" t="s">
        <v>251</v>
      </c>
    </row>
    <row r="359" spans="1:10" x14ac:dyDescent="0.25">
      <c r="A359" s="149" t="s">
        <v>948</v>
      </c>
      <c r="B359" s="155" t="s">
        <v>875</v>
      </c>
      <c r="C359" s="147" t="s">
        <v>941</v>
      </c>
      <c r="D359" s="147" t="s">
        <v>875</v>
      </c>
      <c r="E359" s="147" t="s">
        <v>875</v>
      </c>
      <c r="F359" s="147" t="s">
        <v>875</v>
      </c>
      <c r="G359" s="155" t="s">
        <v>875</v>
      </c>
      <c r="H359" s="155" t="s">
        <v>875</v>
      </c>
      <c r="I359" s="155" t="s">
        <v>875</v>
      </c>
      <c r="J359" s="148" t="s">
        <v>251</v>
      </c>
    </row>
    <row r="360" spans="1:10" x14ac:dyDescent="0.25">
      <c r="A360" s="149" t="s">
        <v>982</v>
      </c>
      <c r="B360" s="147" t="s">
        <v>905</v>
      </c>
      <c r="C360" s="147" t="s">
        <v>873</v>
      </c>
      <c r="D360" s="148" t="s">
        <v>251</v>
      </c>
      <c r="E360" s="148" t="s">
        <v>251</v>
      </c>
      <c r="F360" s="148" t="s">
        <v>251</v>
      </c>
      <c r="G360" s="147" t="s">
        <v>905</v>
      </c>
      <c r="H360" s="147" t="s">
        <v>873</v>
      </c>
      <c r="I360" s="147" t="s">
        <v>873</v>
      </c>
      <c r="J360" s="148" t="s">
        <v>251</v>
      </c>
    </row>
    <row r="361" spans="1:10" x14ac:dyDescent="0.25">
      <c r="A361" s="157" t="s">
        <v>1015</v>
      </c>
      <c r="B361" s="147" t="s">
        <v>963</v>
      </c>
      <c r="C361" s="147" t="s">
        <v>941</v>
      </c>
      <c r="D361" s="148" t="s">
        <v>251</v>
      </c>
      <c r="E361" s="148" t="s">
        <v>251</v>
      </c>
      <c r="F361" s="148" t="s">
        <v>251</v>
      </c>
      <c r="G361" s="147" t="s">
        <v>963</v>
      </c>
      <c r="H361" s="147" t="s">
        <v>959</v>
      </c>
      <c r="I361" s="147" t="s">
        <v>959</v>
      </c>
      <c r="J361" s="148" t="s">
        <v>251</v>
      </c>
    </row>
    <row r="362" spans="1:10" x14ac:dyDescent="0.25">
      <c r="A362" s="149" t="s">
        <v>997</v>
      </c>
      <c r="B362" s="155" t="s">
        <v>875</v>
      </c>
      <c r="C362" s="147" t="s">
        <v>941</v>
      </c>
      <c r="D362" s="147" t="s">
        <v>875</v>
      </c>
      <c r="E362" s="147" t="s">
        <v>875</v>
      </c>
      <c r="F362" s="147" t="s">
        <v>875</v>
      </c>
      <c r="G362" s="155" t="s">
        <v>875</v>
      </c>
      <c r="H362" s="155" t="s">
        <v>875</v>
      </c>
      <c r="I362" s="155" t="s">
        <v>875</v>
      </c>
      <c r="J362" s="148" t="s">
        <v>251</v>
      </c>
    </row>
    <row r="363" spans="1:10" x14ac:dyDescent="0.25">
      <c r="A363" s="149" t="s">
        <v>998</v>
      </c>
      <c r="B363" s="155" t="s">
        <v>875</v>
      </c>
      <c r="C363" s="147" t="s">
        <v>941</v>
      </c>
      <c r="D363" s="147" t="s">
        <v>875</v>
      </c>
      <c r="E363" s="147" t="s">
        <v>875</v>
      </c>
      <c r="F363" s="147" t="s">
        <v>875</v>
      </c>
      <c r="G363" s="155" t="s">
        <v>875</v>
      </c>
      <c r="H363" s="155" t="s">
        <v>875</v>
      </c>
      <c r="I363" s="155" t="s">
        <v>875</v>
      </c>
      <c r="J363" s="148" t="s">
        <v>251</v>
      </c>
    </row>
    <row r="364" spans="1:10" x14ac:dyDescent="0.25">
      <c r="A364" s="149" t="s">
        <v>978</v>
      </c>
      <c r="B364" s="155" t="s">
        <v>875</v>
      </c>
      <c r="C364" s="147" t="s">
        <v>941</v>
      </c>
      <c r="D364" s="147" t="s">
        <v>875</v>
      </c>
      <c r="E364" s="147" t="s">
        <v>875</v>
      </c>
      <c r="F364" s="147" t="s">
        <v>875</v>
      </c>
      <c r="G364" s="155" t="s">
        <v>875</v>
      </c>
      <c r="H364" s="155" t="s">
        <v>875</v>
      </c>
      <c r="I364" s="155" t="s">
        <v>875</v>
      </c>
      <c r="J364" s="148" t="s">
        <v>251</v>
      </c>
    </row>
    <row r="365" spans="1:10" x14ac:dyDescent="0.25">
      <c r="A365" s="149" t="s">
        <v>999</v>
      </c>
      <c r="B365" s="147" t="s">
        <v>875</v>
      </c>
      <c r="C365" s="147" t="s">
        <v>941</v>
      </c>
      <c r="D365" s="148" t="s">
        <v>251</v>
      </c>
      <c r="E365" s="148" t="s">
        <v>251</v>
      </c>
      <c r="F365" s="148" t="s">
        <v>251</v>
      </c>
      <c r="G365" s="147" t="s">
        <v>875</v>
      </c>
      <c r="H365" s="147" t="s">
        <v>875</v>
      </c>
      <c r="I365" s="147" t="s">
        <v>875</v>
      </c>
      <c r="J365" s="148" t="s">
        <v>251</v>
      </c>
    </row>
    <row r="366" spans="1:10" x14ac:dyDescent="0.25">
      <c r="A366" s="149" t="s">
        <v>944</v>
      </c>
      <c r="B366" s="155" t="s">
        <v>875</v>
      </c>
      <c r="C366" s="147" t="s">
        <v>941</v>
      </c>
      <c r="D366" s="147" t="s">
        <v>875</v>
      </c>
      <c r="E366" s="147" t="s">
        <v>875</v>
      </c>
      <c r="F366" s="147" t="s">
        <v>875</v>
      </c>
      <c r="G366" s="155" t="s">
        <v>875</v>
      </c>
      <c r="H366" s="155" t="s">
        <v>875</v>
      </c>
      <c r="I366" s="155" t="s">
        <v>875</v>
      </c>
      <c r="J366" s="148" t="s">
        <v>251</v>
      </c>
    </row>
    <row r="367" spans="1:10" x14ac:dyDescent="0.25">
      <c r="A367" s="149" t="s">
        <v>948</v>
      </c>
      <c r="B367" s="155" t="s">
        <v>875</v>
      </c>
      <c r="C367" s="147" t="s">
        <v>941</v>
      </c>
      <c r="D367" s="147" t="s">
        <v>875</v>
      </c>
      <c r="E367" s="147" t="s">
        <v>875</v>
      </c>
      <c r="F367" s="147" t="s">
        <v>875</v>
      </c>
      <c r="G367" s="155" t="s">
        <v>875</v>
      </c>
      <c r="H367" s="155" t="s">
        <v>875</v>
      </c>
      <c r="I367" s="155" t="s">
        <v>875</v>
      </c>
      <c r="J367" s="148" t="s">
        <v>251</v>
      </c>
    </row>
    <row r="368" spans="1:10" x14ac:dyDescent="0.25">
      <c r="A368" s="149" t="s">
        <v>1000</v>
      </c>
      <c r="B368" s="147" t="s">
        <v>905</v>
      </c>
      <c r="C368" s="147" t="s">
        <v>873</v>
      </c>
      <c r="D368" s="148" t="s">
        <v>251</v>
      </c>
      <c r="E368" s="148" t="s">
        <v>251</v>
      </c>
      <c r="F368" s="148" t="s">
        <v>251</v>
      </c>
      <c r="G368" s="147" t="s">
        <v>905</v>
      </c>
      <c r="H368" s="147" t="s">
        <v>873</v>
      </c>
      <c r="I368" s="147" t="s">
        <v>873</v>
      </c>
      <c r="J368" s="148" t="s">
        <v>251</v>
      </c>
    </row>
    <row r="369" spans="1:10" x14ac:dyDescent="0.25">
      <c r="A369" s="168" t="s">
        <v>1016</v>
      </c>
      <c r="B369" s="147">
        <v>7080659.3257521326</v>
      </c>
      <c r="C369" s="147" t="s">
        <v>941</v>
      </c>
      <c r="D369" s="148" t="s">
        <v>251</v>
      </c>
      <c r="E369" s="148" t="s">
        <v>251</v>
      </c>
      <c r="F369" s="148" t="s">
        <v>251</v>
      </c>
      <c r="G369" s="147">
        <v>228671.05819418194</v>
      </c>
      <c r="H369" s="147">
        <v>3.6559890812845302</v>
      </c>
      <c r="I369" s="147">
        <v>2.5045478700810602</v>
      </c>
      <c r="J369" s="147" t="s">
        <v>873</v>
      </c>
    </row>
    <row r="370" spans="1:10" x14ac:dyDescent="0.25">
      <c r="A370" s="169" t="s">
        <v>1017</v>
      </c>
      <c r="B370" s="147">
        <v>6697922.8901149854</v>
      </c>
      <c r="C370" s="147" t="s">
        <v>941</v>
      </c>
      <c r="D370" s="148" t="s">
        <v>251</v>
      </c>
      <c r="E370" s="148" t="s">
        <v>251</v>
      </c>
      <c r="F370" s="148" t="s">
        <v>251</v>
      </c>
      <c r="G370" s="147">
        <v>201104.75109076229</v>
      </c>
      <c r="H370" s="147">
        <v>3.1677223027145298</v>
      </c>
      <c r="I370" s="147">
        <v>1.7229382360827401</v>
      </c>
      <c r="J370" s="147" t="s">
        <v>873</v>
      </c>
    </row>
    <row r="371" spans="1:10" x14ac:dyDescent="0.25">
      <c r="A371" s="153" t="s">
        <v>1018</v>
      </c>
      <c r="B371" s="147">
        <v>302072.04657817504</v>
      </c>
      <c r="C371" s="147" t="s">
        <v>941</v>
      </c>
      <c r="D371" s="148" t="s">
        <v>251</v>
      </c>
      <c r="E371" s="148" t="s">
        <v>251</v>
      </c>
      <c r="F371" s="148" t="s">
        <v>251</v>
      </c>
      <c r="G371" s="147">
        <v>12468.726392347711</v>
      </c>
      <c r="H371" s="147">
        <v>5.1947039253499999E-3</v>
      </c>
      <c r="I371" s="147">
        <v>1.29867598133739</v>
      </c>
      <c r="J371" s="147" t="s">
        <v>873</v>
      </c>
    </row>
    <row r="372" spans="1:10" x14ac:dyDescent="0.25">
      <c r="A372" s="154" t="s">
        <v>952</v>
      </c>
      <c r="B372" s="155" t="s">
        <v>873</v>
      </c>
      <c r="C372" s="147" t="s">
        <v>941</v>
      </c>
      <c r="D372" s="147" t="s">
        <v>873</v>
      </c>
      <c r="E372" s="147" t="s">
        <v>873</v>
      </c>
      <c r="F372" s="147" t="s">
        <v>873</v>
      </c>
      <c r="G372" s="155" t="s">
        <v>873</v>
      </c>
      <c r="H372" s="155" t="s">
        <v>873</v>
      </c>
      <c r="I372" s="155" t="s">
        <v>873</v>
      </c>
      <c r="J372" s="155" t="s">
        <v>873</v>
      </c>
    </row>
    <row r="373" spans="1:10" x14ac:dyDescent="0.25">
      <c r="A373" s="154" t="s">
        <v>953</v>
      </c>
      <c r="B373" s="155" t="s">
        <v>873</v>
      </c>
      <c r="C373" s="147" t="s">
        <v>941</v>
      </c>
      <c r="D373" s="147" t="s">
        <v>873</v>
      </c>
      <c r="E373" s="147" t="s">
        <v>873</v>
      </c>
      <c r="F373" s="147" t="s">
        <v>873</v>
      </c>
      <c r="G373" s="155" t="s">
        <v>873</v>
      </c>
      <c r="H373" s="155" t="s">
        <v>873</v>
      </c>
      <c r="I373" s="155" t="s">
        <v>873</v>
      </c>
      <c r="J373" s="155" t="s">
        <v>873</v>
      </c>
    </row>
    <row r="374" spans="1:10" x14ac:dyDescent="0.25">
      <c r="A374" s="154" t="s">
        <v>954</v>
      </c>
      <c r="B374" s="155" t="s">
        <v>873</v>
      </c>
      <c r="C374" s="147" t="s">
        <v>941</v>
      </c>
      <c r="D374" s="147" t="s">
        <v>873</v>
      </c>
      <c r="E374" s="147" t="s">
        <v>873</v>
      </c>
      <c r="F374" s="147" t="s">
        <v>873</v>
      </c>
      <c r="G374" s="155" t="s">
        <v>873</v>
      </c>
      <c r="H374" s="155" t="s">
        <v>873</v>
      </c>
      <c r="I374" s="155" t="s">
        <v>873</v>
      </c>
      <c r="J374" s="155" t="s">
        <v>873</v>
      </c>
    </row>
    <row r="375" spans="1:10" x14ac:dyDescent="0.25">
      <c r="A375" s="154" t="s">
        <v>955</v>
      </c>
      <c r="B375" s="155">
        <v>302072.04657817504</v>
      </c>
      <c r="C375" s="147" t="s">
        <v>941</v>
      </c>
      <c r="D375" s="147">
        <v>41.277326166361618</v>
      </c>
      <c r="E375" s="147">
        <v>1.7196903798930002E-2</v>
      </c>
      <c r="F375" s="147">
        <v>4.2992259497314897</v>
      </c>
      <c r="G375" s="155">
        <v>12468.726392347711</v>
      </c>
      <c r="H375" s="155">
        <v>5.1947039253499999E-3</v>
      </c>
      <c r="I375" s="155">
        <v>1.29867598133739</v>
      </c>
      <c r="J375" s="155" t="s">
        <v>873</v>
      </c>
    </row>
    <row r="376" spans="1:10" x14ac:dyDescent="0.25">
      <c r="A376" s="154" t="s">
        <v>956</v>
      </c>
      <c r="B376" s="155" t="s">
        <v>905</v>
      </c>
      <c r="C376" s="147" t="s">
        <v>941</v>
      </c>
      <c r="D376" s="147" t="s">
        <v>919</v>
      </c>
      <c r="E376" s="147" t="s">
        <v>873</v>
      </c>
      <c r="F376" s="147" t="s">
        <v>873</v>
      </c>
      <c r="G376" s="155" t="s">
        <v>905</v>
      </c>
      <c r="H376" s="155" t="s">
        <v>873</v>
      </c>
      <c r="I376" s="155" t="s">
        <v>873</v>
      </c>
      <c r="J376" s="155" t="s">
        <v>873</v>
      </c>
    </row>
    <row r="377" spans="1:10" x14ac:dyDescent="0.25">
      <c r="A377" s="154" t="s">
        <v>111</v>
      </c>
      <c r="B377" s="155" t="s">
        <v>873</v>
      </c>
      <c r="C377" s="147" t="s">
        <v>941</v>
      </c>
      <c r="D377" s="147" t="s">
        <v>873</v>
      </c>
      <c r="E377" s="147" t="s">
        <v>873</v>
      </c>
      <c r="F377" s="147" t="s">
        <v>873</v>
      </c>
      <c r="G377" s="155" t="s">
        <v>873</v>
      </c>
      <c r="H377" s="155" t="s">
        <v>873</v>
      </c>
      <c r="I377" s="155" t="s">
        <v>873</v>
      </c>
      <c r="J377" s="155" t="s">
        <v>873</v>
      </c>
    </row>
    <row r="378" spans="1:10" x14ac:dyDescent="0.25">
      <c r="A378" s="153" t="s">
        <v>1019</v>
      </c>
      <c r="B378" s="147">
        <v>714190.32359639043</v>
      </c>
      <c r="C378" s="147" t="s">
        <v>941</v>
      </c>
      <c r="D378" s="148" t="s">
        <v>251</v>
      </c>
      <c r="E378" s="148" t="s">
        <v>251</v>
      </c>
      <c r="F378" s="148" t="s">
        <v>251</v>
      </c>
      <c r="G378" s="147">
        <v>57860.922368929852</v>
      </c>
      <c r="H378" s="147">
        <v>3.1625275987891799</v>
      </c>
      <c r="I378" s="147">
        <v>0.42426225474535001</v>
      </c>
      <c r="J378" s="147" t="s">
        <v>873</v>
      </c>
    </row>
    <row r="379" spans="1:10" x14ac:dyDescent="0.25">
      <c r="A379" s="154" t="s">
        <v>952</v>
      </c>
      <c r="B379" s="155">
        <v>654034.1913309677</v>
      </c>
      <c r="C379" s="147" t="s">
        <v>941</v>
      </c>
      <c r="D379" s="147">
        <v>81.888740073021339</v>
      </c>
      <c r="E379" s="147">
        <v>4.7500000000000098</v>
      </c>
      <c r="F379" s="147">
        <v>0.56999999999999995</v>
      </c>
      <c r="G379" s="155">
        <v>53558.03589277032</v>
      </c>
      <c r="H379" s="155">
        <v>3.1066624088221002</v>
      </c>
      <c r="I379" s="155">
        <v>0.37279948905865001</v>
      </c>
      <c r="J379" s="155" t="s">
        <v>873</v>
      </c>
    </row>
    <row r="380" spans="1:10" x14ac:dyDescent="0.25">
      <c r="A380" s="154" t="s">
        <v>953</v>
      </c>
      <c r="B380" s="155">
        <v>34493.418563902516</v>
      </c>
      <c r="C380" s="147" t="s">
        <v>941</v>
      </c>
      <c r="D380" s="147">
        <v>87.369782150481583</v>
      </c>
      <c r="E380" s="147">
        <v>0.95000000000008</v>
      </c>
      <c r="F380" s="147">
        <v>1.4249999999999701</v>
      </c>
      <c r="G380" s="155">
        <v>3013.6824655535402</v>
      </c>
      <c r="H380" s="155">
        <v>3.2768747635709999E-2</v>
      </c>
      <c r="I380" s="155">
        <v>4.9153121453560003E-2</v>
      </c>
      <c r="J380" s="155" t="s">
        <v>873</v>
      </c>
    </row>
    <row r="381" spans="1:10" x14ac:dyDescent="0.25">
      <c r="A381" s="154" t="s">
        <v>954</v>
      </c>
      <c r="B381" s="155">
        <v>25662.713701520213</v>
      </c>
      <c r="C381" s="147" t="s">
        <v>941</v>
      </c>
      <c r="D381" s="147">
        <v>50.236464685713401</v>
      </c>
      <c r="E381" s="147">
        <v>0.90000000000006997</v>
      </c>
      <c r="F381" s="147">
        <v>9.0000000000119998E-2</v>
      </c>
      <c r="G381" s="155">
        <v>1289.2040106059935</v>
      </c>
      <c r="H381" s="155">
        <v>2.3096442331369999E-2</v>
      </c>
      <c r="I381" s="155">
        <v>2.3096442331399999E-3</v>
      </c>
      <c r="J381" s="155" t="s">
        <v>873</v>
      </c>
    </row>
    <row r="382" spans="1:10" x14ac:dyDescent="0.25">
      <c r="A382" s="154" t="s">
        <v>955</v>
      </c>
      <c r="B382" s="155" t="s">
        <v>905</v>
      </c>
      <c r="C382" s="147" t="s">
        <v>941</v>
      </c>
      <c r="D382" s="147" t="s">
        <v>919</v>
      </c>
      <c r="E382" s="147" t="s">
        <v>905</v>
      </c>
      <c r="F382" s="147" t="s">
        <v>905</v>
      </c>
      <c r="G382" s="155" t="s">
        <v>905</v>
      </c>
      <c r="H382" s="155" t="s">
        <v>905</v>
      </c>
      <c r="I382" s="155" t="s">
        <v>905</v>
      </c>
      <c r="J382" s="155" t="s">
        <v>873</v>
      </c>
    </row>
    <row r="383" spans="1:10" x14ac:dyDescent="0.25">
      <c r="A383" s="154" t="s">
        <v>956</v>
      </c>
      <c r="B383" s="155" t="s">
        <v>905</v>
      </c>
      <c r="C383" s="147" t="s">
        <v>941</v>
      </c>
      <c r="D383" s="147" t="s">
        <v>919</v>
      </c>
      <c r="E383" s="147" t="s">
        <v>873</v>
      </c>
      <c r="F383" s="147" t="s">
        <v>873</v>
      </c>
      <c r="G383" s="155" t="s">
        <v>905</v>
      </c>
      <c r="H383" s="155" t="s">
        <v>873</v>
      </c>
      <c r="I383" s="155" t="s">
        <v>873</v>
      </c>
      <c r="J383" s="155" t="s">
        <v>873</v>
      </c>
    </row>
    <row r="384" spans="1:10" x14ac:dyDescent="0.25">
      <c r="A384" s="154" t="s">
        <v>111</v>
      </c>
      <c r="B384" s="155" t="s">
        <v>902</v>
      </c>
      <c r="C384" s="147" t="s">
        <v>941</v>
      </c>
      <c r="D384" s="147" t="s">
        <v>898</v>
      </c>
      <c r="E384" s="147" t="s">
        <v>902</v>
      </c>
      <c r="F384" s="147" t="s">
        <v>902</v>
      </c>
      <c r="G384" s="155" t="s">
        <v>902</v>
      </c>
      <c r="H384" s="155" t="s">
        <v>902</v>
      </c>
      <c r="I384" s="155" t="s">
        <v>902</v>
      </c>
      <c r="J384" s="155" t="s">
        <v>873</v>
      </c>
    </row>
    <row r="385" spans="1:10" x14ac:dyDescent="0.25">
      <c r="A385" s="153" t="s">
        <v>1020</v>
      </c>
      <c r="B385" s="147">
        <v>5681660.5199404201</v>
      </c>
      <c r="C385" s="147" t="s">
        <v>941</v>
      </c>
      <c r="D385" s="148" t="s">
        <v>251</v>
      </c>
      <c r="E385" s="148" t="s">
        <v>251</v>
      </c>
      <c r="F385" s="148" t="s">
        <v>251</v>
      </c>
      <c r="G385" s="147">
        <v>130775.10232948473</v>
      </c>
      <c r="H385" s="147" t="s">
        <v>873</v>
      </c>
      <c r="I385" s="147" t="s">
        <v>873</v>
      </c>
      <c r="J385" s="147" t="s">
        <v>873</v>
      </c>
    </row>
    <row r="386" spans="1:10" x14ac:dyDescent="0.25">
      <c r="A386" s="154" t="s">
        <v>952</v>
      </c>
      <c r="B386" s="155">
        <v>5126642.5199793531</v>
      </c>
      <c r="C386" s="147" t="s">
        <v>941</v>
      </c>
      <c r="D386" s="147">
        <v>20.964589223530609</v>
      </c>
      <c r="E386" s="147" t="s">
        <v>873</v>
      </c>
      <c r="F386" s="147" t="s">
        <v>873</v>
      </c>
      <c r="G386" s="155">
        <v>107477.95452725294</v>
      </c>
      <c r="H386" s="155" t="s">
        <v>873</v>
      </c>
      <c r="I386" s="155" t="s">
        <v>873</v>
      </c>
      <c r="J386" s="155" t="s">
        <v>873</v>
      </c>
    </row>
    <row r="387" spans="1:10" x14ac:dyDescent="0.25">
      <c r="A387" s="154" t="s">
        <v>953</v>
      </c>
      <c r="B387" s="155">
        <v>208410.19601240882</v>
      </c>
      <c r="C387" s="147" t="s">
        <v>941</v>
      </c>
      <c r="D387" s="147">
        <v>77.670090286689458</v>
      </c>
      <c r="E387" s="147" t="s">
        <v>873</v>
      </c>
      <c r="F387" s="147" t="s">
        <v>873</v>
      </c>
      <c r="G387" s="155">
        <v>16187.238740950441</v>
      </c>
      <c r="H387" s="155" t="s">
        <v>873</v>
      </c>
      <c r="I387" s="155" t="s">
        <v>873</v>
      </c>
      <c r="J387" s="155" t="s">
        <v>873</v>
      </c>
    </row>
    <row r="388" spans="1:10" x14ac:dyDescent="0.25">
      <c r="A388" s="154" t="s">
        <v>954</v>
      </c>
      <c r="B388" s="155">
        <v>346607.8039486584</v>
      </c>
      <c r="C388" s="147" t="s">
        <v>941</v>
      </c>
      <c r="D388" s="147">
        <v>20.512836065094788</v>
      </c>
      <c r="E388" s="147" t="s">
        <v>873</v>
      </c>
      <c r="F388" s="147" t="s">
        <v>873</v>
      </c>
      <c r="G388" s="155">
        <v>7109.9090612813461</v>
      </c>
      <c r="H388" s="155" t="s">
        <v>873</v>
      </c>
      <c r="I388" s="155" t="s">
        <v>873</v>
      </c>
      <c r="J388" s="155" t="s">
        <v>873</v>
      </c>
    </row>
    <row r="389" spans="1:10" x14ac:dyDescent="0.25">
      <c r="A389" s="154" t="s">
        <v>955</v>
      </c>
      <c r="B389" s="155" t="s">
        <v>905</v>
      </c>
      <c r="C389" s="147" t="s">
        <v>941</v>
      </c>
      <c r="D389" s="147" t="s">
        <v>919</v>
      </c>
      <c r="E389" s="147" t="s">
        <v>873</v>
      </c>
      <c r="F389" s="147" t="s">
        <v>873</v>
      </c>
      <c r="G389" s="155" t="s">
        <v>905</v>
      </c>
      <c r="H389" s="155" t="s">
        <v>873</v>
      </c>
      <c r="I389" s="155" t="s">
        <v>873</v>
      </c>
      <c r="J389" s="155" t="s">
        <v>873</v>
      </c>
    </row>
    <row r="390" spans="1:10" x14ac:dyDescent="0.25">
      <c r="A390" s="154" t="s">
        <v>956</v>
      </c>
      <c r="B390" s="155" t="s">
        <v>905</v>
      </c>
      <c r="C390" s="147" t="s">
        <v>941</v>
      </c>
      <c r="D390" s="147" t="s">
        <v>919</v>
      </c>
      <c r="E390" s="147" t="s">
        <v>873</v>
      </c>
      <c r="F390" s="147" t="s">
        <v>873</v>
      </c>
      <c r="G390" s="155" t="s">
        <v>905</v>
      </c>
      <c r="H390" s="155" t="s">
        <v>873</v>
      </c>
      <c r="I390" s="155" t="s">
        <v>873</v>
      </c>
      <c r="J390" s="155" t="s">
        <v>873</v>
      </c>
    </row>
    <row r="391" spans="1:10" x14ac:dyDescent="0.25">
      <c r="A391" s="154" t="s">
        <v>111</v>
      </c>
      <c r="B391" s="155" t="s">
        <v>873</v>
      </c>
      <c r="C391" s="147" t="s">
        <v>941</v>
      </c>
      <c r="D391" s="147" t="s">
        <v>873</v>
      </c>
      <c r="E391" s="147" t="s">
        <v>873</v>
      </c>
      <c r="F391" s="147" t="s">
        <v>873</v>
      </c>
      <c r="G391" s="155" t="s">
        <v>873</v>
      </c>
      <c r="H391" s="155" t="s">
        <v>873</v>
      </c>
      <c r="I391" s="155" t="s">
        <v>873</v>
      </c>
      <c r="J391" s="155" t="s">
        <v>873</v>
      </c>
    </row>
    <row r="392" spans="1:10" x14ac:dyDescent="0.25">
      <c r="A392" s="169" t="s">
        <v>1021</v>
      </c>
      <c r="B392" s="147">
        <v>382736.43563714705</v>
      </c>
      <c r="C392" s="147" t="s">
        <v>941</v>
      </c>
      <c r="D392" s="148" t="s">
        <v>251</v>
      </c>
      <c r="E392" s="148" t="s">
        <v>251</v>
      </c>
      <c r="F392" s="148" t="s">
        <v>251</v>
      </c>
      <c r="G392" s="147">
        <v>27566.307103419644</v>
      </c>
      <c r="H392" s="147">
        <v>0.48826677857</v>
      </c>
      <c r="I392" s="147">
        <v>0.78160963399831995</v>
      </c>
      <c r="J392" s="148" t="s">
        <v>251</v>
      </c>
    </row>
    <row r="393" spans="1:10" x14ac:dyDescent="0.25">
      <c r="A393" s="153" t="s">
        <v>1022</v>
      </c>
      <c r="B393" s="147">
        <v>382736.43563714705</v>
      </c>
      <c r="C393" s="147" t="s">
        <v>941</v>
      </c>
      <c r="D393" s="148" t="s">
        <v>251</v>
      </c>
      <c r="E393" s="148" t="s">
        <v>251</v>
      </c>
      <c r="F393" s="148" t="s">
        <v>251</v>
      </c>
      <c r="G393" s="147">
        <v>27566.307103419644</v>
      </c>
      <c r="H393" s="147">
        <v>0.48826677857</v>
      </c>
      <c r="I393" s="147">
        <v>0.78160963399831995</v>
      </c>
      <c r="J393" s="148" t="s">
        <v>251</v>
      </c>
    </row>
    <row r="394" spans="1:10" x14ac:dyDescent="0.25">
      <c r="A394" s="154" t="s">
        <v>952</v>
      </c>
      <c r="B394" s="155">
        <v>382736.43563714705</v>
      </c>
      <c r="C394" s="147" t="s">
        <v>941</v>
      </c>
      <c r="D394" s="147">
        <v>72.024256215715667</v>
      </c>
      <c r="E394" s="147">
        <v>1.27572588629346</v>
      </c>
      <c r="F394" s="147">
        <v>2.0421615535431399</v>
      </c>
      <c r="G394" s="155">
        <v>27566.307103419644</v>
      </c>
      <c r="H394" s="155">
        <v>0.48826677857</v>
      </c>
      <c r="I394" s="155">
        <v>0.78160963399831995</v>
      </c>
      <c r="J394" s="148" t="s">
        <v>251</v>
      </c>
    </row>
    <row r="395" spans="1:10" x14ac:dyDescent="0.25">
      <c r="A395" s="154" t="s">
        <v>953</v>
      </c>
      <c r="B395" s="155" t="s">
        <v>873</v>
      </c>
      <c r="C395" s="147" t="s">
        <v>941</v>
      </c>
      <c r="D395" s="147" t="s">
        <v>873</v>
      </c>
      <c r="E395" s="147" t="s">
        <v>873</v>
      </c>
      <c r="F395" s="147" t="s">
        <v>873</v>
      </c>
      <c r="G395" s="155" t="s">
        <v>873</v>
      </c>
      <c r="H395" s="155" t="s">
        <v>873</v>
      </c>
      <c r="I395" s="155" t="s">
        <v>873</v>
      </c>
      <c r="J395" s="148" t="s">
        <v>251</v>
      </c>
    </row>
    <row r="396" spans="1:10" x14ac:dyDescent="0.25">
      <c r="A396" s="154" t="s">
        <v>954</v>
      </c>
      <c r="B396" s="155" t="s">
        <v>873</v>
      </c>
      <c r="C396" s="147" t="s">
        <v>941</v>
      </c>
      <c r="D396" s="147" t="s">
        <v>873</v>
      </c>
      <c r="E396" s="147" t="s">
        <v>873</v>
      </c>
      <c r="F396" s="147" t="s">
        <v>873</v>
      </c>
      <c r="G396" s="155" t="s">
        <v>873</v>
      </c>
      <c r="H396" s="155" t="s">
        <v>873</v>
      </c>
      <c r="I396" s="155" t="s">
        <v>873</v>
      </c>
      <c r="J396" s="148" t="s">
        <v>251</v>
      </c>
    </row>
    <row r="397" spans="1:10" x14ac:dyDescent="0.25">
      <c r="A397" s="154" t="s">
        <v>955</v>
      </c>
      <c r="B397" s="155" t="s">
        <v>873</v>
      </c>
      <c r="C397" s="147" t="s">
        <v>941</v>
      </c>
      <c r="D397" s="147" t="s">
        <v>873</v>
      </c>
      <c r="E397" s="147" t="s">
        <v>873</v>
      </c>
      <c r="F397" s="147" t="s">
        <v>873</v>
      </c>
      <c r="G397" s="155" t="s">
        <v>873</v>
      </c>
      <c r="H397" s="155" t="s">
        <v>873</v>
      </c>
      <c r="I397" s="155" t="s">
        <v>873</v>
      </c>
      <c r="J397" s="148" t="s">
        <v>251</v>
      </c>
    </row>
    <row r="398" spans="1:10" x14ac:dyDescent="0.25">
      <c r="A398" s="154" t="s">
        <v>111</v>
      </c>
      <c r="B398" s="155" t="s">
        <v>873</v>
      </c>
      <c r="C398" s="147" t="s">
        <v>941</v>
      </c>
      <c r="D398" s="147" t="s">
        <v>873</v>
      </c>
      <c r="E398" s="147" t="s">
        <v>873</v>
      </c>
      <c r="F398" s="147" t="s">
        <v>873</v>
      </c>
      <c r="G398" s="155" t="s">
        <v>873</v>
      </c>
      <c r="H398" s="155" t="s">
        <v>873</v>
      </c>
      <c r="I398" s="155" t="s">
        <v>873</v>
      </c>
      <c r="J398" s="148" t="s">
        <v>251</v>
      </c>
    </row>
    <row r="399" spans="1:10" x14ac:dyDescent="0.25">
      <c r="A399" s="170" t="s">
        <v>1023</v>
      </c>
      <c r="B399" s="171"/>
      <c r="C399" s="171"/>
      <c r="D399" s="171"/>
      <c r="E399" s="171"/>
      <c r="F399" s="171"/>
      <c r="G399" s="171"/>
      <c r="H399" s="171"/>
      <c r="I399" s="171"/>
      <c r="J399" s="171"/>
    </row>
    <row r="400" spans="1:10" x14ac:dyDescent="0.25">
      <c r="A400" s="172" t="s">
        <v>1024</v>
      </c>
      <c r="B400" s="148" t="s">
        <v>251</v>
      </c>
      <c r="C400" s="148" t="s">
        <v>251</v>
      </c>
      <c r="D400" s="148" t="s">
        <v>251</v>
      </c>
      <c r="E400" s="148" t="s">
        <v>251</v>
      </c>
      <c r="F400" s="148" t="s">
        <v>251</v>
      </c>
      <c r="G400" s="148" t="s">
        <v>251</v>
      </c>
      <c r="H400" s="148" t="s">
        <v>251</v>
      </c>
      <c r="I400" s="148" t="s">
        <v>251</v>
      </c>
      <c r="J400" s="148" t="s">
        <v>251</v>
      </c>
    </row>
    <row r="401" spans="1:13" x14ac:dyDescent="0.25">
      <c r="A401" s="157" t="s">
        <v>948</v>
      </c>
      <c r="B401" s="155" t="s">
        <v>873</v>
      </c>
      <c r="C401" s="147" t="s">
        <v>941</v>
      </c>
      <c r="D401" s="147" t="s">
        <v>873</v>
      </c>
      <c r="E401" s="147" t="s">
        <v>873</v>
      </c>
      <c r="F401" s="147" t="s">
        <v>873</v>
      </c>
      <c r="G401" s="155" t="s">
        <v>873</v>
      </c>
      <c r="H401" s="155" t="s">
        <v>873</v>
      </c>
      <c r="I401" s="155" t="s">
        <v>873</v>
      </c>
      <c r="J401" s="155" t="s">
        <v>873</v>
      </c>
    </row>
    <row r="402" spans="1:13" x14ac:dyDescent="0.25">
      <c r="A402" s="157" t="s">
        <v>1025</v>
      </c>
      <c r="B402" s="155" t="s">
        <v>873</v>
      </c>
      <c r="C402" s="147" t="s">
        <v>941</v>
      </c>
      <c r="D402" s="147" t="s">
        <v>873</v>
      </c>
      <c r="E402" s="147" t="s">
        <v>873</v>
      </c>
      <c r="F402" s="147" t="s">
        <v>873</v>
      </c>
      <c r="G402" s="155" t="s">
        <v>873</v>
      </c>
      <c r="H402" s="155" t="s">
        <v>873</v>
      </c>
      <c r="I402" s="155" t="s">
        <v>873</v>
      </c>
      <c r="J402" s="155" t="s">
        <v>873</v>
      </c>
    </row>
    <row r="404" spans="1:13" x14ac:dyDescent="0.25">
      <c r="A404" s="135" t="s">
        <v>1026</v>
      </c>
      <c r="B404" s="173">
        <f>SUM(B212,B398)</f>
        <v>0</v>
      </c>
      <c r="C404" s="173">
        <f t="shared" ref="C404:J404" si="1">SUM(C212,C398)</f>
        <v>0</v>
      </c>
      <c r="D404" s="173">
        <f t="shared" si="1"/>
        <v>0</v>
      </c>
      <c r="E404" s="173">
        <f t="shared" si="1"/>
        <v>0</v>
      </c>
      <c r="F404" s="173">
        <f t="shared" si="1"/>
        <v>0</v>
      </c>
      <c r="G404" s="173">
        <f t="shared" si="1"/>
        <v>0</v>
      </c>
      <c r="H404" s="173">
        <f t="shared" si="1"/>
        <v>8.7547292278300007E-3</v>
      </c>
      <c r="I404" s="173">
        <f t="shared" si="1"/>
        <v>9.8360250666199994E-3</v>
      </c>
      <c r="J404" s="173">
        <f t="shared" si="1"/>
        <v>0</v>
      </c>
    </row>
    <row r="406" spans="1:13" ht="15.75" x14ac:dyDescent="0.25">
      <c r="A406" s="378" t="s">
        <v>1027</v>
      </c>
      <c r="B406" s="378"/>
      <c r="C406" s="378"/>
      <c r="D406" s="378"/>
      <c r="E406" s="378"/>
      <c r="F406" s="378"/>
      <c r="G406" s="378"/>
      <c r="H406" s="174"/>
      <c r="I406" s="174"/>
      <c r="J406" s="174"/>
      <c r="K406" s="174"/>
      <c r="L406" s="174"/>
      <c r="M406" s="175" t="s">
        <v>856</v>
      </c>
    </row>
    <row r="407" spans="1:13" ht="15.75" x14ac:dyDescent="0.25">
      <c r="A407" s="176"/>
      <c r="B407" s="177"/>
      <c r="C407" s="177"/>
      <c r="D407" s="177"/>
      <c r="E407" s="177"/>
      <c r="F407" s="177"/>
      <c r="G407" s="177"/>
      <c r="H407" s="174"/>
      <c r="I407" s="174"/>
      <c r="J407" s="174"/>
      <c r="K407" s="174"/>
      <c r="L407" s="174"/>
      <c r="M407" s="175" t="s">
        <v>857</v>
      </c>
    </row>
    <row r="408" spans="1:13" x14ac:dyDescent="0.25">
      <c r="A408" s="178"/>
      <c r="B408" s="174"/>
      <c r="C408" s="174"/>
      <c r="D408" s="174"/>
      <c r="E408" s="174"/>
      <c r="F408" s="174"/>
      <c r="G408" s="174"/>
      <c r="H408" s="174"/>
      <c r="I408" s="174"/>
      <c r="J408" s="174"/>
      <c r="K408" s="174"/>
      <c r="L408" s="175"/>
      <c r="M408" s="175" t="s">
        <v>858</v>
      </c>
    </row>
    <row r="409" spans="1:13" x14ac:dyDescent="0.25">
      <c r="A409" s="174"/>
      <c r="B409" s="174"/>
      <c r="C409" s="174"/>
      <c r="D409" s="174"/>
      <c r="E409" s="174"/>
      <c r="F409" s="174"/>
      <c r="G409" s="174"/>
      <c r="H409" s="174"/>
      <c r="I409" s="174"/>
      <c r="J409" s="174"/>
      <c r="K409" s="174"/>
      <c r="L409" s="174"/>
      <c r="M409" s="179"/>
    </row>
    <row r="410" spans="1:13" ht="50.25" x14ac:dyDescent="0.25">
      <c r="A410" s="180" t="s">
        <v>859</v>
      </c>
      <c r="B410" s="181" t="s">
        <v>860</v>
      </c>
      <c r="C410" s="182" t="s">
        <v>861</v>
      </c>
      <c r="D410" s="182" t="s">
        <v>862</v>
      </c>
      <c r="E410" s="183" t="s">
        <v>1028</v>
      </c>
      <c r="F410" s="183" t="s">
        <v>1029</v>
      </c>
      <c r="G410" s="184" t="s">
        <v>1030</v>
      </c>
      <c r="H410" s="182" t="s">
        <v>1031</v>
      </c>
      <c r="I410" s="185" t="s">
        <v>1032</v>
      </c>
      <c r="J410" s="182" t="s">
        <v>1033</v>
      </c>
      <c r="K410" s="183" t="s">
        <v>864</v>
      </c>
      <c r="L410" s="183" t="s">
        <v>865</v>
      </c>
      <c r="M410" s="186" t="s">
        <v>1034</v>
      </c>
    </row>
    <row r="411" spans="1:13" ht="15.75" thickBot="1" x14ac:dyDescent="0.3">
      <c r="A411" s="187"/>
      <c r="B411" s="372" t="s">
        <v>867</v>
      </c>
      <c r="C411" s="372"/>
      <c r="D411" s="373"/>
      <c r="E411" s="371" t="s">
        <v>1035</v>
      </c>
      <c r="F411" s="372"/>
      <c r="G411" s="373"/>
      <c r="H411" s="371" t="s">
        <v>867</v>
      </c>
      <c r="I411" s="379"/>
      <c r="J411" s="379"/>
      <c r="K411" s="379"/>
      <c r="L411" s="379"/>
      <c r="M411" s="380"/>
    </row>
    <row r="412" spans="1:13" ht="15.75" thickTop="1" x14ac:dyDescent="0.25">
      <c r="A412" s="188" t="s">
        <v>1036</v>
      </c>
      <c r="B412" s="189">
        <v>191652.86859140763</v>
      </c>
      <c r="C412" s="189">
        <v>4.4228396639999996</v>
      </c>
      <c r="D412" s="189">
        <v>76.499409240516357</v>
      </c>
      <c r="E412" s="189">
        <v>114068.04132317071</v>
      </c>
      <c r="F412" s="189">
        <v>6685.1696202922003</v>
      </c>
      <c r="G412" s="189">
        <v>5917.8748952000005</v>
      </c>
      <c r="H412" s="189">
        <v>0.51318586763019003</v>
      </c>
      <c r="I412" s="189">
        <v>2.8289339760639999E-2</v>
      </c>
      <c r="J412" s="189">
        <v>572.16514495327442</v>
      </c>
      <c r="K412" s="189">
        <v>1557.1939910195872</v>
      </c>
      <c r="L412" s="189">
        <v>5849.2197121443369</v>
      </c>
      <c r="M412" s="189">
        <v>830.75987228203655</v>
      </c>
    </row>
    <row r="413" spans="1:13" x14ac:dyDescent="0.25">
      <c r="A413" s="190" t="s">
        <v>1037</v>
      </c>
      <c r="B413" s="189">
        <v>70318.070227320059</v>
      </c>
      <c r="C413" s="148" t="s">
        <v>251</v>
      </c>
      <c r="D413" s="148" t="s">
        <v>251</v>
      </c>
      <c r="E413" s="148" t="s">
        <v>251</v>
      </c>
      <c r="F413" s="148" t="s">
        <v>251</v>
      </c>
      <c r="G413" s="148" t="s">
        <v>251</v>
      </c>
      <c r="H413" s="148" t="s">
        <v>251</v>
      </c>
      <c r="I413" s="148" t="s">
        <v>251</v>
      </c>
      <c r="J413" s="189" t="s">
        <v>873</v>
      </c>
      <c r="K413" s="189" t="s">
        <v>873</v>
      </c>
      <c r="L413" s="189" t="s">
        <v>873</v>
      </c>
      <c r="M413" s="189" t="s">
        <v>873</v>
      </c>
    </row>
    <row r="414" spans="1:13" x14ac:dyDescent="0.25">
      <c r="A414" s="191" t="s">
        <v>1038</v>
      </c>
      <c r="B414" s="189">
        <v>46194.121028708993</v>
      </c>
      <c r="C414" s="148" t="s">
        <v>251</v>
      </c>
      <c r="D414" s="148" t="s">
        <v>251</v>
      </c>
      <c r="E414" s="148" t="s">
        <v>251</v>
      </c>
      <c r="F414" s="148" t="s">
        <v>251</v>
      </c>
      <c r="G414" s="148" t="s">
        <v>251</v>
      </c>
      <c r="H414" s="148" t="s">
        <v>251</v>
      </c>
      <c r="I414" s="148" t="s">
        <v>251</v>
      </c>
      <c r="J414" s="148" t="s">
        <v>251</v>
      </c>
      <c r="K414" s="148" t="s">
        <v>251</v>
      </c>
      <c r="L414" s="148" t="s">
        <v>251</v>
      </c>
      <c r="M414" s="155" t="s">
        <v>873</v>
      </c>
    </row>
    <row r="415" spans="1:13" x14ac:dyDescent="0.25">
      <c r="A415" s="191" t="s">
        <v>1039</v>
      </c>
      <c r="B415" s="189">
        <v>14551.955897401811</v>
      </c>
      <c r="C415" s="148" t="s">
        <v>251</v>
      </c>
      <c r="D415" s="148" t="s">
        <v>251</v>
      </c>
      <c r="E415" s="148" t="s">
        <v>251</v>
      </c>
      <c r="F415" s="148" t="s">
        <v>251</v>
      </c>
      <c r="G415" s="148" t="s">
        <v>251</v>
      </c>
      <c r="H415" s="148" t="s">
        <v>251</v>
      </c>
      <c r="I415" s="148" t="s">
        <v>251</v>
      </c>
      <c r="J415" s="148" t="s">
        <v>251</v>
      </c>
      <c r="K415" s="148" t="s">
        <v>251</v>
      </c>
      <c r="L415" s="148" t="s">
        <v>251</v>
      </c>
      <c r="M415" s="148" t="s">
        <v>251</v>
      </c>
    </row>
    <row r="416" spans="1:13" x14ac:dyDescent="0.25">
      <c r="A416" s="191" t="s">
        <v>1040</v>
      </c>
      <c r="B416" s="189">
        <v>1928.2873679484251</v>
      </c>
      <c r="C416" s="148" t="s">
        <v>251</v>
      </c>
      <c r="D416" s="148" t="s">
        <v>251</v>
      </c>
      <c r="E416" s="148" t="s">
        <v>251</v>
      </c>
      <c r="F416" s="148" t="s">
        <v>251</v>
      </c>
      <c r="G416" s="148" t="s">
        <v>251</v>
      </c>
      <c r="H416" s="148" t="s">
        <v>251</v>
      </c>
      <c r="I416" s="148" t="s">
        <v>251</v>
      </c>
      <c r="J416" s="148" t="s">
        <v>251</v>
      </c>
      <c r="K416" s="148" t="s">
        <v>251</v>
      </c>
      <c r="L416" s="148" t="s">
        <v>251</v>
      </c>
      <c r="M416" s="148" t="s">
        <v>251</v>
      </c>
    </row>
    <row r="417" spans="1:13" x14ac:dyDescent="0.25">
      <c r="A417" s="191" t="s">
        <v>1041</v>
      </c>
      <c r="B417" s="189">
        <v>7643.7059332608324</v>
      </c>
      <c r="C417" s="148" t="s">
        <v>251</v>
      </c>
      <c r="D417" s="148" t="s">
        <v>251</v>
      </c>
      <c r="E417" s="148" t="s">
        <v>251</v>
      </c>
      <c r="F417" s="148" t="s">
        <v>251</v>
      </c>
      <c r="G417" s="148" t="s">
        <v>251</v>
      </c>
      <c r="H417" s="148" t="s">
        <v>251</v>
      </c>
      <c r="I417" s="148" t="s">
        <v>251</v>
      </c>
      <c r="J417" s="189" t="s">
        <v>873</v>
      </c>
      <c r="K417" s="189" t="s">
        <v>873</v>
      </c>
      <c r="L417" s="189" t="s">
        <v>873</v>
      </c>
      <c r="M417" s="189" t="s">
        <v>873</v>
      </c>
    </row>
    <row r="418" spans="1:13" x14ac:dyDescent="0.25">
      <c r="A418" s="192" t="s">
        <v>1042</v>
      </c>
      <c r="B418" s="189">
        <v>46167.148702873594</v>
      </c>
      <c r="C418" s="189">
        <v>3.4620000000000002</v>
      </c>
      <c r="D418" s="189">
        <v>61.93531767867502</v>
      </c>
      <c r="E418" s="189">
        <v>20040.325102040817</v>
      </c>
      <c r="F418" s="189" t="s">
        <v>873</v>
      </c>
      <c r="G418" s="189" t="s">
        <v>873</v>
      </c>
      <c r="H418" s="189" t="s">
        <v>873</v>
      </c>
      <c r="I418" s="189" t="s">
        <v>873</v>
      </c>
      <c r="J418" s="189">
        <v>55.249069497127223</v>
      </c>
      <c r="K418" s="189">
        <v>188.72091220254887</v>
      </c>
      <c r="L418" s="189">
        <v>213.37603828081271</v>
      </c>
      <c r="M418" s="189">
        <v>228.15769905799976</v>
      </c>
    </row>
    <row r="419" spans="1:13" x14ac:dyDescent="0.25">
      <c r="A419" s="193" t="s">
        <v>1043</v>
      </c>
      <c r="B419" s="189">
        <v>9195.8411847999996</v>
      </c>
      <c r="C419" s="189" t="s">
        <v>873</v>
      </c>
      <c r="D419" s="189" t="s">
        <v>873</v>
      </c>
      <c r="E419" s="148" t="s">
        <v>251</v>
      </c>
      <c r="F419" s="148" t="s">
        <v>251</v>
      </c>
      <c r="G419" s="148" t="s">
        <v>251</v>
      </c>
      <c r="H419" s="148" t="s">
        <v>251</v>
      </c>
      <c r="I419" s="148" t="s">
        <v>251</v>
      </c>
      <c r="J419" s="155" t="s">
        <v>875</v>
      </c>
      <c r="K419" s="155" t="s">
        <v>875</v>
      </c>
      <c r="L419" s="155" t="s">
        <v>875</v>
      </c>
      <c r="M419" s="155" t="s">
        <v>875</v>
      </c>
    </row>
    <row r="420" spans="1:13" x14ac:dyDescent="0.25">
      <c r="A420" s="191" t="s">
        <v>1044</v>
      </c>
      <c r="B420" s="148" t="s">
        <v>251</v>
      </c>
      <c r="C420" s="148" t="s">
        <v>251</v>
      </c>
      <c r="D420" s="189">
        <v>37.974850892036379</v>
      </c>
      <c r="E420" s="148" t="s">
        <v>251</v>
      </c>
      <c r="F420" s="148" t="s">
        <v>251</v>
      </c>
      <c r="G420" s="148" t="s">
        <v>251</v>
      </c>
      <c r="H420" s="148" t="s">
        <v>251</v>
      </c>
      <c r="I420" s="148" t="s">
        <v>251</v>
      </c>
      <c r="J420" s="155" t="s">
        <v>875</v>
      </c>
      <c r="K420" s="148" t="s">
        <v>251</v>
      </c>
      <c r="L420" s="148" t="s">
        <v>251</v>
      </c>
      <c r="M420" s="148" t="s">
        <v>251</v>
      </c>
    </row>
    <row r="421" spans="1:13" x14ac:dyDescent="0.25">
      <c r="A421" s="191" t="s">
        <v>1045</v>
      </c>
      <c r="B421" s="189" t="s">
        <v>873</v>
      </c>
      <c r="C421" s="148" t="s">
        <v>251</v>
      </c>
      <c r="D421" s="189">
        <v>23.960466786638641</v>
      </c>
      <c r="E421" s="148" t="s">
        <v>251</v>
      </c>
      <c r="F421" s="148" t="s">
        <v>251</v>
      </c>
      <c r="G421" s="148" t="s">
        <v>251</v>
      </c>
      <c r="H421" s="148" t="s">
        <v>251</v>
      </c>
      <c r="I421" s="148" t="s">
        <v>251</v>
      </c>
      <c r="J421" s="155" t="s">
        <v>875</v>
      </c>
      <c r="K421" s="155" t="s">
        <v>875</v>
      </c>
      <c r="L421" s="155" t="s">
        <v>875</v>
      </c>
      <c r="M421" s="148" t="s">
        <v>251</v>
      </c>
    </row>
    <row r="422" spans="1:13" x14ac:dyDescent="0.25">
      <c r="A422" s="191" t="s">
        <v>1046</v>
      </c>
      <c r="B422" s="189" t="s">
        <v>902</v>
      </c>
      <c r="C422" s="148" t="s">
        <v>251</v>
      </c>
      <c r="D422" s="189" t="s">
        <v>902</v>
      </c>
      <c r="E422" s="148" t="s">
        <v>251</v>
      </c>
      <c r="F422" s="148" t="s">
        <v>251</v>
      </c>
      <c r="G422" s="148" t="s">
        <v>251</v>
      </c>
      <c r="H422" s="148" t="s">
        <v>251</v>
      </c>
      <c r="I422" s="148" t="s">
        <v>251</v>
      </c>
      <c r="J422" s="148" t="s">
        <v>251</v>
      </c>
      <c r="K422" s="148" t="s">
        <v>251</v>
      </c>
      <c r="L422" s="155" t="s">
        <v>875</v>
      </c>
      <c r="M422" s="155" t="s">
        <v>875</v>
      </c>
    </row>
    <row r="423" spans="1:13" x14ac:dyDescent="0.25">
      <c r="A423" s="191" t="s">
        <v>1047</v>
      </c>
      <c r="B423" s="189">
        <v>91.7</v>
      </c>
      <c r="C423" s="189">
        <v>0.40600000000000003</v>
      </c>
      <c r="D423" s="148" t="s">
        <v>251</v>
      </c>
      <c r="E423" s="148" t="s">
        <v>251</v>
      </c>
      <c r="F423" s="148" t="s">
        <v>251</v>
      </c>
      <c r="G423" s="148" t="s">
        <v>251</v>
      </c>
      <c r="H423" s="148" t="s">
        <v>251</v>
      </c>
      <c r="I423" s="148" t="s">
        <v>251</v>
      </c>
      <c r="J423" s="155" t="s">
        <v>875</v>
      </c>
      <c r="K423" s="155" t="s">
        <v>875</v>
      </c>
      <c r="L423" s="155" t="s">
        <v>875</v>
      </c>
      <c r="M423" s="155" t="s">
        <v>875</v>
      </c>
    </row>
    <row r="424" spans="1:13" x14ac:dyDescent="0.25">
      <c r="A424" s="191" t="s">
        <v>1048</v>
      </c>
      <c r="B424" s="189">
        <v>1755.3999999999999</v>
      </c>
      <c r="C424" s="148" t="s">
        <v>251</v>
      </c>
      <c r="D424" s="148" t="s">
        <v>251</v>
      </c>
      <c r="E424" s="148" t="s">
        <v>251</v>
      </c>
      <c r="F424" s="148" t="s">
        <v>251</v>
      </c>
      <c r="G424" s="148" t="s">
        <v>251</v>
      </c>
      <c r="H424" s="148" t="s">
        <v>251</v>
      </c>
      <c r="I424" s="148" t="s">
        <v>251</v>
      </c>
      <c r="J424" s="148" t="s">
        <v>251</v>
      </c>
      <c r="K424" s="148" t="s">
        <v>251</v>
      </c>
      <c r="L424" s="148" t="s">
        <v>251</v>
      </c>
      <c r="M424" s="148" t="s">
        <v>251</v>
      </c>
    </row>
    <row r="425" spans="1:13" x14ac:dyDescent="0.25">
      <c r="A425" s="191" t="s">
        <v>1049</v>
      </c>
      <c r="B425" s="189">
        <v>1655.306718597858</v>
      </c>
      <c r="C425" s="148" t="s">
        <v>251</v>
      </c>
      <c r="D425" s="148" t="s">
        <v>251</v>
      </c>
      <c r="E425" s="148" t="s">
        <v>251</v>
      </c>
      <c r="F425" s="148" t="s">
        <v>251</v>
      </c>
      <c r="G425" s="148" t="s">
        <v>251</v>
      </c>
      <c r="H425" s="148" t="s">
        <v>251</v>
      </c>
      <c r="I425" s="148" t="s">
        <v>251</v>
      </c>
      <c r="J425" s="148" t="s">
        <v>251</v>
      </c>
      <c r="K425" s="148" t="s">
        <v>251</v>
      </c>
      <c r="L425" s="148" t="s">
        <v>251</v>
      </c>
      <c r="M425" s="148" t="s">
        <v>251</v>
      </c>
    </row>
    <row r="426" spans="1:13" x14ac:dyDescent="0.25">
      <c r="A426" s="191" t="s">
        <v>1050</v>
      </c>
      <c r="B426" s="189">
        <v>26971.51186341569</v>
      </c>
      <c r="C426" s="189">
        <v>3.056</v>
      </c>
      <c r="D426" s="148" t="s">
        <v>251</v>
      </c>
      <c r="E426" s="148" t="s">
        <v>251</v>
      </c>
      <c r="F426" s="148" t="s">
        <v>251</v>
      </c>
      <c r="G426" s="148" t="s">
        <v>251</v>
      </c>
      <c r="H426" s="148" t="s">
        <v>251</v>
      </c>
      <c r="I426" s="148" t="s">
        <v>251</v>
      </c>
      <c r="J426" s="155" t="s">
        <v>875</v>
      </c>
      <c r="K426" s="155" t="s">
        <v>875</v>
      </c>
      <c r="L426" s="155" t="s">
        <v>875</v>
      </c>
      <c r="M426" s="155" t="s">
        <v>875</v>
      </c>
    </row>
    <row r="427" spans="1:13" x14ac:dyDescent="0.25">
      <c r="A427" s="191" t="s">
        <v>1051</v>
      </c>
      <c r="B427" s="148" t="s">
        <v>251</v>
      </c>
      <c r="C427" s="148" t="s">
        <v>251</v>
      </c>
      <c r="D427" s="148" t="s">
        <v>251</v>
      </c>
      <c r="E427" s="189">
        <v>20040.325102040817</v>
      </c>
      <c r="F427" s="189" t="s">
        <v>873</v>
      </c>
      <c r="G427" s="189" t="s">
        <v>873</v>
      </c>
      <c r="H427" s="189" t="s">
        <v>873</v>
      </c>
      <c r="I427" s="189" t="s">
        <v>873</v>
      </c>
      <c r="J427" s="148" t="s">
        <v>251</v>
      </c>
      <c r="K427" s="148" t="s">
        <v>251</v>
      </c>
      <c r="L427" s="148" t="s">
        <v>251</v>
      </c>
      <c r="M427" s="148" t="s">
        <v>251</v>
      </c>
    </row>
    <row r="428" spans="1:13" x14ac:dyDescent="0.25">
      <c r="A428" s="194" t="s">
        <v>1052</v>
      </c>
      <c r="B428" s="189">
        <v>6497.3889360600488</v>
      </c>
      <c r="C428" s="189" t="s">
        <v>919</v>
      </c>
      <c r="D428" s="189" t="s">
        <v>873</v>
      </c>
      <c r="E428" s="189" t="s">
        <v>873</v>
      </c>
      <c r="F428" s="189" t="s">
        <v>873</v>
      </c>
      <c r="G428" s="189" t="s">
        <v>873</v>
      </c>
      <c r="H428" s="189" t="s">
        <v>873</v>
      </c>
      <c r="I428" s="189" t="s">
        <v>873</v>
      </c>
      <c r="J428" s="189">
        <v>55.249069497127223</v>
      </c>
      <c r="K428" s="189">
        <v>188.72091220254887</v>
      </c>
      <c r="L428" s="189">
        <v>213.37603828081271</v>
      </c>
      <c r="M428" s="189">
        <v>228.15769905799976</v>
      </c>
    </row>
    <row r="429" spans="1:13" x14ac:dyDescent="0.25">
      <c r="A429" s="190" t="s">
        <v>1053</v>
      </c>
      <c r="B429" s="189">
        <v>75167.649661213989</v>
      </c>
      <c r="C429" s="189">
        <v>0.96083966399999998</v>
      </c>
      <c r="D429" s="189" t="s">
        <v>873</v>
      </c>
      <c r="E429" s="189" t="s">
        <v>919</v>
      </c>
      <c r="F429" s="189">
        <v>3439.7541856200496</v>
      </c>
      <c r="G429" s="189" t="s">
        <v>873</v>
      </c>
      <c r="H429" s="189">
        <v>0.12041830440901</v>
      </c>
      <c r="I429" s="189" t="s">
        <v>873</v>
      </c>
      <c r="J429" s="189">
        <v>60.032090854165958</v>
      </c>
      <c r="K429" s="189">
        <v>752.39490757758881</v>
      </c>
      <c r="L429" s="189">
        <v>44.874287061635293</v>
      </c>
      <c r="M429" s="189">
        <v>158.39225986800554</v>
      </c>
    </row>
    <row r="430" spans="1:13" x14ac:dyDescent="0.25">
      <c r="A430" s="191" t="s">
        <v>1054</v>
      </c>
      <c r="B430" s="189">
        <v>68047.322820320755</v>
      </c>
      <c r="C430" s="189">
        <v>0.57413966400000005</v>
      </c>
      <c r="D430" s="148" t="s">
        <v>251</v>
      </c>
      <c r="E430" s="148" t="s">
        <v>251</v>
      </c>
      <c r="F430" s="148" t="s">
        <v>251</v>
      </c>
      <c r="G430" s="148" t="s">
        <v>251</v>
      </c>
      <c r="H430" s="148" t="s">
        <v>251</v>
      </c>
      <c r="I430" s="148" t="s">
        <v>251</v>
      </c>
      <c r="J430" s="155" t="s">
        <v>875</v>
      </c>
      <c r="K430" s="155" t="s">
        <v>875</v>
      </c>
      <c r="L430" s="155" t="s">
        <v>875</v>
      </c>
      <c r="M430" s="155" t="s">
        <v>875</v>
      </c>
    </row>
    <row r="431" spans="1:13" x14ac:dyDescent="0.25">
      <c r="A431" s="191" t="s">
        <v>1055</v>
      </c>
      <c r="B431" s="189">
        <v>1391.9</v>
      </c>
      <c r="C431" s="189">
        <v>0.38669999999999999</v>
      </c>
      <c r="D431" s="148" t="s">
        <v>251</v>
      </c>
      <c r="E431" s="148" t="s">
        <v>251</v>
      </c>
      <c r="F431" s="148" t="s">
        <v>251</v>
      </c>
      <c r="G431" s="148" t="s">
        <v>251</v>
      </c>
      <c r="H431" s="148" t="s">
        <v>251</v>
      </c>
      <c r="I431" s="148" t="s">
        <v>251</v>
      </c>
      <c r="J431" s="155" t="s">
        <v>875</v>
      </c>
      <c r="K431" s="155" t="s">
        <v>875</v>
      </c>
      <c r="L431" s="155" t="s">
        <v>875</v>
      </c>
      <c r="M431" s="155" t="s">
        <v>875</v>
      </c>
    </row>
    <row r="432" spans="1:13" x14ac:dyDescent="0.25">
      <c r="A432" s="191" t="s">
        <v>1056</v>
      </c>
      <c r="B432" s="189">
        <v>4142.0497045616085</v>
      </c>
      <c r="C432" s="148" t="s">
        <v>251</v>
      </c>
      <c r="D432" s="148" t="s">
        <v>251</v>
      </c>
      <c r="E432" s="148" t="s">
        <v>251</v>
      </c>
      <c r="F432" s="189">
        <v>3439.7541856200496</v>
      </c>
      <c r="G432" s="148" t="s">
        <v>251</v>
      </c>
      <c r="H432" s="189" t="s">
        <v>873</v>
      </c>
      <c r="I432" s="148" t="s">
        <v>251</v>
      </c>
      <c r="J432" s="155" t="s">
        <v>875</v>
      </c>
      <c r="K432" s="155" t="s">
        <v>875</v>
      </c>
      <c r="L432" s="155" t="s">
        <v>875</v>
      </c>
      <c r="M432" s="155" t="s">
        <v>875</v>
      </c>
    </row>
    <row r="433" spans="1:13" x14ac:dyDescent="0.25">
      <c r="A433" s="194" t="s">
        <v>1057</v>
      </c>
      <c r="B433" s="189">
        <v>2.9424154986548698</v>
      </c>
      <c r="C433" s="148" t="s">
        <v>251</v>
      </c>
      <c r="D433" s="148" t="s">
        <v>251</v>
      </c>
      <c r="E433" s="189" t="s">
        <v>919</v>
      </c>
      <c r="F433" s="189" t="s">
        <v>873</v>
      </c>
      <c r="G433" s="189" t="s">
        <v>873</v>
      </c>
      <c r="H433" s="189">
        <v>0.12041830440901</v>
      </c>
      <c r="I433" s="148" t="s">
        <v>251</v>
      </c>
      <c r="J433" s="155" t="s">
        <v>875</v>
      </c>
      <c r="K433" s="155" t="s">
        <v>875</v>
      </c>
      <c r="L433" s="155" t="s">
        <v>875</v>
      </c>
      <c r="M433" s="155" t="s">
        <v>875</v>
      </c>
    </row>
    <row r="434" spans="1:13" x14ac:dyDescent="0.25">
      <c r="A434" s="195" t="s">
        <v>1058</v>
      </c>
      <c r="B434" s="189">
        <v>553.25</v>
      </c>
      <c r="C434" s="148" t="s">
        <v>251</v>
      </c>
      <c r="D434" s="148" t="s">
        <v>251</v>
      </c>
      <c r="E434" s="148" t="s">
        <v>251</v>
      </c>
      <c r="F434" s="148" t="s">
        <v>251</v>
      </c>
      <c r="G434" s="148" t="s">
        <v>251</v>
      </c>
      <c r="H434" s="148" t="s">
        <v>251</v>
      </c>
      <c r="I434" s="148" t="s">
        <v>251</v>
      </c>
      <c r="J434" s="155" t="s">
        <v>875</v>
      </c>
      <c r="K434" s="155" t="s">
        <v>875</v>
      </c>
      <c r="L434" s="155" t="s">
        <v>875</v>
      </c>
      <c r="M434" s="155" t="s">
        <v>875</v>
      </c>
    </row>
    <row r="435" spans="1:13" x14ac:dyDescent="0.25">
      <c r="A435" s="195" t="s">
        <v>1059</v>
      </c>
      <c r="B435" s="189">
        <v>1030.18472083296</v>
      </c>
      <c r="C435" s="148" t="s">
        <v>251</v>
      </c>
      <c r="D435" s="148" t="s">
        <v>251</v>
      </c>
      <c r="E435" s="148" t="s">
        <v>251</v>
      </c>
      <c r="F435" s="148" t="s">
        <v>251</v>
      </c>
      <c r="G435" s="148" t="s">
        <v>251</v>
      </c>
      <c r="H435" s="148" t="s">
        <v>251</v>
      </c>
      <c r="I435" s="148" t="s">
        <v>251</v>
      </c>
      <c r="J435" s="155" t="s">
        <v>875</v>
      </c>
      <c r="K435" s="155" t="s">
        <v>875</v>
      </c>
      <c r="L435" s="155" t="s">
        <v>875</v>
      </c>
      <c r="M435" s="155" t="s">
        <v>875</v>
      </c>
    </row>
    <row r="436" spans="1:13" x14ac:dyDescent="0.25">
      <c r="A436" s="191" t="s">
        <v>1060</v>
      </c>
      <c r="B436" s="189" t="s">
        <v>873</v>
      </c>
      <c r="C436" s="189" t="s">
        <v>873</v>
      </c>
      <c r="D436" s="189" t="s">
        <v>873</v>
      </c>
      <c r="E436" s="189" t="s">
        <v>873</v>
      </c>
      <c r="F436" s="189" t="s">
        <v>873</v>
      </c>
      <c r="G436" s="189" t="s">
        <v>873</v>
      </c>
      <c r="H436" s="189" t="s">
        <v>873</v>
      </c>
      <c r="I436" s="189" t="s">
        <v>873</v>
      </c>
      <c r="J436" s="189">
        <v>60.032090854165958</v>
      </c>
      <c r="K436" s="189">
        <v>752.39490757758881</v>
      </c>
      <c r="L436" s="189">
        <v>44.874287061635293</v>
      </c>
      <c r="M436" s="189">
        <v>158.39225986800554</v>
      </c>
    </row>
    <row r="437" spans="1:13" x14ac:dyDescent="0.25">
      <c r="A437" s="196" t="s">
        <v>1061</v>
      </c>
      <c r="B437" s="189" t="s">
        <v>875</v>
      </c>
      <c r="C437" s="189" t="s">
        <v>873</v>
      </c>
      <c r="D437" s="189" t="s">
        <v>873</v>
      </c>
      <c r="E437" s="148" t="s">
        <v>251</v>
      </c>
      <c r="F437" s="148" t="s">
        <v>251</v>
      </c>
      <c r="G437" s="148" t="s">
        <v>251</v>
      </c>
      <c r="H437" s="148" t="s">
        <v>251</v>
      </c>
      <c r="I437" s="148" t="s">
        <v>251</v>
      </c>
      <c r="J437" s="189" t="s">
        <v>873</v>
      </c>
      <c r="K437" s="189" t="s">
        <v>873</v>
      </c>
      <c r="L437" s="189" t="s">
        <v>873</v>
      </c>
      <c r="M437" s="189" t="s">
        <v>873</v>
      </c>
    </row>
    <row r="438" spans="1:13" x14ac:dyDescent="0.25">
      <c r="A438" s="197" t="s">
        <v>1062</v>
      </c>
      <c r="B438" s="189" t="s">
        <v>875</v>
      </c>
      <c r="C438" s="189" t="s">
        <v>873</v>
      </c>
      <c r="D438" s="189" t="s">
        <v>873</v>
      </c>
      <c r="E438" s="148" t="s">
        <v>251</v>
      </c>
      <c r="F438" s="148" t="s">
        <v>251</v>
      </c>
      <c r="G438" s="148" t="s">
        <v>251</v>
      </c>
      <c r="H438" s="148" t="s">
        <v>251</v>
      </c>
      <c r="I438" s="148" t="s">
        <v>251</v>
      </c>
      <c r="J438" s="155" t="s">
        <v>873</v>
      </c>
      <c r="K438" s="155" t="s">
        <v>873</v>
      </c>
      <c r="L438" s="155" t="s">
        <v>873</v>
      </c>
      <c r="M438" s="155" t="s">
        <v>873</v>
      </c>
    </row>
    <row r="439" spans="1:13" x14ac:dyDescent="0.25">
      <c r="A439" s="197" t="s">
        <v>1063</v>
      </c>
      <c r="B439" s="189" t="s">
        <v>875</v>
      </c>
      <c r="C439" s="189" t="s">
        <v>873</v>
      </c>
      <c r="D439" s="189" t="s">
        <v>873</v>
      </c>
      <c r="E439" s="148" t="s">
        <v>251</v>
      </c>
      <c r="F439" s="148" t="s">
        <v>251</v>
      </c>
      <c r="G439" s="148" t="s">
        <v>251</v>
      </c>
      <c r="H439" s="148" t="s">
        <v>251</v>
      </c>
      <c r="I439" s="148" t="s">
        <v>251</v>
      </c>
      <c r="J439" s="155" t="s">
        <v>873</v>
      </c>
      <c r="K439" s="155" t="s">
        <v>873</v>
      </c>
      <c r="L439" s="155" t="s">
        <v>873</v>
      </c>
      <c r="M439" s="155" t="s">
        <v>873</v>
      </c>
    </row>
    <row r="440" spans="1:13" x14ac:dyDescent="0.25">
      <c r="A440" s="198" t="s">
        <v>1064</v>
      </c>
      <c r="B440" s="189" t="s">
        <v>875</v>
      </c>
      <c r="C440" s="189" t="s">
        <v>873</v>
      </c>
      <c r="D440" s="189" t="s">
        <v>873</v>
      </c>
      <c r="E440" s="148" t="s">
        <v>251</v>
      </c>
      <c r="F440" s="148" t="s">
        <v>251</v>
      </c>
      <c r="G440" s="148" t="s">
        <v>251</v>
      </c>
      <c r="H440" s="148" t="s">
        <v>251</v>
      </c>
      <c r="I440" s="148" t="s">
        <v>251</v>
      </c>
      <c r="J440" s="189" t="s">
        <v>873</v>
      </c>
      <c r="K440" s="189" t="s">
        <v>873</v>
      </c>
      <c r="L440" s="189" t="s">
        <v>873</v>
      </c>
      <c r="M440" s="189" t="s">
        <v>873</v>
      </c>
    </row>
    <row r="441" spans="1:13" x14ac:dyDescent="0.25">
      <c r="A441" s="199" t="s">
        <v>1065</v>
      </c>
      <c r="B441" s="148" t="s">
        <v>251</v>
      </c>
      <c r="C441" s="148" t="s">
        <v>251</v>
      </c>
      <c r="D441" s="148" t="s">
        <v>251</v>
      </c>
      <c r="E441" s="189">
        <v>202.07636112988695</v>
      </c>
      <c r="F441" s="189">
        <v>3229.7545466721508</v>
      </c>
      <c r="G441" s="189" t="s">
        <v>873</v>
      </c>
      <c r="H441" s="189">
        <v>3.055205049931E-2</v>
      </c>
      <c r="I441" s="189">
        <v>2.8289339760639999E-2</v>
      </c>
      <c r="J441" s="148" t="s">
        <v>251</v>
      </c>
      <c r="K441" s="148" t="s">
        <v>251</v>
      </c>
      <c r="L441" s="148" t="s">
        <v>251</v>
      </c>
      <c r="M441" s="148" t="s">
        <v>251</v>
      </c>
    </row>
    <row r="442" spans="1:13" x14ac:dyDescent="0.25">
      <c r="A442" s="197" t="s">
        <v>1066</v>
      </c>
      <c r="B442" s="148" t="s">
        <v>251</v>
      </c>
      <c r="C442" s="148" t="s">
        <v>251</v>
      </c>
      <c r="D442" s="148" t="s">
        <v>251</v>
      </c>
      <c r="E442" s="189">
        <v>202.07636112988695</v>
      </c>
      <c r="F442" s="189">
        <v>3229.7545466721508</v>
      </c>
      <c r="G442" s="189" t="s">
        <v>873</v>
      </c>
      <c r="H442" s="189">
        <v>3.055205049931E-2</v>
      </c>
      <c r="I442" s="189">
        <v>2.8289339760639999E-2</v>
      </c>
      <c r="J442" s="148" t="s">
        <v>251</v>
      </c>
      <c r="K442" s="148" t="s">
        <v>251</v>
      </c>
      <c r="L442" s="148" t="s">
        <v>251</v>
      </c>
      <c r="M442" s="148" t="s">
        <v>251</v>
      </c>
    </row>
    <row r="443" spans="1:13" x14ac:dyDescent="0.25">
      <c r="A443" s="197" t="s">
        <v>1067</v>
      </c>
      <c r="B443" s="148" t="s">
        <v>251</v>
      </c>
      <c r="C443" s="148" t="s">
        <v>251</v>
      </c>
      <c r="D443" s="148" t="s">
        <v>251</v>
      </c>
      <c r="E443" s="189" t="s">
        <v>898</v>
      </c>
      <c r="F443" s="189" t="s">
        <v>898</v>
      </c>
      <c r="G443" s="189" t="s">
        <v>873</v>
      </c>
      <c r="H443" s="189" t="s">
        <v>902</v>
      </c>
      <c r="I443" s="189" t="s">
        <v>902</v>
      </c>
      <c r="J443" s="148" t="s">
        <v>251</v>
      </c>
      <c r="K443" s="148" t="s">
        <v>251</v>
      </c>
      <c r="L443" s="148" t="s">
        <v>251</v>
      </c>
      <c r="M443" s="148" t="s">
        <v>251</v>
      </c>
    </row>
    <row r="444" spans="1:13" x14ac:dyDescent="0.25">
      <c r="A444" s="197" t="s">
        <v>1068</v>
      </c>
      <c r="B444" s="148" t="s">
        <v>251</v>
      </c>
      <c r="C444" s="148" t="s">
        <v>251</v>
      </c>
      <c r="D444" s="148" t="s">
        <v>251</v>
      </c>
      <c r="E444" s="189" t="s">
        <v>898</v>
      </c>
      <c r="F444" s="189" t="s">
        <v>898</v>
      </c>
      <c r="G444" s="189" t="s">
        <v>873</v>
      </c>
      <c r="H444" s="189" t="s">
        <v>902</v>
      </c>
      <c r="I444" s="189" t="s">
        <v>902</v>
      </c>
      <c r="J444" s="148" t="s">
        <v>251</v>
      </c>
      <c r="K444" s="148" t="s">
        <v>251</v>
      </c>
      <c r="L444" s="148" t="s">
        <v>251</v>
      </c>
      <c r="M444" s="148" t="s">
        <v>251</v>
      </c>
    </row>
    <row r="445" spans="1:13" x14ac:dyDescent="0.25">
      <c r="A445" s="197" t="s">
        <v>1069</v>
      </c>
      <c r="B445" s="148" t="s">
        <v>251</v>
      </c>
      <c r="C445" s="148" t="s">
        <v>251</v>
      </c>
      <c r="D445" s="148" t="s">
        <v>251</v>
      </c>
      <c r="E445" s="189" t="s">
        <v>898</v>
      </c>
      <c r="F445" s="189" t="s">
        <v>898</v>
      </c>
      <c r="G445" s="189" t="s">
        <v>873</v>
      </c>
      <c r="H445" s="189" t="s">
        <v>902</v>
      </c>
      <c r="I445" s="189" t="s">
        <v>902</v>
      </c>
      <c r="J445" s="148" t="s">
        <v>251</v>
      </c>
      <c r="K445" s="148" t="s">
        <v>251</v>
      </c>
      <c r="L445" s="148" t="s">
        <v>251</v>
      </c>
      <c r="M445" s="148" t="s">
        <v>251</v>
      </c>
    </row>
    <row r="446" spans="1:13" x14ac:dyDescent="0.25">
      <c r="A446" s="197" t="s">
        <v>1070</v>
      </c>
      <c r="B446" s="148" t="s">
        <v>251</v>
      </c>
      <c r="C446" s="148" t="s">
        <v>251</v>
      </c>
      <c r="D446" s="148" t="s">
        <v>251</v>
      </c>
      <c r="E446" s="189" t="s">
        <v>873</v>
      </c>
      <c r="F446" s="189" t="s">
        <v>873</v>
      </c>
      <c r="G446" s="189" t="s">
        <v>873</v>
      </c>
      <c r="H446" s="189" t="s">
        <v>873</v>
      </c>
      <c r="I446" s="189" t="s">
        <v>873</v>
      </c>
      <c r="J446" s="148" t="s">
        <v>251</v>
      </c>
      <c r="K446" s="148" t="s">
        <v>251</v>
      </c>
      <c r="L446" s="148" t="s">
        <v>251</v>
      </c>
      <c r="M446" s="148" t="s">
        <v>251</v>
      </c>
    </row>
    <row r="447" spans="1:13" x14ac:dyDescent="0.25">
      <c r="A447" s="200" t="s">
        <v>1071</v>
      </c>
      <c r="B447" s="148" t="s">
        <v>251</v>
      </c>
      <c r="C447" s="148" t="s">
        <v>251</v>
      </c>
      <c r="D447" s="148" t="s">
        <v>251</v>
      </c>
      <c r="E447" s="189">
        <v>93825.639859999996</v>
      </c>
      <c r="F447" s="189">
        <v>15.660888</v>
      </c>
      <c r="G447" s="189">
        <v>5917.8748952000005</v>
      </c>
      <c r="H447" s="189" t="s">
        <v>873</v>
      </c>
      <c r="I447" s="189" t="s">
        <v>873</v>
      </c>
      <c r="J447" s="148" t="s">
        <v>251</v>
      </c>
      <c r="K447" s="148" t="s">
        <v>251</v>
      </c>
      <c r="L447" s="148" t="s">
        <v>251</v>
      </c>
      <c r="M447" s="148" t="s">
        <v>251</v>
      </c>
    </row>
    <row r="448" spans="1:13" x14ac:dyDescent="0.25">
      <c r="A448" s="197" t="s">
        <v>1072</v>
      </c>
      <c r="B448" s="148" t="s">
        <v>251</v>
      </c>
      <c r="C448" s="148" t="s">
        <v>251</v>
      </c>
      <c r="D448" s="148" t="s">
        <v>251</v>
      </c>
      <c r="E448" s="189">
        <v>87751.272160000008</v>
      </c>
      <c r="F448" s="189" t="s">
        <v>873</v>
      </c>
      <c r="G448" s="189" t="s">
        <v>873</v>
      </c>
      <c r="H448" s="189" t="s">
        <v>873</v>
      </c>
      <c r="I448" s="189" t="s">
        <v>873</v>
      </c>
      <c r="J448" s="148" t="s">
        <v>251</v>
      </c>
      <c r="K448" s="148" t="s">
        <v>251</v>
      </c>
      <c r="L448" s="148" t="s">
        <v>251</v>
      </c>
      <c r="M448" s="148" t="s">
        <v>251</v>
      </c>
    </row>
    <row r="449" spans="1:36" x14ac:dyDescent="0.25">
      <c r="A449" s="197" t="s">
        <v>1073</v>
      </c>
      <c r="B449" s="148" t="s">
        <v>251</v>
      </c>
      <c r="C449" s="148" t="s">
        <v>251</v>
      </c>
      <c r="D449" s="148" t="s">
        <v>251</v>
      </c>
      <c r="E449" s="189">
        <v>243.34309999999999</v>
      </c>
      <c r="F449" s="189" t="s">
        <v>873</v>
      </c>
      <c r="G449" s="189" t="s">
        <v>873</v>
      </c>
      <c r="H449" s="189" t="s">
        <v>873</v>
      </c>
      <c r="I449" s="189" t="s">
        <v>873</v>
      </c>
      <c r="J449" s="148" t="s">
        <v>251</v>
      </c>
      <c r="K449" s="148" t="s">
        <v>251</v>
      </c>
      <c r="L449" s="148" t="s">
        <v>251</v>
      </c>
      <c r="M449" s="148" t="s">
        <v>251</v>
      </c>
    </row>
    <row r="450" spans="1:36" x14ac:dyDescent="0.25">
      <c r="A450" s="197" t="s">
        <v>1074</v>
      </c>
      <c r="B450" s="148" t="s">
        <v>251</v>
      </c>
      <c r="C450" s="148" t="s">
        <v>251</v>
      </c>
      <c r="D450" s="148" t="s">
        <v>251</v>
      </c>
      <c r="E450" s="189">
        <v>356.6986</v>
      </c>
      <c r="F450" s="189">
        <v>15.660888</v>
      </c>
      <c r="G450" s="189" t="s">
        <v>873</v>
      </c>
      <c r="H450" s="189" t="s">
        <v>873</v>
      </c>
      <c r="I450" s="189" t="s">
        <v>873</v>
      </c>
      <c r="J450" s="148" t="s">
        <v>251</v>
      </c>
      <c r="K450" s="148" t="s">
        <v>251</v>
      </c>
      <c r="L450" s="148" t="s">
        <v>251</v>
      </c>
      <c r="M450" s="148" t="s">
        <v>251</v>
      </c>
    </row>
    <row r="451" spans="1:36" x14ac:dyDescent="0.25">
      <c r="A451" s="197" t="s">
        <v>1075</v>
      </c>
      <c r="B451" s="148" t="s">
        <v>251</v>
      </c>
      <c r="C451" s="148" t="s">
        <v>251</v>
      </c>
      <c r="D451" s="148" t="s">
        <v>251</v>
      </c>
      <c r="E451" s="189">
        <v>5474.326</v>
      </c>
      <c r="F451" s="189" t="s">
        <v>873</v>
      </c>
      <c r="G451" s="189" t="s">
        <v>873</v>
      </c>
      <c r="H451" s="189" t="s">
        <v>873</v>
      </c>
      <c r="I451" s="189" t="s">
        <v>873</v>
      </c>
      <c r="J451" s="148" t="s">
        <v>251</v>
      </c>
      <c r="K451" s="148" t="s">
        <v>251</v>
      </c>
      <c r="L451" s="148" t="s">
        <v>251</v>
      </c>
      <c r="M451" s="148" t="s">
        <v>251</v>
      </c>
    </row>
    <row r="452" spans="1:36" x14ac:dyDescent="0.25">
      <c r="A452" s="197" t="s">
        <v>1076</v>
      </c>
      <c r="B452" s="148" t="s">
        <v>251</v>
      </c>
      <c r="C452" s="148" t="s">
        <v>251</v>
      </c>
      <c r="D452" s="148" t="s">
        <v>251</v>
      </c>
      <c r="E452" s="189" t="s">
        <v>873</v>
      </c>
      <c r="F452" s="189" t="s">
        <v>873</v>
      </c>
      <c r="G452" s="189" t="s">
        <v>873</v>
      </c>
      <c r="H452" s="189" t="s">
        <v>873</v>
      </c>
      <c r="I452" s="189" t="s">
        <v>873</v>
      </c>
      <c r="J452" s="148" t="s">
        <v>251</v>
      </c>
      <c r="K452" s="148" t="s">
        <v>251</v>
      </c>
      <c r="L452" s="148" t="s">
        <v>251</v>
      </c>
      <c r="M452" s="148" t="s">
        <v>251</v>
      </c>
    </row>
    <row r="453" spans="1:36" x14ac:dyDescent="0.25">
      <c r="A453" s="198" t="s">
        <v>1077</v>
      </c>
      <c r="B453" s="148" t="s">
        <v>251</v>
      </c>
      <c r="C453" s="148" t="s">
        <v>251</v>
      </c>
      <c r="D453" s="148" t="s">
        <v>251</v>
      </c>
      <c r="E453" s="189" t="s">
        <v>873</v>
      </c>
      <c r="F453" s="189" t="s">
        <v>873</v>
      </c>
      <c r="G453" s="189">
        <v>5917.8748952000005</v>
      </c>
      <c r="H453" s="189" t="s">
        <v>873</v>
      </c>
      <c r="I453" s="189" t="s">
        <v>873</v>
      </c>
      <c r="J453" s="148" t="s">
        <v>251</v>
      </c>
      <c r="K453" s="148" t="s">
        <v>251</v>
      </c>
      <c r="L453" s="148" t="s">
        <v>251</v>
      </c>
      <c r="M453" s="148" t="s">
        <v>251</v>
      </c>
    </row>
    <row r="454" spans="1:36" x14ac:dyDescent="0.25">
      <c r="A454" s="199" t="s">
        <v>1078</v>
      </c>
      <c r="B454" s="189" t="s">
        <v>873</v>
      </c>
      <c r="C454" s="189" t="s">
        <v>873</v>
      </c>
      <c r="D454" s="189">
        <v>14.15208194400004</v>
      </c>
      <c r="E454" s="189" t="s">
        <v>873</v>
      </c>
      <c r="F454" s="189" t="s">
        <v>873</v>
      </c>
      <c r="G454" s="189" t="s">
        <v>873</v>
      </c>
      <c r="H454" s="189">
        <v>0.36221551272187003</v>
      </c>
      <c r="I454" s="189" t="s">
        <v>873</v>
      </c>
      <c r="J454" s="189">
        <v>3.0595650574289701</v>
      </c>
      <c r="K454" s="189">
        <v>2.2218459027463999</v>
      </c>
      <c r="L454" s="189">
        <v>3851.2231308671667</v>
      </c>
      <c r="M454" s="189">
        <v>0.17191986356898001</v>
      </c>
    </row>
    <row r="455" spans="1:36" x14ac:dyDescent="0.25">
      <c r="A455" s="197" t="s">
        <v>1079</v>
      </c>
      <c r="B455" s="148" t="s">
        <v>251</v>
      </c>
      <c r="C455" s="148" t="s">
        <v>251</v>
      </c>
      <c r="D455" s="148" t="s">
        <v>251</v>
      </c>
      <c r="E455" s="189" t="s">
        <v>873</v>
      </c>
      <c r="F455" s="189" t="s">
        <v>873</v>
      </c>
      <c r="G455" s="189" t="s">
        <v>873</v>
      </c>
      <c r="H455" s="189">
        <v>0.36221551272187003</v>
      </c>
      <c r="I455" s="189" t="s">
        <v>873</v>
      </c>
      <c r="J455" s="148" t="s">
        <v>251</v>
      </c>
      <c r="K455" s="148" t="s">
        <v>251</v>
      </c>
      <c r="L455" s="148" t="s">
        <v>251</v>
      </c>
      <c r="M455" s="148" t="s">
        <v>251</v>
      </c>
    </row>
    <row r="456" spans="1:36" x14ac:dyDescent="0.25">
      <c r="A456" s="197" t="s">
        <v>1080</v>
      </c>
      <c r="B456" s="148" t="s">
        <v>251</v>
      </c>
      <c r="C456" s="148" t="s">
        <v>251</v>
      </c>
      <c r="D456" s="148" t="s">
        <v>251</v>
      </c>
      <c r="E456" s="148" t="s">
        <v>251</v>
      </c>
      <c r="F456" s="189" t="s">
        <v>873</v>
      </c>
      <c r="G456" s="189" t="s">
        <v>251</v>
      </c>
      <c r="H456" s="189" t="s">
        <v>902</v>
      </c>
      <c r="I456" s="148" t="s">
        <v>251</v>
      </c>
      <c r="J456" s="148" t="s">
        <v>251</v>
      </c>
      <c r="K456" s="148" t="s">
        <v>251</v>
      </c>
      <c r="L456" s="148" t="s">
        <v>251</v>
      </c>
      <c r="M456" s="148" t="s">
        <v>251</v>
      </c>
    </row>
    <row r="457" spans="1:36" x14ac:dyDescent="0.25">
      <c r="A457" s="197" t="s">
        <v>1081</v>
      </c>
      <c r="B457" s="148" t="s">
        <v>251</v>
      </c>
      <c r="C457" s="148" t="s">
        <v>251</v>
      </c>
      <c r="D457" s="189">
        <v>14.15208194400004</v>
      </c>
      <c r="E457" s="148" t="s">
        <v>251</v>
      </c>
      <c r="F457" s="148" t="s">
        <v>251</v>
      </c>
      <c r="G457" s="148" t="s">
        <v>251</v>
      </c>
      <c r="H457" s="148" t="s">
        <v>251</v>
      </c>
      <c r="I457" s="148" t="s">
        <v>251</v>
      </c>
      <c r="J457" s="148" t="s">
        <v>251</v>
      </c>
      <c r="K457" s="148" t="s">
        <v>251</v>
      </c>
      <c r="L457" s="148" t="s">
        <v>251</v>
      </c>
      <c r="M457" s="148" t="s">
        <v>251</v>
      </c>
    </row>
    <row r="458" spans="1:36" x14ac:dyDescent="0.25">
      <c r="A458" s="197" t="s">
        <v>1082</v>
      </c>
      <c r="B458" s="189" t="s">
        <v>873</v>
      </c>
      <c r="C458" s="189" t="s">
        <v>873</v>
      </c>
      <c r="D458" s="189" t="s">
        <v>873</v>
      </c>
      <c r="E458" s="189" t="s">
        <v>873</v>
      </c>
      <c r="F458" s="189" t="s">
        <v>873</v>
      </c>
      <c r="G458" s="189" t="s">
        <v>873</v>
      </c>
      <c r="H458" s="189" t="s">
        <v>873</v>
      </c>
      <c r="I458" s="189" t="s">
        <v>873</v>
      </c>
      <c r="J458" s="189">
        <v>3.0595650574289701</v>
      </c>
      <c r="K458" s="189">
        <v>2.2218459027463999</v>
      </c>
      <c r="L458" s="189">
        <v>3851.2231308671667</v>
      </c>
      <c r="M458" s="189">
        <v>0.17191986356898001</v>
      </c>
    </row>
    <row r="459" spans="1:36" x14ac:dyDescent="0.25">
      <c r="A459" s="196" t="s">
        <v>1083</v>
      </c>
      <c r="B459" s="189" t="s">
        <v>873</v>
      </c>
      <c r="C459" s="189" t="s">
        <v>873</v>
      </c>
      <c r="D459" s="189">
        <v>0.41200961784130002</v>
      </c>
      <c r="E459" s="189" t="s">
        <v>959</v>
      </c>
      <c r="F459" s="189" t="s">
        <v>959</v>
      </c>
      <c r="G459" s="189" t="s">
        <v>873</v>
      </c>
      <c r="H459" s="189" t="s">
        <v>959</v>
      </c>
      <c r="I459" s="189" t="s">
        <v>959</v>
      </c>
      <c r="J459" s="189">
        <v>453.82441954455231</v>
      </c>
      <c r="K459" s="189">
        <v>613.85632533670321</v>
      </c>
      <c r="L459" s="189">
        <v>1739.7462559347221</v>
      </c>
      <c r="M459" s="189">
        <v>444.03799349246225</v>
      </c>
    </row>
    <row r="461" spans="1:36" x14ac:dyDescent="0.25">
      <c r="A461" s="135" t="s">
        <v>1084</v>
      </c>
      <c r="B461" s="173">
        <f>B412</f>
        <v>191652.86859140763</v>
      </c>
      <c r="C461" s="173">
        <f t="shared" ref="C461:M461" si="2">C412</f>
        <v>4.4228396639999996</v>
      </c>
      <c r="D461" s="173">
        <f t="shared" si="2"/>
        <v>76.499409240516357</v>
      </c>
      <c r="E461" s="173">
        <f t="shared" si="2"/>
        <v>114068.04132317071</v>
      </c>
      <c r="F461" s="173">
        <f t="shared" si="2"/>
        <v>6685.1696202922003</v>
      </c>
      <c r="G461" s="173">
        <f t="shared" si="2"/>
        <v>5917.8748952000005</v>
      </c>
      <c r="H461" s="173">
        <f t="shared" si="2"/>
        <v>0.51318586763019003</v>
      </c>
      <c r="I461" s="173">
        <f t="shared" si="2"/>
        <v>2.8289339760639999E-2</v>
      </c>
      <c r="J461" s="173">
        <f t="shared" si="2"/>
        <v>572.16514495327442</v>
      </c>
      <c r="K461" s="173">
        <f t="shared" si="2"/>
        <v>1557.1939910195872</v>
      </c>
      <c r="L461" s="173">
        <f t="shared" si="2"/>
        <v>5849.2197121443369</v>
      </c>
      <c r="M461" s="173">
        <f t="shared" si="2"/>
        <v>830.75987228203655</v>
      </c>
    </row>
    <row r="463" spans="1:36" ht="17.25" x14ac:dyDescent="0.25">
      <c r="A463" s="375" t="s">
        <v>1085</v>
      </c>
      <c r="B463" s="375"/>
      <c r="C463" s="375"/>
      <c r="D463" s="375"/>
      <c r="E463" s="375"/>
      <c r="F463" s="375"/>
      <c r="G463" s="375"/>
      <c r="H463" s="375"/>
      <c r="I463" s="375"/>
      <c r="J463" s="375"/>
      <c r="K463" s="375"/>
      <c r="L463" s="375"/>
      <c r="M463" s="375"/>
      <c r="N463" s="375"/>
      <c r="O463" s="375"/>
      <c r="P463" s="375"/>
      <c r="Q463" s="375"/>
      <c r="R463" s="201"/>
      <c r="S463" s="201"/>
      <c r="T463" s="201"/>
      <c r="U463" s="201"/>
      <c r="V463" s="201"/>
      <c r="W463" s="201"/>
      <c r="X463" s="201"/>
      <c r="Y463" s="201"/>
      <c r="Z463" s="201"/>
      <c r="AA463" s="201"/>
      <c r="AB463" s="201"/>
      <c r="AC463" s="201"/>
      <c r="AD463" s="201"/>
      <c r="AE463" s="201"/>
      <c r="AF463" s="202"/>
      <c r="AG463" s="201"/>
      <c r="AH463" s="201"/>
      <c r="AI463" s="175" t="s">
        <v>856</v>
      </c>
      <c r="AJ463" s="175"/>
    </row>
    <row r="464" spans="1:36" ht="15.75" x14ac:dyDescent="0.25">
      <c r="A464" s="203" t="s">
        <v>1086</v>
      </c>
      <c r="B464" s="204"/>
      <c r="C464" s="204"/>
      <c r="D464" s="204"/>
      <c r="E464" s="204"/>
      <c r="F464" s="204"/>
      <c r="G464" s="204"/>
      <c r="H464" s="204"/>
      <c r="I464" s="204"/>
      <c r="J464" s="204"/>
      <c r="K464" s="204"/>
      <c r="L464" s="204"/>
      <c r="M464" s="204"/>
      <c r="N464" s="204"/>
      <c r="O464" s="204"/>
      <c r="P464" s="204"/>
      <c r="Q464" s="204"/>
      <c r="R464" s="201"/>
      <c r="S464" s="201"/>
      <c r="T464" s="201"/>
      <c r="U464" s="201"/>
      <c r="V464" s="201"/>
      <c r="W464" s="201"/>
      <c r="X464" s="201"/>
      <c r="Y464" s="201"/>
      <c r="Z464" s="201"/>
      <c r="AA464" s="201"/>
      <c r="AB464" s="201"/>
      <c r="AC464" s="201"/>
      <c r="AD464" s="201"/>
      <c r="AE464" s="201"/>
      <c r="AF464" s="202"/>
      <c r="AG464" s="175"/>
      <c r="AH464" s="175"/>
      <c r="AI464" s="175" t="s">
        <v>857</v>
      </c>
      <c r="AJ464" s="175"/>
    </row>
    <row r="465" spans="1:36" x14ac:dyDescent="0.25">
      <c r="A465" s="205"/>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c r="AA465" s="201"/>
      <c r="AB465" s="201"/>
      <c r="AC465" s="201"/>
      <c r="AD465" s="201"/>
      <c r="AE465" s="201"/>
      <c r="AF465" s="202"/>
      <c r="AG465" s="175"/>
      <c r="AH465" s="175"/>
      <c r="AI465" s="175" t="s">
        <v>858</v>
      </c>
      <c r="AJ465" s="175"/>
    </row>
    <row r="466" spans="1:36" x14ac:dyDescent="0.25">
      <c r="A466" s="206"/>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c r="AA466" s="201"/>
      <c r="AB466" s="201"/>
      <c r="AC466" s="201"/>
      <c r="AD466" s="201"/>
      <c r="AE466" s="201"/>
      <c r="AF466" s="201"/>
      <c r="AG466" s="201"/>
      <c r="AH466" s="201"/>
      <c r="AI466" s="201"/>
      <c r="AJ466" s="201"/>
    </row>
    <row r="467" spans="1:36" ht="63" x14ac:dyDescent="0.25">
      <c r="A467" s="369" t="s">
        <v>859</v>
      </c>
      <c r="B467" s="207" t="s">
        <v>1087</v>
      </c>
      <c r="C467" s="208" t="s">
        <v>1088</v>
      </c>
      <c r="D467" s="208" t="s">
        <v>1089</v>
      </c>
      <c r="E467" s="208" t="s">
        <v>1090</v>
      </c>
      <c r="F467" s="208" t="s">
        <v>1091</v>
      </c>
      <c r="G467" s="208" t="s">
        <v>1092</v>
      </c>
      <c r="H467" s="208" t="s">
        <v>1093</v>
      </c>
      <c r="I467" s="208" t="s">
        <v>1094</v>
      </c>
      <c r="J467" s="208" t="s">
        <v>1095</v>
      </c>
      <c r="K467" s="208" t="s">
        <v>1096</v>
      </c>
      <c r="L467" s="208" t="s">
        <v>1097</v>
      </c>
      <c r="M467" s="208" t="s">
        <v>1098</v>
      </c>
      <c r="N467" s="208" t="s">
        <v>1099</v>
      </c>
      <c r="O467" s="208" t="s">
        <v>1100</v>
      </c>
      <c r="P467" s="208" t="s">
        <v>1101</v>
      </c>
      <c r="Q467" s="208" t="s">
        <v>1102</v>
      </c>
      <c r="R467" s="208" t="s">
        <v>1103</v>
      </c>
      <c r="S467" s="209" t="s">
        <v>1104</v>
      </c>
      <c r="T467" s="209" t="s">
        <v>1105</v>
      </c>
      <c r="U467" s="210" t="s">
        <v>1106</v>
      </c>
      <c r="V467" s="208" t="s">
        <v>1107</v>
      </c>
      <c r="W467" s="211" t="s">
        <v>1108</v>
      </c>
      <c r="X467" s="211" t="s">
        <v>1109</v>
      </c>
      <c r="Y467" s="211" t="s">
        <v>1110</v>
      </c>
      <c r="Z467" s="211" t="s">
        <v>1111</v>
      </c>
      <c r="AA467" s="211" t="s">
        <v>1112</v>
      </c>
      <c r="AB467" s="211" t="s">
        <v>1113</v>
      </c>
      <c r="AC467" s="211" t="s">
        <v>1114</v>
      </c>
      <c r="AD467" s="212" t="s">
        <v>1115</v>
      </c>
      <c r="AE467" s="212" t="s">
        <v>1116</v>
      </c>
      <c r="AF467" s="210" t="s">
        <v>1117</v>
      </c>
      <c r="AG467" s="208" t="s">
        <v>1118</v>
      </c>
      <c r="AH467" s="210" t="s">
        <v>1030</v>
      </c>
      <c r="AI467" s="209" t="s">
        <v>1031</v>
      </c>
      <c r="AJ467" s="213" t="s">
        <v>1119</v>
      </c>
    </row>
    <row r="468" spans="1:36" ht="38.25" thickBot="1" x14ac:dyDescent="0.3">
      <c r="A468" s="370"/>
      <c r="B468" s="371" t="s">
        <v>1120</v>
      </c>
      <c r="C468" s="372"/>
      <c r="D468" s="372"/>
      <c r="E468" s="372"/>
      <c r="F468" s="372"/>
      <c r="G468" s="372"/>
      <c r="H468" s="372"/>
      <c r="I468" s="372"/>
      <c r="J468" s="372"/>
      <c r="K468" s="372"/>
      <c r="L468" s="372"/>
      <c r="M468" s="372"/>
      <c r="N468" s="372"/>
      <c r="O468" s="372"/>
      <c r="P468" s="372"/>
      <c r="Q468" s="372"/>
      <c r="R468" s="373"/>
      <c r="S468" s="214"/>
      <c r="T468" s="214"/>
      <c r="U468" s="362" t="s">
        <v>1121</v>
      </c>
      <c r="V468" s="363"/>
      <c r="W468" s="371" t="s">
        <v>1120</v>
      </c>
      <c r="X468" s="372"/>
      <c r="Y468" s="372"/>
      <c r="Z468" s="372"/>
      <c r="AA468" s="372"/>
      <c r="AB468" s="372"/>
      <c r="AC468" s="373"/>
      <c r="AD468" s="214"/>
      <c r="AE468" s="214"/>
      <c r="AF468" s="362" t="s">
        <v>1121</v>
      </c>
      <c r="AG468" s="363"/>
      <c r="AH468" s="215" t="s">
        <v>1035</v>
      </c>
      <c r="AI468" s="216" t="s">
        <v>1120</v>
      </c>
      <c r="AJ468" s="217" t="s">
        <v>1120</v>
      </c>
    </row>
    <row r="469" spans="1:36" ht="15.75" thickTop="1" x14ac:dyDescent="0.25">
      <c r="A469" s="218" t="s">
        <v>1122</v>
      </c>
      <c r="B469" s="189">
        <v>1368.879828592615</v>
      </c>
      <c r="C469" s="189">
        <v>511.23099999999999</v>
      </c>
      <c r="D469" s="189" t="s">
        <v>898</v>
      </c>
      <c r="E469" s="189" t="s">
        <v>898</v>
      </c>
      <c r="F469" s="189">
        <v>2700.6672400000002</v>
      </c>
      <c r="G469" s="189" t="s">
        <v>898</v>
      </c>
      <c r="H469" s="189">
        <v>51303.730300000003</v>
      </c>
      <c r="I469" s="189" t="s">
        <v>898</v>
      </c>
      <c r="J469" s="189">
        <v>2108.0477999999998</v>
      </c>
      <c r="K469" s="189" t="s">
        <v>898</v>
      </c>
      <c r="L469" s="189" t="s">
        <v>898</v>
      </c>
      <c r="M469" s="189" t="s">
        <v>898</v>
      </c>
      <c r="N469" s="189" t="s">
        <v>898</v>
      </c>
      <c r="O469" s="189" t="s">
        <v>898</v>
      </c>
      <c r="P469" s="189" t="s">
        <v>898</v>
      </c>
      <c r="Q469" s="189">
        <v>124.76</v>
      </c>
      <c r="R469" s="189" t="s">
        <v>898</v>
      </c>
      <c r="S469" s="189" t="s">
        <v>898</v>
      </c>
      <c r="T469" s="189" t="s">
        <v>898</v>
      </c>
      <c r="U469" s="189" t="s">
        <v>873</v>
      </c>
      <c r="V469" s="148" t="s">
        <v>251</v>
      </c>
      <c r="W469" s="189">
        <v>537.36430140833227</v>
      </c>
      <c r="X469" s="189">
        <v>206.34667858055934</v>
      </c>
      <c r="Y469" s="189">
        <v>9.0044223607149796</v>
      </c>
      <c r="Z469" s="189" t="s">
        <v>898</v>
      </c>
      <c r="AA469" s="189">
        <v>11.369796578319169</v>
      </c>
      <c r="AB469" s="189" t="s">
        <v>898</v>
      </c>
      <c r="AC469" s="189" t="s">
        <v>898</v>
      </c>
      <c r="AD469" s="189" t="s">
        <v>898</v>
      </c>
      <c r="AE469" s="189" t="s">
        <v>898</v>
      </c>
      <c r="AF469" s="189" t="s">
        <v>873</v>
      </c>
      <c r="AG469" s="148" t="s">
        <v>251</v>
      </c>
      <c r="AH469" s="189">
        <v>5917.8748952000005</v>
      </c>
      <c r="AI469" s="189">
        <v>513.18586763019005</v>
      </c>
      <c r="AJ469" s="189">
        <v>28.289339760640001</v>
      </c>
    </row>
    <row r="470" spans="1:36" x14ac:dyDescent="0.25">
      <c r="A470" s="218" t="s">
        <v>1123</v>
      </c>
      <c r="B470" s="189">
        <v>1354.0760204081632</v>
      </c>
      <c r="C470" s="189" t="s">
        <v>873</v>
      </c>
      <c r="D470" s="189" t="s">
        <v>873</v>
      </c>
      <c r="E470" s="189" t="s">
        <v>873</v>
      </c>
      <c r="F470" s="189" t="s">
        <v>873</v>
      </c>
      <c r="G470" s="189" t="s">
        <v>873</v>
      </c>
      <c r="H470" s="189" t="s">
        <v>873</v>
      </c>
      <c r="I470" s="189" t="s">
        <v>873</v>
      </c>
      <c r="J470" s="189" t="s">
        <v>873</v>
      </c>
      <c r="K470" s="189" t="s">
        <v>873</v>
      </c>
      <c r="L470" s="189" t="s">
        <v>873</v>
      </c>
      <c r="M470" s="189" t="s">
        <v>873</v>
      </c>
      <c r="N470" s="189" t="s">
        <v>873</v>
      </c>
      <c r="O470" s="189" t="s">
        <v>873</v>
      </c>
      <c r="P470" s="189" t="s">
        <v>873</v>
      </c>
      <c r="Q470" s="189" t="s">
        <v>873</v>
      </c>
      <c r="R470" s="189" t="s">
        <v>873</v>
      </c>
      <c r="S470" s="189" t="s">
        <v>873</v>
      </c>
      <c r="T470" s="189" t="s">
        <v>873</v>
      </c>
      <c r="U470" s="189" t="s">
        <v>873</v>
      </c>
      <c r="V470" s="148" t="s">
        <v>251</v>
      </c>
      <c r="W470" s="189" t="s">
        <v>873</v>
      </c>
      <c r="X470" s="189" t="s">
        <v>873</v>
      </c>
      <c r="Y470" s="189" t="s">
        <v>873</v>
      </c>
      <c r="Z470" s="189" t="s">
        <v>873</v>
      </c>
      <c r="AA470" s="189" t="s">
        <v>873</v>
      </c>
      <c r="AB470" s="189" t="s">
        <v>873</v>
      </c>
      <c r="AC470" s="189" t="s">
        <v>873</v>
      </c>
      <c r="AD470" s="189" t="s">
        <v>873</v>
      </c>
      <c r="AE470" s="189" t="s">
        <v>873</v>
      </c>
      <c r="AF470" s="189" t="s">
        <v>873</v>
      </c>
      <c r="AG470" s="148" t="s">
        <v>251</v>
      </c>
      <c r="AH470" s="189" t="s">
        <v>873</v>
      </c>
      <c r="AI470" s="189" t="s">
        <v>873</v>
      </c>
      <c r="AJ470" s="189" t="s">
        <v>873</v>
      </c>
    </row>
    <row r="471" spans="1:36" x14ac:dyDescent="0.25">
      <c r="A471" s="197" t="s">
        <v>1124</v>
      </c>
      <c r="B471" s="189">
        <v>1354.0760204081632</v>
      </c>
      <c r="C471" s="189" t="s">
        <v>873</v>
      </c>
      <c r="D471" s="189" t="s">
        <v>873</v>
      </c>
      <c r="E471" s="189" t="s">
        <v>873</v>
      </c>
      <c r="F471" s="189" t="s">
        <v>873</v>
      </c>
      <c r="G471" s="189" t="s">
        <v>873</v>
      </c>
      <c r="H471" s="189" t="s">
        <v>873</v>
      </c>
      <c r="I471" s="189" t="s">
        <v>873</v>
      </c>
      <c r="J471" s="189" t="s">
        <v>873</v>
      </c>
      <c r="K471" s="189" t="s">
        <v>873</v>
      </c>
      <c r="L471" s="189" t="s">
        <v>873</v>
      </c>
      <c r="M471" s="189" t="s">
        <v>873</v>
      </c>
      <c r="N471" s="189" t="s">
        <v>873</v>
      </c>
      <c r="O471" s="189" t="s">
        <v>873</v>
      </c>
      <c r="P471" s="189" t="s">
        <v>873</v>
      </c>
      <c r="Q471" s="189" t="s">
        <v>873</v>
      </c>
      <c r="R471" s="189" t="s">
        <v>873</v>
      </c>
      <c r="S471" s="189" t="s">
        <v>873</v>
      </c>
      <c r="T471" s="189" t="s">
        <v>873</v>
      </c>
      <c r="U471" s="189" t="s">
        <v>873</v>
      </c>
      <c r="V471" s="148" t="s">
        <v>251</v>
      </c>
      <c r="W471" s="189" t="s">
        <v>873</v>
      </c>
      <c r="X471" s="189" t="s">
        <v>873</v>
      </c>
      <c r="Y471" s="189" t="s">
        <v>873</v>
      </c>
      <c r="Z471" s="189" t="s">
        <v>873</v>
      </c>
      <c r="AA471" s="189" t="s">
        <v>873</v>
      </c>
      <c r="AB471" s="189" t="s">
        <v>873</v>
      </c>
      <c r="AC471" s="189" t="s">
        <v>873</v>
      </c>
      <c r="AD471" s="189" t="s">
        <v>873</v>
      </c>
      <c r="AE471" s="189" t="s">
        <v>873</v>
      </c>
      <c r="AF471" s="189" t="s">
        <v>873</v>
      </c>
      <c r="AG471" s="148" t="s">
        <v>251</v>
      </c>
      <c r="AH471" s="189" t="s">
        <v>873</v>
      </c>
      <c r="AI471" s="189" t="s">
        <v>873</v>
      </c>
      <c r="AJ471" s="189" t="s">
        <v>873</v>
      </c>
    </row>
    <row r="472" spans="1:36" x14ac:dyDescent="0.25">
      <c r="A472" s="219" t="s">
        <v>1125</v>
      </c>
      <c r="B472" s="189">
        <v>1354.0760204081632</v>
      </c>
      <c r="C472" s="189" t="s">
        <v>873</v>
      </c>
      <c r="D472" s="189" t="s">
        <v>873</v>
      </c>
      <c r="E472" s="189" t="s">
        <v>873</v>
      </c>
      <c r="F472" s="189" t="s">
        <v>873</v>
      </c>
      <c r="G472" s="189" t="s">
        <v>873</v>
      </c>
      <c r="H472" s="189" t="s">
        <v>873</v>
      </c>
      <c r="I472" s="189" t="s">
        <v>873</v>
      </c>
      <c r="J472" s="189" t="s">
        <v>873</v>
      </c>
      <c r="K472" s="189" t="s">
        <v>873</v>
      </c>
      <c r="L472" s="189" t="s">
        <v>873</v>
      </c>
      <c r="M472" s="189" t="s">
        <v>873</v>
      </c>
      <c r="N472" s="189" t="s">
        <v>873</v>
      </c>
      <c r="O472" s="189" t="s">
        <v>873</v>
      </c>
      <c r="P472" s="189" t="s">
        <v>873</v>
      </c>
      <c r="Q472" s="189" t="s">
        <v>873</v>
      </c>
      <c r="R472" s="189" t="s">
        <v>873</v>
      </c>
      <c r="S472" s="189" t="s">
        <v>873</v>
      </c>
      <c r="T472" s="189" t="s">
        <v>873</v>
      </c>
      <c r="U472" s="189" t="s">
        <v>873</v>
      </c>
      <c r="V472" s="148" t="s">
        <v>251</v>
      </c>
      <c r="W472" s="189" t="s">
        <v>873</v>
      </c>
      <c r="X472" s="189" t="s">
        <v>873</v>
      </c>
      <c r="Y472" s="189" t="s">
        <v>873</v>
      </c>
      <c r="Z472" s="189" t="s">
        <v>873</v>
      </c>
      <c r="AA472" s="189" t="s">
        <v>873</v>
      </c>
      <c r="AB472" s="189" t="s">
        <v>873</v>
      </c>
      <c r="AC472" s="189" t="s">
        <v>873</v>
      </c>
      <c r="AD472" s="189" t="s">
        <v>873</v>
      </c>
      <c r="AE472" s="189" t="s">
        <v>873</v>
      </c>
      <c r="AF472" s="189" t="s">
        <v>873</v>
      </c>
      <c r="AG472" s="148" t="s">
        <v>251</v>
      </c>
      <c r="AH472" s="189" t="s">
        <v>873</v>
      </c>
      <c r="AI472" s="189" t="s">
        <v>873</v>
      </c>
      <c r="AJ472" s="189" t="s">
        <v>873</v>
      </c>
    </row>
    <row r="473" spans="1:36" x14ac:dyDescent="0.25">
      <c r="A473" s="219" t="s">
        <v>1126</v>
      </c>
      <c r="B473" s="189" t="s">
        <v>873</v>
      </c>
      <c r="C473" s="189" t="s">
        <v>873</v>
      </c>
      <c r="D473" s="189" t="s">
        <v>873</v>
      </c>
      <c r="E473" s="189" t="s">
        <v>873</v>
      </c>
      <c r="F473" s="189" t="s">
        <v>873</v>
      </c>
      <c r="G473" s="189" t="s">
        <v>873</v>
      </c>
      <c r="H473" s="189" t="s">
        <v>873</v>
      </c>
      <c r="I473" s="189" t="s">
        <v>873</v>
      </c>
      <c r="J473" s="189" t="s">
        <v>873</v>
      </c>
      <c r="K473" s="189" t="s">
        <v>873</v>
      </c>
      <c r="L473" s="189" t="s">
        <v>873</v>
      </c>
      <c r="M473" s="189" t="s">
        <v>873</v>
      </c>
      <c r="N473" s="189" t="s">
        <v>873</v>
      </c>
      <c r="O473" s="189" t="s">
        <v>873</v>
      </c>
      <c r="P473" s="189" t="s">
        <v>873</v>
      </c>
      <c r="Q473" s="189" t="s">
        <v>873</v>
      </c>
      <c r="R473" s="189" t="s">
        <v>873</v>
      </c>
      <c r="S473" s="189" t="s">
        <v>873</v>
      </c>
      <c r="T473" s="189" t="s">
        <v>873</v>
      </c>
      <c r="U473" s="189" t="s">
        <v>873</v>
      </c>
      <c r="V473" s="148" t="s">
        <v>251</v>
      </c>
      <c r="W473" s="189" t="s">
        <v>873</v>
      </c>
      <c r="X473" s="189" t="s">
        <v>873</v>
      </c>
      <c r="Y473" s="189" t="s">
        <v>873</v>
      </c>
      <c r="Z473" s="189" t="s">
        <v>873</v>
      </c>
      <c r="AA473" s="189" t="s">
        <v>873</v>
      </c>
      <c r="AB473" s="189" t="s">
        <v>873</v>
      </c>
      <c r="AC473" s="189" t="s">
        <v>873</v>
      </c>
      <c r="AD473" s="189" t="s">
        <v>873</v>
      </c>
      <c r="AE473" s="189" t="s">
        <v>873</v>
      </c>
      <c r="AF473" s="189" t="s">
        <v>873</v>
      </c>
      <c r="AG473" s="148" t="s">
        <v>251</v>
      </c>
      <c r="AH473" s="189" t="s">
        <v>873</v>
      </c>
      <c r="AI473" s="189" t="s">
        <v>873</v>
      </c>
      <c r="AJ473" s="189" t="s">
        <v>873</v>
      </c>
    </row>
    <row r="474" spans="1:36" x14ac:dyDescent="0.25">
      <c r="A474" s="197" t="s">
        <v>1127</v>
      </c>
      <c r="B474" s="189" t="s">
        <v>873</v>
      </c>
      <c r="C474" s="189" t="s">
        <v>873</v>
      </c>
      <c r="D474" s="189" t="s">
        <v>873</v>
      </c>
      <c r="E474" s="189" t="s">
        <v>873</v>
      </c>
      <c r="F474" s="189" t="s">
        <v>873</v>
      </c>
      <c r="G474" s="189" t="s">
        <v>873</v>
      </c>
      <c r="H474" s="189" t="s">
        <v>873</v>
      </c>
      <c r="I474" s="189" t="s">
        <v>873</v>
      </c>
      <c r="J474" s="189" t="s">
        <v>873</v>
      </c>
      <c r="K474" s="189" t="s">
        <v>873</v>
      </c>
      <c r="L474" s="189" t="s">
        <v>873</v>
      </c>
      <c r="M474" s="189" t="s">
        <v>873</v>
      </c>
      <c r="N474" s="189" t="s">
        <v>873</v>
      </c>
      <c r="O474" s="189" t="s">
        <v>873</v>
      </c>
      <c r="P474" s="189" t="s">
        <v>873</v>
      </c>
      <c r="Q474" s="189" t="s">
        <v>873</v>
      </c>
      <c r="R474" s="189" t="s">
        <v>873</v>
      </c>
      <c r="S474" s="189" t="s">
        <v>873</v>
      </c>
      <c r="T474" s="189" t="s">
        <v>873</v>
      </c>
      <c r="U474" s="189" t="s">
        <v>873</v>
      </c>
      <c r="V474" s="148" t="s">
        <v>251</v>
      </c>
      <c r="W474" s="189" t="s">
        <v>873</v>
      </c>
      <c r="X474" s="189" t="s">
        <v>873</v>
      </c>
      <c r="Y474" s="189" t="s">
        <v>873</v>
      </c>
      <c r="Z474" s="189" t="s">
        <v>873</v>
      </c>
      <c r="AA474" s="189" t="s">
        <v>873</v>
      </c>
      <c r="AB474" s="189" t="s">
        <v>873</v>
      </c>
      <c r="AC474" s="189" t="s">
        <v>873</v>
      </c>
      <c r="AD474" s="189" t="s">
        <v>873</v>
      </c>
      <c r="AE474" s="189" t="s">
        <v>873</v>
      </c>
      <c r="AF474" s="189" t="s">
        <v>873</v>
      </c>
      <c r="AG474" s="148" t="s">
        <v>251</v>
      </c>
      <c r="AH474" s="189" t="s">
        <v>873</v>
      </c>
      <c r="AI474" s="189" t="s">
        <v>873</v>
      </c>
      <c r="AJ474" s="189" t="s">
        <v>873</v>
      </c>
    </row>
    <row r="475" spans="1:36" x14ac:dyDescent="0.25">
      <c r="A475" s="218" t="s">
        <v>1128</v>
      </c>
      <c r="B475" s="189" t="s">
        <v>873</v>
      </c>
      <c r="C475" s="189" t="s">
        <v>873</v>
      </c>
      <c r="D475" s="189" t="s">
        <v>873</v>
      </c>
      <c r="E475" s="189" t="s">
        <v>873</v>
      </c>
      <c r="F475" s="189" t="s">
        <v>873</v>
      </c>
      <c r="G475" s="189" t="s">
        <v>873</v>
      </c>
      <c r="H475" s="189" t="s">
        <v>919</v>
      </c>
      <c r="I475" s="189" t="s">
        <v>873</v>
      </c>
      <c r="J475" s="189" t="s">
        <v>873</v>
      </c>
      <c r="K475" s="189" t="s">
        <v>873</v>
      </c>
      <c r="L475" s="189" t="s">
        <v>873</v>
      </c>
      <c r="M475" s="189" t="s">
        <v>873</v>
      </c>
      <c r="N475" s="189" t="s">
        <v>873</v>
      </c>
      <c r="O475" s="189" t="s">
        <v>873</v>
      </c>
      <c r="P475" s="189" t="s">
        <v>873</v>
      </c>
      <c r="Q475" s="189" t="s">
        <v>873</v>
      </c>
      <c r="R475" s="189" t="s">
        <v>873</v>
      </c>
      <c r="S475" s="189" t="s">
        <v>873</v>
      </c>
      <c r="T475" s="189" t="s">
        <v>873</v>
      </c>
      <c r="U475" s="189" t="s">
        <v>873</v>
      </c>
      <c r="V475" s="148" t="s">
        <v>251</v>
      </c>
      <c r="W475" s="189">
        <v>391.00292248704386</v>
      </c>
      <c r="X475" s="189">
        <v>45.101851511540602</v>
      </c>
      <c r="Y475" s="189" t="s">
        <v>873</v>
      </c>
      <c r="Z475" s="189" t="s">
        <v>873</v>
      </c>
      <c r="AA475" s="189" t="s">
        <v>873</v>
      </c>
      <c r="AB475" s="189" t="s">
        <v>873</v>
      </c>
      <c r="AC475" s="189" t="s">
        <v>873</v>
      </c>
      <c r="AD475" s="189" t="s">
        <v>873</v>
      </c>
      <c r="AE475" s="189" t="s">
        <v>873</v>
      </c>
      <c r="AF475" s="189" t="s">
        <v>873</v>
      </c>
      <c r="AG475" s="148" t="s">
        <v>251</v>
      </c>
      <c r="AH475" s="189" t="s">
        <v>873</v>
      </c>
      <c r="AI475" s="189">
        <v>120.41830440901001</v>
      </c>
      <c r="AJ475" s="189" t="s">
        <v>873</v>
      </c>
    </row>
    <row r="476" spans="1:36" x14ac:dyDescent="0.25">
      <c r="A476" s="197" t="s">
        <v>1129</v>
      </c>
      <c r="B476" s="148" t="s">
        <v>251</v>
      </c>
      <c r="C476" s="148" t="s">
        <v>251</v>
      </c>
      <c r="D476" s="148" t="s">
        <v>251</v>
      </c>
      <c r="E476" s="148" t="s">
        <v>251</v>
      </c>
      <c r="F476" s="148" t="s">
        <v>251</v>
      </c>
      <c r="G476" s="148" t="s">
        <v>251</v>
      </c>
      <c r="H476" s="148" t="s">
        <v>251</v>
      </c>
      <c r="I476" s="148" t="s">
        <v>251</v>
      </c>
      <c r="J476" s="148" t="s">
        <v>251</v>
      </c>
      <c r="K476" s="148" t="s">
        <v>251</v>
      </c>
      <c r="L476" s="148" t="s">
        <v>251</v>
      </c>
      <c r="M476" s="148" t="s">
        <v>251</v>
      </c>
      <c r="N476" s="148" t="s">
        <v>251</v>
      </c>
      <c r="O476" s="148" t="s">
        <v>251</v>
      </c>
      <c r="P476" s="148" t="s">
        <v>251</v>
      </c>
      <c r="Q476" s="148" t="s">
        <v>251</v>
      </c>
      <c r="R476" s="148" t="s">
        <v>251</v>
      </c>
      <c r="S476" s="148" t="s">
        <v>251</v>
      </c>
      <c r="T476" s="148" t="s">
        <v>251</v>
      </c>
      <c r="U476" s="148" t="s">
        <v>251</v>
      </c>
      <c r="V476" s="148" t="s">
        <v>251</v>
      </c>
      <c r="W476" s="189">
        <v>391.00292248704386</v>
      </c>
      <c r="X476" s="189">
        <v>45.101851511540602</v>
      </c>
      <c r="Y476" s="189" t="s">
        <v>873</v>
      </c>
      <c r="Z476" s="189" t="s">
        <v>873</v>
      </c>
      <c r="AA476" s="189" t="s">
        <v>873</v>
      </c>
      <c r="AB476" s="189" t="s">
        <v>873</v>
      </c>
      <c r="AC476" s="189" t="s">
        <v>873</v>
      </c>
      <c r="AD476" s="189" t="s">
        <v>873</v>
      </c>
      <c r="AE476" s="189" t="s">
        <v>873</v>
      </c>
      <c r="AF476" s="189" t="s">
        <v>873</v>
      </c>
      <c r="AG476" s="148" t="s">
        <v>251</v>
      </c>
      <c r="AH476" s="148" t="s">
        <v>251</v>
      </c>
      <c r="AI476" s="189" t="s">
        <v>873</v>
      </c>
      <c r="AJ476" s="148" t="s">
        <v>251</v>
      </c>
    </row>
    <row r="477" spans="1:36" x14ac:dyDescent="0.25">
      <c r="A477" s="197" t="s">
        <v>1130</v>
      </c>
      <c r="B477" s="189" t="s">
        <v>873</v>
      </c>
      <c r="C477" s="189" t="s">
        <v>873</v>
      </c>
      <c r="D477" s="189" t="s">
        <v>873</v>
      </c>
      <c r="E477" s="189" t="s">
        <v>873</v>
      </c>
      <c r="F477" s="189" t="s">
        <v>873</v>
      </c>
      <c r="G477" s="189" t="s">
        <v>873</v>
      </c>
      <c r="H477" s="189" t="s">
        <v>905</v>
      </c>
      <c r="I477" s="189" t="s">
        <v>873</v>
      </c>
      <c r="J477" s="189" t="s">
        <v>873</v>
      </c>
      <c r="K477" s="189" t="s">
        <v>873</v>
      </c>
      <c r="L477" s="189" t="s">
        <v>873</v>
      </c>
      <c r="M477" s="189" t="s">
        <v>873</v>
      </c>
      <c r="N477" s="189" t="s">
        <v>873</v>
      </c>
      <c r="O477" s="189" t="s">
        <v>873</v>
      </c>
      <c r="P477" s="189" t="s">
        <v>873</v>
      </c>
      <c r="Q477" s="189" t="s">
        <v>873</v>
      </c>
      <c r="R477" s="189" t="s">
        <v>873</v>
      </c>
      <c r="S477" s="189" t="s">
        <v>873</v>
      </c>
      <c r="T477" s="189" t="s">
        <v>873</v>
      </c>
      <c r="U477" s="189" t="s">
        <v>873</v>
      </c>
      <c r="V477" s="148" t="s">
        <v>251</v>
      </c>
      <c r="W477" s="189" t="s">
        <v>873</v>
      </c>
      <c r="X477" s="189" t="s">
        <v>873</v>
      </c>
      <c r="Y477" s="189" t="s">
        <v>873</v>
      </c>
      <c r="Z477" s="189" t="s">
        <v>873</v>
      </c>
      <c r="AA477" s="189" t="s">
        <v>873</v>
      </c>
      <c r="AB477" s="189" t="s">
        <v>873</v>
      </c>
      <c r="AC477" s="189" t="s">
        <v>873</v>
      </c>
      <c r="AD477" s="189" t="s">
        <v>873</v>
      </c>
      <c r="AE477" s="189" t="s">
        <v>873</v>
      </c>
      <c r="AF477" s="189" t="s">
        <v>873</v>
      </c>
      <c r="AG477" s="148" t="s">
        <v>251</v>
      </c>
      <c r="AH477" s="189" t="s">
        <v>873</v>
      </c>
      <c r="AI477" s="189">
        <v>120.41830440900908</v>
      </c>
      <c r="AJ477" s="148" t="s">
        <v>251</v>
      </c>
    </row>
    <row r="478" spans="1:36" x14ac:dyDescent="0.25">
      <c r="A478" s="198" t="s">
        <v>1131</v>
      </c>
      <c r="B478" s="189" t="s">
        <v>873</v>
      </c>
      <c r="C478" s="189" t="s">
        <v>873</v>
      </c>
      <c r="D478" s="189" t="s">
        <v>873</v>
      </c>
      <c r="E478" s="189" t="s">
        <v>873</v>
      </c>
      <c r="F478" s="189" t="s">
        <v>873</v>
      </c>
      <c r="G478" s="189" t="s">
        <v>873</v>
      </c>
      <c r="H478" s="189" t="s">
        <v>873</v>
      </c>
      <c r="I478" s="189" t="s">
        <v>873</v>
      </c>
      <c r="J478" s="189" t="s">
        <v>873</v>
      </c>
      <c r="K478" s="189" t="s">
        <v>873</v>
      </c>
      <c r="L478" s="189" t="s">
        <v>873</v>
      </c>
      <c r="M478" s="189" t="s">
        <v>873</v>
      </c>
      <c r="N478" s="189" t="s">
        <v>873</v>
      </c>
      <c r="O478" s="189" t="s">
        <v>873</v>
      </c>
      <c r="P478" s="189" t="s">
        <v>873</v>
      </c>
      <c r="Q478" s="189" t="s">
        <v>873</v>
      </c>
      <c r="R478" s="189" t="s">
        <v>873</v>
      </c>
      <c r="S478" s="189" t="s">
        <v>873</v>
      </c>
      <c r="T478" s="189" t="s">
        <v>873</v>
      </c>
      <c r="U478" s="189" t="s">
        <v>873</v>
      </c>
      <c r="V478" s="148" t="s">
        <v>251</v>
      </c>
      <c r="W478" s="189" t="s">
        <v>873</v>
      </c>
      <c r="X478" s="189" t="s">
        <v>873</v>
      </c>
      <c r="Y478" s="189" t="s">
        <v>873</v>
      </c>
      <c r="Z478" s="189" t="s">
        <v>873</v>
      </c>
      <c r="AA478" s="189" t="s">
        <v>873</v>
      </c>
      <c r="AB478" s="189" t="s">
        <v>873</v>
      </c>
      <c r="AC478" s="189" t="s">
        <v>873</v>
      </c>
      <c r="AD478" s="189" t="s">
        <v>873</v>
      </c>
      <c r="AE478" s="189" t="s">
        <v>873</v>
      </c>
      <c r="AF478" s="189" t="s">
        <v>873</v>
      </c>
      <c r="AG478" s="148" t="s">
        <v>251</v>
      </c>
      <c r="AH478" s="189" t="s">
        <v>873</v>
      </c>
      <c r="AI478" s="189" t="s">
        <v>873</v>
      </c>
      <c r="AJ478" s="189" t="s">
        <v>873</v>
      </c>
    </row>
    <row r="479" spans="1:36" x14ac:dyDescent="0.25">
      <c r="A479" s="220" t="s">
        <v>1065</v>
      </c>
      <c r="B479" s="189">
        <v>13.653808184451821</v>
      </c>
      <c r="C479" s="189" t="s">
        <v>898</v>
      </c>
      <c r="D479" s="189" t="s">
        <v>898</v>
      </c>
      <c r="E479" s="189" t="s">
        <v>898</v>
      </c>
      <c r="F479" s="189" t="s">
        <v>898</v>
      </c>
      <c r="G479" s="189" t="s">
        <v>898</v>
      </c>
      <c r="H479" s="189" t="s">
        <v>898</v>
      </c>
      <c r="I479" s="189" t="s">
        <v>898</v>
      </c>
      <c r="J479" s="189" t="s">
        <v>898</v>
      </c>
      <c r="K479" s="189" t="s">
        <v>898</v>
      </c>
      <c r="L479" s="189" t="s">
        <v>898</v>
      </c>
      <c r="M479" s="189" t="s">
        <v>898</v>
      </c>
      <c r="N479" s="189" t="s">
        <v>898</v>
      </c>
      <c r="O479" s="189" t="s">
        <v>898</v>
      </c>
      <c r="P479" s="189" t="s">
        <v>898</v>
      </c>
      <c r="Q479" s="189" t="s">
        <v>898</v>
      </c>
      <c r="R479" s="189" t="s">
        <v>898</v>
      </c>
      <c r="S479" s="189" t="s">
        <v>898</v>
      </c>
      <c r="T479" s="189" t="s">
        <v>898</v>
      </c>
      <c r="U479" s="189" t="s">
        <v>873</v>
      </c>
      <c r="V479" s="148" t="s">
        <v>251</v>
      </c>
      <c r="W479" s="189">
        <v>144.24217892128843</v>
      </c>
      <c r="X479" s="189">
        <v>161.24482706901873</v>
      </c>
      <c r="Y479" s="189">
        <v>9.0044223607149796</v>
      </c>
      <c r="Z479" s="189" t="s">
        <v>898</v>
      </c>
      <c r="AA479" s="189">
        <v>11.369796578319169</v>
      </c>
      <c r="AB479" s="189" t="s">
        <v>898</v>
      </c>
      <c r="AC479" s="189" t="s">
        <v>898</v>
      </c>
      <c r="AD479" s="189" t="s">
        <v>898</v>
      </c>
      <c r="AE479" s="189" t="s">
        <v>898</v>
      </c>
      <c r="AF479" s="189" t="s">
        <v>873</v>
      </c>
      <c r="AG479" s="148" t="s">
        <v>251</v>
      </c>
      <c r="AH479" s="189" t="s">
        <v>873</v>
      </c>
      <c r="AI479" s="189">
        <v>30.55205049930526</v>
      </c>
      <c r="AJ479" s="189">
        <v>28.28933976063529</v>
      </c>
    </row>
    <row r="480" spans="1:36" x14ac:dyDescent="0.25">
      <c r="A480" s="197" t="s">
        <v>1066</v>
      </c>
      <c r="B480" s="189">
        <v>13.653808184451821</v>
      </c>
      <c r="C480" s="189" t="s">
        <v>873</v>
      </c>
      <c r="D480" s="189" t="s">
        <v>873</v>
      </c>
      <c r="E480" s="189" t="s">
        <v>873</v>
      </c>
      <c r="F480" s="189" t="s">
        <v>873</v>
      </c>
      <c r="G480" s="189" t="s">
        <v>873</v>
      </c>
      <c r="H480" s="189" t="s">
        <v>873</v>
      </c>
      <c r="I480" s="189" t="s">
        <v>873</v>
      </c>
      <c r="J480" s="189" t="s">
        <v>873</v>
      </c>
      <c r="K480" s="189" t="s">
        <v>873</v>
      </c>
      <c r="L480" s="189" t="s">
        <v>873</v>
      </c>
      <c r="M480" s="189" t="s">
        <v>873</v>
      </c>
      <c r="N480" s="189" t="s">
        <v>873</v>
      </c>
      <c r="O480" s="189" t="s">
        <v>873</v>
      </c>
      <c r="P480" s="189" t="s">
        <v>873</v>
      </c>
      <c r="Q480" s="189" t="s">
        <v>873</v>
      </c>
      <c r="R480" s="189" t="s">
        <v>873</v>
      </c>
      <c r="S480" s="189" t="s">
        <v>873</v>
      </c>
      <c r="T480" s="189" t="s">
        <v>873</v>
      </c>
      <c r="U480" s="189" t="s">
        <v>873</v>
      </c>
      <c r="V480" s="148" t="s">
        <v>251</v>
      </c>
      <c r="W480" s="189">
        <v>144.24217892128843</v>
      </c>
      <c r="X480" s="189">
        <v>161.24482706901873</v>
      </c>
      <c r="Y480" s="189">
        <v>9.0044223607149796</v>
      </c>
      <c r="Z480" s="189" t="s">
        <v>873</v>
      </c>
      <c r="AA480" s="189">
        <v>11.369796578319169</v>
      </c>
      <c r="AB480" s="189" t="s">
        <v>873</v>
      </c>
      <c r="AC480" s="189" t="s">
        <v>873</v>
      </c>
      <c r="AD480" s="189" t="s">
        <v>873</v>
      </c>
      <c r="AE480" s="189" t="s">
        <v>873</v>
      </c>
      <c r="AF480" s="189" t="s">
        <v>873</v>
      </c>
      <c r="AG480" s="148" t="s">
        <v>251</v>
      </c>
      <c r="AH480" s="189" t="s">
        <v>873</v>
      </c>
      <c r="AI480" s="189">
        <v>30.55205049930526</v>
      </c>
      <c r="AJ480" s="189">
        <v>28.28933976063529</v>
      </c>
    </row>
    <row r="481" spans="1:36" x14ac:dyDescent="0.25">
      <c r="A481" s="197" t="s">
        <v>1067</v>
      </c>
      <c r="B481" s="189" t="s">
        <v>902</v>
      </c>
      <c r="C481" s="189" t="s">
        <v>902</v>
      </c>
      <c r="D481" s="189" t="s">
        <v>902</v>
      </c>
      <c r="E481" s="189" t="s">
        <v>902</v>
      </c>
      <c r="F481" s="189" t="s">
        <v>902</v>
      </c>
      <c r="G481" s="189" t="s">
        <v>902</v>
      </c>
      <c r="H481" s="189" t="s">
        <v>902</v>
      </c>
      <c r="I481" s="189" t="s">
        <v>902</v>
      </c>
      <c r="J481" s="189" t="s">
        <v>902</v>
      </c>
      <c r="K481" s="189" t="s">
        <v>902</v>
      </c>
      <c r="L481" s="189" t="s">
        <v>902</v>
      </c>
      <c r="M481" s="189" t="s">
        <v>902</v>
      </c>
      <c r="N481" s="189" t="s">
        <v>902</v>
      </c>
      <c r="O481" s="189" t="s">
        <v>902</v>
      </c>
      <c r="P481" s="189" t="s">
        <v>902</v>
      </c>
      <c r="Q481" s="189" t="s">
        <v>902</v>
      </c>
      <c r="R481" s="189" t="s">
        <v>902</v>
      </c>
      <c r="S481" s="189" t="s">
        <v>902</v>
      </c>
      <c r="T481" s="189" t="s">
        <v>902</v>
      </c>
      <c r="U481" s="189" t="s">
        <v>873</v>
      </c>
      <c r="V481" s="148" t="s">
        <v>251</v>
      </c>
      <c r="W481" s="189" t="s">
        <v>902</v>
      </c>
      <c r="X481" s="189" t="s">
        <v>902</v>
      </c>
      <c r="Y481" s="189" t="s">
        <v>902</v>
      </c>
      <c r="Z481" s="189" t="s">
        <v>902</v>
      </c>
      <c r="AA481" s="189" t="s">
        <v>902</v>
      </c>
      <c r="AB481" s="189" t="s">
        <v>902</v>
      </c>
      <c r="AC481" s="189" t="s">
        <v>902</v>
      </c>
      <c r="AD481" s="189" t="s">
        <v>902</v>
      </c>
      <c r="AE481" s="189" t="s">
        <v>902</v>
      </c>
      <c r="AF481" s="189" t="s">
        <v>873</v>
      </c>
      <c r="AG481" s="148" t="s">
        <v>251</v>
      </c>
      <c r="AH481" s="189" t="s">
        <v>873</v>
      </c>
      <c r="AI481" s="189" t="s">
        <v>902</v>
      </c>
      <c r="AJ481" s="189" t="s">
        <v>902</v>
      </c>
    </row>
    <row r="482" spans="1:36" x14ac:dyDescent="0.25">
      <c r="A482" s="197" t="s">
        <v>1068</v>
      </c>
      <c r="B482" s="189" t="s">
        <v>902</v>
      </c>
      <c r="C482" s="189" t="s">
        <v>902</v>
      </c>
      <c r="D482" s="189" t="s">
        <v>902</v>
      </c>
      <c r="E482" s="189" t="s">
        <v>902</v>
      </c>
      <c r="F482" s="189" t="s">
        <v>902</v>
      </c>
      <c r="G482" s="189" t="s">
        <v>902</v>
      </c>
      <c r="H482" s="189" t="s">
        <v>902</v>
      </c>
      <c r="I482" s="189" t="s">
        <v>902</v>
      </c>
      <c r="J482" s="189" t="s">
        <v>902</v>
      </c>
      <c r="K482" s="189" t="s">
        <v>902</v>
      </c>
      <c r="L482" s="189" t="s">
        <v>902</v>
      </c>
      <c r="M482" s="189" t="s">
        <v>902</v>
      </c>
      <c r="N482" s="189" t="s">
        <v>902</v>
      </c>
      <c r="O482" s="189" t="s">
        <v>902</v>
      </c>
      <c r="P482" s="189" t="s">
        <v>902</v>
      </c>
      <c r="Q482" s="189" t="s">
        <v>902</v>
      </c>
      <c r="R482" s="189" t="s">
        <v>902</v>
      </c>
      <c r="S482" s="189" t="s">
        <v>902</v>
      </c>
      <c r="T482" s="189" t="s">
        <v>902</v>
      </c>
      <c r="U482" s="189" t="s">
        <v>873</v>
      </c>
      <c r="V482" s="148" t="s">
        <v>251</v>
      </c>
      <c r="W482" s="189" t="s">
        <v>902</v>
      </c>
      <c r="X482" s="189" t="s">
        <v>902</v>
      </c>
      <c r="Y482" s="189" t="s">
        <v>902</v>
      </c>
      <c r="Z482" s="189" t="s">
        <v>902</v>
      </c>
      <c r="AA482" s="189" t="s">
        <v>902</v>
      </c>
      <c r="AB482" s="189" t="s">
        <v>902</v>
      </c>
      <c r="AC482" s="189" t="s">
        <v>902</v>
      </c>
      <c r="AD482" s="189" t="s">
        <v>902</v>
      </c>
      <c r="AE482" s="189" t="s">
        <v>902</v>
      </c>
      <c r="AF482" s="189" t="s">
        <v>873</v>
      </c>
      <c r="AG482" s="148" t="s">
        <v>251</v>
      </c>
      <c r="AH482" s="189" t="s">
        <v>873</v>
      </c>
      <c r="AI482" s="189" t="s">
        <v>902</v>
      </c>
      <c r="AJ482" s="189" t="s">
        <v>902</v>
      </c>
    </row>
    <row r="483" spans="1:36" x14ac:dyDescent="0.25">
      <c r="A483" s="197" t="s">
        <v>1069</v>
      </c>
      <c r="B483" s="189" t="s">
        <v>902</v>
      </c>
      <c r="C483" s="189" t="s">
        <v>902</v>
      </c>
      <c r="D483" s="189" t="s">
        <v>902</v>
      </c>
      <c r="E483" s="189" t="s">
        <v>902</v>
      </c>
      <c r="F483" s="189" t="s">
        <v>902</v>
      </c>
      <c r="G483" s="189" t="s">
        <v>902</v>
      </c>
      <c r="H483" s="189" t="s">
        <v>902</v>
      </c>
      <c r="I483" s="189" t="s">
        <v>902</v>
      </c>
      <c r="J483" s="189" t="s">
        <v>902</v>
      </c>
      <c r="K483" s="189" t="s">
        <v>902</v>
      </c>
      <c r="L483" s="189" t="s">
        <v>902</v>
      </c>
      <c r="M483" s="189" t="s">
        <v>902</v>
      </c>
      <c r="N483" s="189" t="s">
        <v>902</v>
      </c>
      <c r="O483" s="189" t="s">
        <v>902</v>
      </c>
      <c r="P483" s="189" t="s">
        <v>902</v>
      </c>
      <c r="Q483" s="189" t="s">
        <v>902</v>
      </c>
      <c r="R483" s="189" t="s">
        <v>902</v>
      </c>
      <c r="S483" s="189" t="s">
        <v>902</v>
      </c>
      <c r="T483" s="189" t="s">
        <v>902</v>
      </c>
      <c r="U483" s="189" t="s">
        <v>873</v>
      </c>
      <c r="V483" s="148" t="s">
        <v>251</v>
      </c>
      <c r="W483" s="189" t="s">
        <v>902</v>
      </c>
      <c r="X483" s="189" t="s">
        <v>902</v>
      </c>
      <c r="Y483" s="189" t="s">
        <v>902</v>
      </c>
      <c r="Z483" s="189" t="s">
        <v>902</v>
      </c>
      <c r="AA483" s="189" t="s">
        <v>902</v>
      </c>
      <c r="AB483" s="189" t="s">
        <v>902</v>
      </c>
      <c r="AC483" s="189" t="s">
        <v>902</v>
      </c>
      <c r="AD483" s="189" t="s">
        <v>902</v>
      </c>
      <c r="AE483" s="189" t="s">
        <v>902</v>
      </c>
      <c r="AF483" s="189" t="s">
        <v>873</v>
      </c>
      <c r="AG483" s="148" t="s">
        <v>251</v>
      </c>
      <c r="AH483" s="189" t="s">
        <v>873</v>
      </c>
      <c r="AI483" s="189" t="s">
        <v>902</v>
      </c>
      <c r="AJ483" s="189" t="s">
        <v>902</v>
      </c>
    </row>
    <row r="484" spans="1:36" x14ac:dyDescent="0.25">
      <c r="A484" s="197" t="s">
        <v>1070</v>
      </c>
      <c r="B484" s="189" t="s">
        <v>873</v>
      </c>
      <c r="C484" s="189" t="s">
        <v>873</v>
      </c>
      <c r="D484" s="189" t="s">
        <v>873</v>
      </c>
      <c r="E484" s="189" t="s">
        <v>873</v>
      </c>
      <c r="F484" s="189" t="s">
        <v>873</v>
      </c>
      <c r="G484" s="189" t="s">
        <v>873</v>
      </c>
      <c r="H484" s="189" t="s">
        <v>873</v>
      </c>
      <c r="I484" s="189" t="s">
        <v>873</v>
      </c>
      <c r="J484" s="189" t="s">
        <v>873</v>
      </c>
      <c r="K484" s="189" t="s">
        <v>873</v>
      </c>
      <c r="L484" s="189" t="s">
        <v>873</v>
      </c>
      <c r="M484" s="189" t="s">
        <v>873</v>
      </c>
      <c r="N484" s="189" t="s">
        <v>873</v>
      </c>
      <c r="O484" s="189" t="s">
        <v>873</v>
      </c>
      <c r="P484" s="189" t="s">
        <v>873</v>
      </c>
      <c r="Q484" s="189" t="s">
        <v>873</v>
      </c>
      <c r="R484" s="189" t="s">
        <v>873</v>
      </c>
      <c r="S484" s="189" t="s">
        <v>873</v>
      </c>
      <c r="T484" s="189" t="s">
        <v>873</v>
      </c>
      <c r="U484" s="189" t="s">
        <v>873</v>
      </c>
      <c r="V484" s="148" t="s">
        <v>251</v>
      </c>
      <c r="W484" s="189" t="s">
        <v>873</v>
      </c>
      <c r="X484" s="189" t="s">
        <v>873</v>
      </c>
      <c r="Y484" s="189" t="s">
        <v>873</v>
      </c>
      <c r="Z484" s="189" t="s">
        <v>873</v>
      </c>
      <c r="AA484" s="189" t="s">
        <v>873</v>
      </c>
      <c r="AB484" s="189" t="s">
        <v>873</v>
      </c>
      <c r="AC484" s="189" t="s">
        <v>873</v>
      </c>
      <c r="AD484" s="189" t="s">
        <v>873</v>
      </c>
      <c r="AE484" s="189" t="s">
        <v>873</v>
      </c>
      <c r="AF484" s="189" t="s">
        <v>873</v>
      </c>
      <c r="AG484" s="148" t="s">
        <v>251</v>
      </c>
      <c r="AH484" s="189" t="s">
        <v>873</v>
      </c>
      <c r="AI484" s="189" t="s">
        <v>873</v>
      </c>
      <c r="AJ484" s="189" t="s">
        <v>873</v>
      </c>
    </row>
    <row r="485" spans="1:36" x14ac:dyDescent="0.25">
      <c r="A485" s="200" t="s">
        <v>1071</v>
      </c>
      <c r="B485" s="189">
        <v>1.1499999999999999</v>
      </c>
      <c r="C485" s="189">
        <v>511.23099999999999</v>
      </c>
      <c r="D485" s="189" t="s">
        <v>873</v>
      </c>
      <c r="E485" s="189" t="s">
        <v>873</v>
      </c>
      <c r="F485" s="189">
        <v>2700.6672400000002</v>
      </c>
      <c r="G485" s="189" t="s">
        <v>873</v>
      </c>
      <c r="H485" s="189">
        <v>51303.730300000003</v>
      </c>
      <c r="I485" s="189" t="s">
        <v>873</v>
      </c>
      <c r="J485" s="189">
        <v>2108.0477999999998</v>
      </c>
      <c r="K485" s="189" t="s">
        <v>873</v>
      </c>
      <c r="L485" s="189" t="s">
        <v>873</v>
      </c>
      <c r="M485" s="189" t="s">
        <v>873</v>
      </c>
      <c r="N485" s="189" t="s">
        <v>873</v>
      </c>
      <c r="O485" s="189" t="s">
        <v>873</v>
      </c>
      <c r="P485" s="189" t="s">
        <v>873</v>
      </c>
      <c r="Q485" s="189">
        <v>124.76</v>
      </c>
      <c r="R485" s="189" t="s">
        <v>873</v>
      </c>
      <c r="S485" s="189" t="s">
        <v>873</v>
      </c>
      <c r="T485" s="189" t="s">
        <v>873</v>
      </c>
      <c r="U485" s="189" t="s">
        <v>873</v>
      </c>
      <c r="V485" s="148" t="s">
        <v>251</v>
      </c>
      <c r="W485" s="189">
        <v>2.1192000000000002</v>
      </c>
      <c r="X485" s="189" t="s">
        <v>873</v>
      </c>
      <c r="Y485" s="189" t="s">
        <v>873</v>
      </c>
      <c r="Z485" s="189" t="s">
        <v>873</v>
      </c>
      <c r="AA485" s="189" t="s">
        <v>873</v>
      </c>
      <c r="AB485" s="189" t="s">
        <v>873</v>
      </c>
      <c r="AC485" s="189" t="s">
        <v>873</v>
      </c>
      <c r="AD485" s="189" t="s">
        <v>873</v>
      </c>
      <c r="AE485" s="189" t="s">
        <v>873</v>
      </c>
      <c r="AF485" s="189" t="s">
        <v>873</v>
      </c>
      <c r="AG485" s="148" t="s">
        <v>251</v>
      </c>
      <c r="AH485" s="189">
        <v>5917.8748952000005</v>
      </c>
      <c r="AI485" s="189" t="s">
        <v>873</v>
      </c>
      <c r="AJ485" s="189" t="s">
        <v>873</v>
      </c>
    </row>
    <row r="486" spans="1:36" x14ac:dyDescent="0.25">
      <c r="A486" s="197" t="s">
        <v>1072</v>
      </c>
      <c r="B486" s="189" t="s">
        <v>873</v>
      </c>
      <c r="C486" s="189">
        <v>511.23099999999999</v>
      </c>
      <c r="D486" s="189" t="s">
        <v>873</v>
      </c>
      <c r="E486" s="189" t="s">
        <v>873</v>
      </c>
      <c r="F486" s="189">
        <v>2675.2572400000004</v>
      </c>
      <c r="G486" s="189" t="s">
        <v>873</v>
      </c>
      <c r="H486" s="189">
        <v>47305.3603</v>
      </c>
      <c r="I486" s="189" t="s">
        <v>873</v>
      </c>
      <c r="J486" s="189">
        <v>2108.0477999999998</v>
      </c>
      <c r="K486" s="189" t="s">
        <v>873</v>
      </c>
      <c r="L486" s="189" t="s">
        <v>873</v>
      </c>
      <c r="M486" s="189" t="s">
        <v>873</v>
      </c>
      <c r="N486" s="189" t="s">
        <v>873</v>
      </c>
      <c r="O486" s="189" t="s">
        <v>873</v>
      </c>
      <c r="P486" s="189" t="s">
        <v>873</v>
      </c>
      <c r="Q486" s="189">
        <v>99.2</v>
      </c>
      <c r="R486" s="189" t="s">
        <v>873</v>
      </c>
      <c r="S486" s="189" t="s">
        <v>873</v>
      </c>
      <c r="T486" s="189" t="s">
        <v>873</v>
      </c>
      <c r="U486" s="189" t="s">
        <v>873</v>
      </c>
      <c r="V486" s="148" t="s">
        <v>251</v>
      </c>
      <c r="W486" s="189" t="s">
        <v>873</v>
      </c>
      <c r="X486" s="189" t="s">
        <v>873</v>
      </c>
      <c r="Y486" s="189" t="s">
        <v>873</v>
      </c>
      <c r="Z486" s="189" t="s">
        <v>873</v>
      </c>
      <c r="AA486" s="189" t="s">
        <v>873</v>
      </c>
      <c r="AB486" s="189" t="s">
        <v>873</v>
      </c>
      <c r="AC486" s="189" t="s">
        <v>873</v>
      </c>
      <c r="AD486" s="189" t="s">
        <v>873</v>
      </c>
      <c r="AE486" s="189" t="s">
        <v>873</v>
      </c>
      <c r="AF486" s="189" t="s">
        <v>873</v>
      </c>
      <c r="AG486" s="148" t="s">
        <v>251</v>
      </c>
      <c r="AH486" s="189" t="s">
        <v>873</v>
      </c>
      <c r="AI486" s="189" t="s">
        <v>873</v>
      </c>
      <c r="AJ486" s="189" t="s">
        <v>873</v>
      </c>
    </row>
    <row r="487" spans="1:36" x14ac:dyDescent="0.25">
      <c r="A487" s="197" t="s">
        <v>1073</v>
      </c>
      <c r="B487" s="189" t="s">
        <v>873</v>
      </c>
      <c r="C487" s="189" t="s">
        <v>873</v>
      </c>
      <c r="D487" s="189" t="s">
        <v>873</v>
      </c>
      <c r="E487" s="189" t="s">
        <v>873</v>
      </c>
      <c r="F487" s="189" t="s">
        <v>873</v>
      </c>
      <c r="G487" s="189" t="s">
        <v>873</v>
      </c>
      <c r="H487" s="189">
        <v>170.17</v>
      </c>
      <c r="I487" s="189" t="s">
        <v>873</v>
      </c>
      <c r="J487" s="189" t="s">
        <v>873</v>
      </c>
      <c r="K487" s="189" t="s">
        <v>873</v>
      </c>
      <c r="L487" s="189" t="s">
        <v>873</v>
      </c>
      <c r="M487" s="189" t="s">
        <v>873</v>
      </c>
      <c r="N487" s="189" t="s">
        <v>873</v>
      </c>
      <c r="O487" s="189" t="s">
        <v>873</v>
      </c>
      <c r="P487" s="189" t="s">
        <v>873</v>
      </c>
      <c r="Q487" s="189" t="s">
        <v>873</v>
      </c>
      <c r="R487" s="189" t="s">
        <v>873</v>
      </c>
      <c r="S487" s="189" t="s">
        <v>873</v>
      </c>
      <c r="T487" s="189" t="s">
        <v>873</v>
      </c>
      <c r="U487" s="189" t="s">
        <v>873</v>
      </c>
      <c r="V487" s="148" t="s">
        <v>251</v>
      </c>
      <c r="W487" s="189" t="s">
        <v>873</v>
      </c>
      <c r="X487" s="189" t="s">
        <v>873</v>
      </c>
      <c r="Y487" s="189" t="s">
        <v>873</v>
      </c>
      <c r="Z487" s="189" t="s">
        <v>873</v>
      </c>
      <c r="AA487" s="189" t="s">
        <v>873</v>
      </c>
      <c r="AB487" s="189" t="s">
        <v>873</v>
      </c>
      <c r="AC487" s="189" t="s">
        <v>873</v>
      </c>
      <c r="AD487" s="189" t="s">
        <v>873</v>
      </c>
      <c r="AE487" s="189" t="s">
        <v>873</v>
      </c>
      <c r="AF487" s="189" t="s">
        <v>873</v>
      </c>
      <c r="AG487" s="148" t="s">
        <v>251</v>
      </c>
      <c r="AH487" s="189" t="s">
        <v>873</v>
      </c>
      <c r="AI487" s="189" t="s">
        <v>873</v>
      </c>
      <c r="AJ487" s="189" t="s">
        <v>873</v>
      </c>
    </row>
    <row r="488" spans="1:36" x14ac:dyDescent="0.25">
      <c r="A488" s="197" t="s">
        <v>1074</v>
      </c>
      <c r="B488" s="189">
        <v>1.1499999999999999</v>
      </c>
      <c r="C488" s="189" t="s">
        <v>873</v>
      </c>
      <c r="D488" s="189" t="s">
        <v>873</v>
      </c>
      <c r="E488" s="189" t="s">
        <v>873</v>
      </c>
      <c r="F488" s="189">
        <v>25.41</v>
      </c>
      <c r="G488" s="189" t="s">
        <v>873</v>
      </c>
      <c r="H488" s="189" t="s">
        <v>873</v>
      </c>
      <c r="I488" s="189" t="s">
        <v>873</v>
      </c>
      <c r="J488" s="189" t="s">
        <v>873</v>
      </c>
      <c r="K488" s="189" t="s">
        <v>873</v>
      </c>
      <c r="L488" s="189" t="s">
        <v>873</v>
      </c>
      <c r="M488" s="189" t="s">
        <v>873</v>
      </c>
      <c r="N488" s="189" t="s">
        <v>873</v>
      </c>
      <c r="O488" s="189" t="s">
        <v>873</v>
      </c>
      <c r="P488" s="189" t="s">
        <v>873</v>
      </c>
      <c r="Q488" s="189">
        <v>25.56</v>
      </c>
      <c r="R488" s="189" t="s">
        <v>873</v>
      </c>
      <c r="S488" s="189" t="s">
        <v>873</v>
      </c>
      <c r="T488" s="189" t="s">
        <v>873</v>
      </c>
      <c r="U488" s="189" t="s">
        <v>873</v>
      </c>
      <c r="V488" s="148" t="s">
        <v>251</v>
      </c>
      <c r="W488" s="189">
        <v>2.1192000000000002</v>
      </c>
      <c r="X488" s="189" t="s">
        <v>873</v>
      </c>
      <c r="Y488" s="189" t="s">
        <v>873</v>
      </c>
      <c r="Z488" s="189" t="s">
        <v>873</v>
      </c>
      <c r="AA488" s="189" t="s">
        <v>873</v>
      </c>
      <c r="AB488" s="189" t="s">
        <v>873</v>
      </c>
      <c r="AC488" s="189" t="s">
        <v>873</v>
      </c>
      <c r="AD488" s="189" t="s">
        <v>873</v>
      </c>
      <c r="AE488" s="189" t="s">
        <v>873</v>
      </c>
      <c r="AF488" s="189" t="s">
        <v>873</v>
      </c>
      <c r="AG488" s="148" t="s">
        <v>251</v>
      </c>
      <c r="AH488" s="189" t="s">
        <v>873</v>
      </c>
      <c r="AI488" s="189" t="s">
        <v>873</v>
      </c>
      <c r="AJ488" s="189" t="s">
        <v>873</v>
      </c>
    </row>
    <row r="489" spans="1:36" x14ac:dyDescent="0.25">
      <c r="A489" s="197" t="s">
        <v>1075</v>
      </c>
      <c r="B489" s="189" t="s">
        <v>873</v>
      </c>
      <c r="C489" s="189" t="s">
        <v>873</v>
      </c>
      <c r="D489" s="189" t="s">
        <v>873</v>
      </c>
      <c r="E489" s="189" t="s">
        <v>873</v>
      </c>
      <c r="F489" s="189" t="s">
        <v>873</v>
      </c>
      <c r="G489" s="189" t="s">
        <v>873</v>
      </c>
      <c r="H489" s="189">
        <v>3828.2</v>
      </c>
      <c r="I489" s="189" t="s">
        <v>873</v>
      </c>
      <c r="J489" s="189" t="s">
        <v>873</v>
      </c>
      <c r="K489" s="189" t="s">
        <v>873</v>
      </c>
      <c r="L489" s="189" t="s">
        <v>873</v>
      </c>
      <c r="M489" s="189" t="s">
        <v>873</v>
      </c>
      <c r="N489" s="189" t="s">
        <v>873</v>
      </c>
      <c r="O489" s="189" t="s">
        <v>873</v>
      </c>
      <c r="P489" s="189" t="s">
        <v>873</v>
      </c>
      <c r="Q489" s="189" t="s">
        <v>873</v>
      </c>
      <c r="R489" s="189" t="s">
        <v>873</v>
      </c>
      <c r="S489" s="189" t="s">
        <v>873</v>
      </c>
      <c r="T489" s="189" t="s">
        <v>873</v>
      </c>
      <c r="U489" s="189" t="s">
        <v>873</v>
      </c>
      <c r="V489" s="148" t="s">
        <v>251</v>
      </c>
      <c r="W489" s="189" t="s">
        <v>873</v>
      </c>
      <c r="X489" s="189" t="s">
        <v>873</v>
      </c>
      <c r="Y489" s="189" t="s">
        <v>873</v>
      </c>
      <c r="Z489" s="189" t="s">
        <v>873</v>
      </c>
      <c r="AA489" s="189" t="s">
        <v>873</v>
      </c>
      <c r="AB489" s="189" t="s">
        <v>873</v>
      </c>
      <c r="AC489" s="189" t="s">
        <v>873</v>
      </c>
      <c r="AD489" s="189" t="s">
        <v>873</v>
      </c>
      <c r="AE489" s="189" t="s">
        <v>873</v>
      </c>
      <c r="AF489" s="189" t="s">
        <v>873</v>
      </c>
      <c r="AG489" s="148" t="s">
        <v>251</v>
      </c>
      <c r="AH489" s="189" t="s">
        <v>873</v>
      </c>
      <c r="AI489" s="189" t="s">
        <v>873</v>
      </c>
      <c r="AJ489" s="189" t="s">
        <v>873</v>
      </c>
    </row>
    <row r="490" spans="1:36" x14ac:dyDescent="0.25">
      <c r="A490" s="197" t="s">
        <v>1076</v>
      </c>
      <c r="B490" s="189" t="s">
        <v>873</v>
      </c>
      <c r="C490" s="189" t="s">
        <v>873</v>
      </c>
      <c r="D490" s="189" t="s">
        <v>873</v>
      </c>
      <c r="E490" s="189" t="s">
        <v>873</v>
      </c>
      <c r="F490" s="189" t="s">
        <v>873</v>
      </c>
      <c r="G490" s="189" t="s">
        <v>873</v>
      </c>
      <c r="H490" s="189" t="s">
        <v>873</v>
      </c>
      <c r="I490" s="189" t="s">
        <v>873</v>
      </c>
      <c r="J490" s="189" t="s">
        <v>873</v>
      </c>
      <c r="K490" s="189" t="s">
        <v>873</v>
      </c>
      <c r="L490" s="189" t="s">
        <v>873</v>
      </c>
      <c r="M490" s="189" t="s">
        <v>873</v>
      </c>
      <c r="N490" s="189" t="s">
        <v>873</v>
      </c>
      <c r="O490" s="189" t="s">
        <v>873</v>
      </c>
      <c r="P490" s="189" t="s">
        <v>873</v>
      </c>
      <c r="Q490" s="189" t="s">
        <v>873</v>
      </c>
      <c r="R490" s="189" t="s">
        <v>873</v>
      </c>
      <c r="S490" s="189" t="s">
        <v>873</v>
      </c>
      <c r="T490" s="189" t="s">
        <v>873</v>
      </c>
      <c r="U490" s="189" t="s">
        <v>873</v>
      </c>
      <c r="V490" s="148" t="s">
        <v>251</v>
      </c>
      <c r="W490" s="189" t="s">
        <v>873</v>
      </c>
      <c r="X490" s="189" t="s">
        <v>873</v>
      </c>
      <c r="Y490" s="189" t="s">
        <v>873</v>
      </c>
      <c r="Z490" s="189" t="s">
        <v>873</v>
      </c>
      <c r="AA490" s="189" t="s">
        <v>873</v>
      </c>
      <c r="AB490" s="189" t="s">
        <v>873</v>
      </c>
      <c r="AC490" s="189" t="s">
        <v>873</v>
      </c>
      <c r="AD490" s="189" t="s">
        <v>873</v>
      </c>
      <c r="AE490" s="189" t="s">
        <v>873</v>
      </c>
      <c r="AF490" s="189" t="s">
        <v>873</v>
      </c>
      <c r="AG490" s="148" t="s">
        <v>251</v>
      </c>
      <c r="AH490" s="189" t="s">
        <v>873</v>
      </c>
      <c r="AI490" s="189" t="s">
        <v>873</v>
      </c>
      <c r="AJ490" s="189" t="s">
        <v>873</v>
      </c>
    </row>
    <row r="491" spans="1:36" x14ac:dyDescent="0.25">
      <c r="A491" s="198" t="s">
        <v>1077</v>
      </c>
      <c r="B491" s="189" t="s">
        <v>873</v>
      </c>
      <c r="C491" s="189" t="s">
        <v>873</v>
      </c>
      <c r="D491" s="189" t="s">
        <v>873</v>
      </c>
      <c r="E491" s="189" t="s">
        <v>873</v>
      </c>
      <c r="F491" s="189" t="s">
        <v>873</v>
      </c>
      <c r="G491" s="189" t="s">
        <v>873</v>
      </c>
      <c r="H491" s="189" t="s">
        <v>873</v>
      </c>
      <c r="I491" s="189" t="s">
        <v>873</v>
      </c>
      <c r="J491" s="189" t="s">
        <v>873</v>
      </c>
      <c r="K491" s="189" t="s">
        <v>873</v>
      </c>
      <c r="L491" s="189" t="s">
        <v>873</v>
      </c>
      <c r="M491" s="189" t="s">
        <v>873</v>
      </c>
      <c r="N491" s="189" t="s">
        <v>873</v>
      </c>
      <c r="O491" s="189" t="s">
        <v>873</v>
      </c>
      <c r="P491" s="189" t="s">
        <v>873</v>
      </c>
      <c r="Q491" s="189" t="s">
        <v>873</v>
      </c>
      <c r="R491" s="189" t="s">
        <v>873</v>
      </c>
      <c r="S491" s="189" t="s">
        <v>873</v>
      </c>
      <c r="T491" s="189" t="s">
        <v>873</v>
      </c>
      <c r="U491" s="189" t="s">
        <v>873</v>
      </c>
      <c r="V491" s="148" t="s">
        <v>251</v>
      </c>
      <c r="W491" s="189" t="s">
        <v>873</v>
      </c>
      <c r="X491" s="189" t="s">
        <v>873</v>
      </c>
      <c r="Y491" s="189" t="s">
        <v>873</v>
      </c>
      <c r="Z491" s="189" t="s">
        <v>873</v>
      </c>
      <c r="AA491" s="189" t="s">
        <v>873</v>
      </c>
      <c r="AB491" s="189" t="s">
        <v>873</v>
      </c>
      <c r="AC491" s="189" t="s">
        <v>873</v>
      </c>
      <c r="AD491" s="189" t="s">
        <v>873</v>
      </c>
      <c r="AE491" s="189" t="s">
        <v>873</v>
      </c>
      <c r="AF491" s="189" t="s">
        <v>873</v>
      </c>
      <c r="AG491" s="148" t="s">
        <v>251</v>
      </c>
      <c r="AH491" s="189">
        <v>5917.8748952000005</v>
      </c>
      <c r="AI491" s="189" t="s">
        <v>873</v>
      </c>
      <c r="AJ491" s="189" t="s">
        <v>873</v>
      </c>
    </row>
    <row r="492" spans="1:36" x14ac:dyDescent="0.25">
      <c r="A492" s="199" t="s">
        <v>1078</v>
      </c>
      <c r="B492" s="189" t="s">
        <v>873</v>
      </c>
      <c r="C492" s="189" t="s">
        <v>873</v>
      </c>
      <c r="D492" s="189" t="s">
        <v>873</v>
      </c>
      <c r="E492" s="189" t="s">
        <v>873</v>
      </c>
      <c r="F492" s="189" t="s">
        <v>873</v>
      </c>
      <c r="G492" s="189" t="s">
        <v>873</v>
      </c>
      <c r="H492" s="189" t="s">
        <v>873</v>
      </c>
      <c r="I492" s="189" t="s">
        <v>873</v>
      </c>
      <c r="J492" s="189" t="s">
        <v>873</v>
      </c>
      <c r="K492" s="189" t="s">
        <v>873</v>
      </c>
      <c r="L492" s="189" t="s">
        <v>873</v>
      </c>
      <c r="M492" s="189" t="s">
        <v>873</v>
      </c>
      <c r="N492" s="189" t="s">
        <v>873</v>
      </c>
      <c r="O492" s="189" t="s">
        <v>873</v>
      </c>
      <c r="P492" s="189" t="s">
        <v>873</v>
      </c>
      <c r="Q492" s="189" t="s">
        <v>873</v>
      </c>
      <c r="R492" s="189" t="s">
        <v>873</v>
      </c>
      <c r="S492" s="189" t="s">
        <v>873</v>
      </c>
      <c r="T492" s="189" t="s">
        <v>873</v>
      </c>
      <c r="U492" s="189" t="s">
        <v>873</v>
      </c>
      <c r="V492" s="148" t="s">
        <v>251</v>
      </c>
      <c r="W492" s="189" t="s">
        <v>873</v>
      </c>
      <c r="X492" s="189" t="s">
        <v>873</v>
      </c>
      <c r="Y492" s="189" t="s">
        <v>873</v>
      </c>
      <c r="Z492" s="189" t="s">
        <v>873</v>
      </c>
      <c r="AA492" s="189" t="s">
        <v>873</v>
      </c>
      <c r="AB492" s="189" t="s">
        <v>873</v>
      </c>
      <c r="AC492" s="189" t="s">
        <v>873</v>
      </c>
      <c r="AD492" s="189" t="s">
        <v>873</v>
      </c>
      <c r="AE492" s="189" t="s">
        <v>873</v>
      </c>
      <c r="AF492" s="189" t="s">
        <v>873</v>
      </c>
      <c r="AG492" s="148" t="s">
        <v>251</v>
      </c>
      <c r="AH492" s="189" t="s">
        <v>873</v>
      </c>
      <c r="AI492" s="189">
        <v>362.21551272187003</v>
      </c>
      <c r="AJ492" s="189" t="s">
        <v>873</v>
      </c>
    </row>
    <row r="493" spans="1:36" x14ac:dyDescent="0.25">
      <c r="A493" s="197" t="s">
        <v>1079</v>
      </c>
      <c r="B493" s="189" t="s">
        <v>873</v>
      </c>
      <c r="C493" s="189" t="s">
        <v>873</v>
      </c>
      <c r="D493" s="189" t="s">
        <v>873</v>
      </c>
      <c r="E493" s="189" t="s">
        <v>873</v>
      </c>
      <c r="F493" s="189" t="s">
        <v>873</v>
      </c>
      <c r="G493" s="189" t="s">
        <v>873</v>
      </c>
      <c r="H493" s="189" t="s">
        <v>873</v>
      </c>
      <c r="I493" s="189" t="s">
        <v>873</v>
      </c>
      <c r="J493" s="189" t="s">
        <v>873</v>
      </c>
      <c r="K493" s="189" t="s">
        <v>873</v>
      </c>
      <c r="L493" s="189" t="s">
        <v>873</v>
      </c>
      <c r="M493" s="189" t="s">
        <v>873</v>
      </c>
      <c r="N493" s="189" t="s">
        <v>873</v>
      </c>
      <c r="O493" s="189" t="s">
        <v>873</v>
      </c>
      <c r="P493" s="189" t="s">
        <v>873</v>
      </c>
      <c r="Q493" s="189" t="s">
        <v>873</v>
      </c>
      <c r="R493" s="189" t="s">
        <v>873</v>
      </c>
      <c r="S493" s="189" t="s">
        <v>873</v>
      </c>
      <c r="T493" s="189" t="s">
        <v>873</v>
      </c>
      <c r="U493" s="189" t="s">
        <v>873</v>
      </c>
      <c r="V493" s="148" t="s">
        <v>251</v>
      </c>
      <c r="W493" s="189" t="s">
        <v>873</v>
      </c>
      <c r="X493" s="189" t="s">
        <v>873</v>
      </c>
      <c r="Y493" s="189" t="s">
        <v>873</v>
      </c>
      <c r="Z493" s="189" t="s">
        <v>873</v>
      </c>
      <c r="AA493" s="189" t="s">
        <v>873</v>
      </c>
      <c r="AB493" s="189" t="s">
        <v>873</v>
      </c>
      <c r="AC493" s="189" t="s">
        <v>873</v>
      </c>
      <c r="AD493" s="189" t="s">
        <v>873</v>
      </c>
      <c r="AE493" s="189" t="s">
        <v>873</v>
      </c>
      <c r="AF493" s="189" t="s">
        <v>873</v>
      </c>
      <c r="AG493" s="148" t="s">
        <v>251</v>
      </c>
      <c r="AH493" s="189" t="s">
        <v>873</v>
      </c>
      <c r="AI493" s="189">
        <v>362.21551272186957</v>
      </c>
      <c r="AJ493" s="189" t="s">
        <v>873</v>
      </c>
    </row>
    <row r="494" spans="1:36" x14ac:dyDescent="0.25">
      <c r="A494" s="197" t="s">
        <v>1080</v>
      </c>
      <c r="B494" s="148" t="s">
        <v>251</v>
      </c>
      <c r="C494" s="148" t="s">
        <v>251</v>
      </c>
      <c r="D494" s="148" t="s">
        <v>251</v>
      </c>
      <c r="E494" s="148" t="s">
        <v>251</v>
      </c>
      <c r="F494" s="148" t="s">
        <v>251</v>
      </c>
      <c r="G494" s="148" t="s">
        <v>251</v>
      </c>
      <c r="H494" s="148" t="s">
        <v>251</v>
      </c>
      <c r="I494" s="148" t="s">
        <v>251</v>
      </c>
      <c r="J494" s="148" t="s">
        <v>251</v>
      </c>
      <c r="K494" s="148" t="s">
        <v>251</v>
      </c>
      <c r="L494" s="148" t="s">
        <v>251</v>
      </c>
      <c r="M494" s="148" t="s">
        <v>251</v>
      </c>
      <c r="N494" s="148" t="s">
        <v>251</v>
      </c>
      <c r="O494" s="148" t="s">
        <v>251</v>
      </c>
      <c r="P494" s="148" t="s">
        <v>251</v>
      </c>
      <c r="Q494" s="148" t="s">
        <v>251</v>
      </c>
      <c r="R494" s="148" t="s">
        <v>251</v>
      </c>
      <c r="S494" s="148" t="s">
        <v>251</v>
      </c>
      <c r="T494" s="148" t="s">
        <v>251</v>
      </c>
      <c r="U494" s="148" t="s">
        <v>251</v>
      </c>
      <c r="V494" s="148" t="s">
        <v>251</v>
      </c>
      <c r="W494" s="189" t="s">
        <v>873</v>
      </c>
      <c r="X494" s="189" t="s">
        <v>873</v>
      </c>
      <c r="Y494" s="189" t="s">
        <v>873</v>
      </c>
      <c r="Z494" s="189" t="s">
        <v>873</v>
      </c>
      <c r="AA494" s="189" t="s">
        <v>873</v>
      </c>
      <c r="AB494" s="189" t="s">
        <v>873</v>
      </c>
      <c r="AC494" s="189" t="s">
        <v>873</v>
      </c>
      <c r="AD494" s="189" t="s">
        <v>873</v>
      </c>
      <c r="AE494" s="189" t="s">
        <v>873</v>
      </c>
      <c r="AF494" s="189" t="s">
        <v>873</v>
      </c>
      <c r="AG494" s="148" t="s">
        <v>251</v>
      </c>
      <c r="AH494" s="148" t="s">
        <v>251</v>
      </c>
      <c r="AI494" s="189" t="s">
        <v>902</v>
      </c>
      <c r="AJ494" s="148" t="s">
        <v>251</v>
      </c>
    </row>
    <row r="495" spans="1:36" x14ac:dyDescent="0.25">
      <c r="A495" s="197" t="s">
        <v>1082</v>
      </c>
      <c r="B495" s="189" t="s">
        <v>873</v>
      </c>
      <c r="C495" s="189" t="s">
        <v>873</v>
      </c>
      <c r="D495" s="189" t="s">
        <v>873</v>
      </c>
      <c r="E495" s="189" t="s">
        <v>873</v>
      </c>
      <c r="F495" s="189" t="s">
        <v>873</v>
      </c>
      <c r="G495" s="189" t="s">
        <v>873</v>
      </c>
      <c r="H495" s="189" t="s">
        <v>873</v>
      </c>
      <c r="I495" s="189" t="s">
        <v>873</v>
      </c>
      <c r="J495" s="189" t="s">
        <v>873</v>
      </c>
      <c r="K495" s="189" t="s">
        <v>873</v>
      </c>
      <c r="L495" s="189" t="s">
        <v>873</v>
      </c>
      <c r="M495" s="189" t="s">
        <v>873</v>
      </c>
      <c r="N495" s="189" t="s">
        <v>873</v>
      </c>
      <c r="O495" s="189" t="s">
        <v>873</v>
      </c>
      <c r="P495" s="189" t="s">
        <v>873</v>
      </c>
      <c r="Q495" s="189" t="s">
        <v>873</v>
      </c>
      <c r="R495" s="189" t="s">
        <v>873</v>
      </c>
      <c r="S495" s="189" t="s">
        <v>873</v>
      </c>
      <c r="T495" s="189" t="s">
        <v>873</v>
      </c>
      <c r="U495" s="189" t="s">
        <v>873</v>
      </c>
      <c r="V495" s="148" t="s">
        <v>251</v>
      </c>
      <c r="W495" s="189" t="s">
        <v>873</v>
      </c>
      <c r="X495" s="189" t="s">
        <v>873</v>
      </c>
      <c r="Y495" s="189" t="s">
        <v>873</v>
      </c>
      <c r="Z495" s="189" t="s">
        <v>873</v>
      </c>
      <c r="AA495" s="189" t="s">
        <v>873</v>
      </c>
      <c r="AB495" s="189" t="s">
        <v>873</v>
      </c>
      <c r="AC495" s="189" t="s">
        <v>873</v>
      </c>
      <c r="AD495" s="189" t="s">
        <v>873</v>
      </c>
      <c r="AE495" s="189" t="s">
        <v>873</v>
      </c>
      <c r="AF495" s="189" t="s">
        <v>873</v>
      </c>
      <c r="AG495" s="148" t="s">
        <v>251</v>
      </c>
      <c r="AH495" s="189" t="s">
        <v>873</v>
      </c>
      <c r="AI495" s="189" t="s">
        <v>873</v>
      </c>
      <c r="AJ495" s="189" t="s">
        <v>873</v>
      </c>
    </row>
    <row r="496" spans="1:36" x14ac:dyDescent="0.25">
      <c r="A496" s="221" t="s">
        <v>1132</v>
      </c>
      <c r="B496" s="189" t="s">
        <v>959</v>
      </c>
      <c r="C496" s="189" t="s">
        <v>873</v>
      </c>
      <c r="D496" s="189" t="s">
        <v>873</v>
      </c>
      <c r="E496" s="189" t="s">
        <v>873</v>
      </c>
      <c r="F496" s="189" t="s">
        <v>873</v>
      </c>
      <c r="G496" s="189" t="s">
        <v>873</v>
      </c>
      <c r="H496" s="189" t="s">
        <v>873</v>
      </c>
      <c r="I496" s="189" t="s">
        <v>873</v>
      </c>
      <c r="J496" s="189" t="s">
        <v>873</v>
      </c>
      <c r="K496" s="189" t="s">
        <v>873</v>
      </c>
      <c r="L496" s="189" t="s">
        <v>873</v>
      </c>
      <c r="M496" s="189" t="s">
        <v>873</v>
      </c>
      <c r="N496" s="189" t="s">
        <v>873</v>
      </c>
      <c r="O496" s="189" t="s">
        <v>873</v>
      </c>
      <c r="P496" s="189" t="s">
        <v>873</v>
      </c>
      <c r="Q496" s="189" t="s">
        <v>873</v>
      </c>
      <c r="R496" s="189" t="s">
        <v>873</v>
      </c>
      <c r="S496" s="189" t="s">
        <v>873</v>
      </c>
      <c r="T496" s="189" t="s">
        <v>873</v>
      </c>
      <c r="U496" s="189" t="s">
        <v>873</v>
      </c>
      <c r="V496" s="148" t="s">
        <v>251</v>
      </c>
      <c r="W496" s="189" t="s">
        <v>959</v>
      </c>
      <c r="X496" s="189" t="s">
        <v>959</v>
      </c>
      <c r="Y496" s="189" t="s">
        <v>959</v>
      </c>
      <c r="Z496" s="189" t="s">
        <v>873</v>
      </c>
      <c r="AA496" s="189" t="s">
        <v>959</v>
      </c>
      <c r="AB496" s="189" t="s">
        <v>873</v>
      </c>
      <c r="AC496" s="189" t="s">
        <v>873</v>
      </c>
      <c r="AD496" s="189" t="s">
        <v>873</v>
      </c>
      <c r="AE496" s="189" t="s">
        <v>873</v>
      </c>
      <c r="AF496" s="189" t="s">
        <v>873</v>
      </c>
      <c r="AG496" s="148" t="s">
        <v>251</v>
      </c>
      <c r="AH496" s="189" t="s">
        <v>873</v>
      </c>
      <c r="AI496" s="189" t="s">
        <v>959</v>
      </c>
      <c r="AJ496" s="189" t="s">
        <v>959</v>
      </c>
    </row>
    <row r="497" spans="1:36" x14ac:dyDescent="0.25">
      <c r="A497" s="222" t="s">
        <v>1133</v>
      </c>
      <c r="B497" s="189" t="s">
        <v>959</v>
      </c>
      <c r="C497" s="189" t="s">
        <v>873</v>
      </c>
      <c r="D497" s="189" t="s">
        <v>873</v>
      </c>
      <c r="E497" s="189" t="s">
        <v>873</v>
      </c>
      <c r="F497" s="189" t="s">
        <v>873</v>
      </c>
      <c r="G497" s="189" t="s">
        <v>873</v>
      </c>
      <c r="H497" s="189" t="s">
        <v>873</v>
      </c>
      <c r="I497" s="189" t="s">
        <v>873</v>
      </c>
      <c r="J497" s="189" t="s">
        <v>873</v>
      </c>
      <c r="K497" s="189" t="s">
        <v>873</v>
      </c>
      <c r="L497" s="189" t="s">
        <v>873</v>
      </c>
      <c r="M497" s="189" t="s">
        <v>873</v>
      </c>
      <c r="N497" s="189" t="s">
        <v>873</v>
      </c>
      <c r="O497" s="189" t="s">
        <v>873</v>
      </c>
      <c r="P497" s="189" t="s">
        <v>873</v>
      </c>
      <c r="Q497" s="189" t="s">
        <v>873</v>
      </c>
      <c r="R497" s="189" t="s">
        <v>873</v>
      </c>
      <c r="S497" s="189" t="s">
        <v>873</v>
      </c>
      <c r="T497" s="189" t="s">
        <v>873</v>
      </c>
      <c r="U497" s="189" t="s">
        <v>873</v>
      </c>
      <c r="V497" s="148" t="s">
        <v>251</v>
      </c>
      <c r="W497" s="189" t="s">
        <v>959</v>
      </c>
      <c r="X497" s="189" t="s">
        <v>959</v>
      </c>
      <c r="Y497" s="189" t="s">
        <v>959</v>
      </c>
      <c r="Z497" s="189" t="s">
        <v>873</v>
      </c>
      <c r="AA497" s="189" t="s">
        <v>959</v>
      </c>
      <c r="AB497" s="189" t="s">
        <v>873</v>
      </c>
      <c r="AC497" s="189" t="s">
        <v>873</v>
      </c>
      <c r="AD497" s="189" t="s">
        <v>873</v>
      </c>
      <c r="AE497" s="189" t="s">
        <v>873</v>
      </c>
      <c r="AF497" s="189" t="s">
        <v>873</v>
      </c>
      <c r="AG497" s="148" t="s">
        <v>251</v>
      </c>
      <c r="AH497" s="189" t="s">
        <v>873</v>
      </c>
      <c r="AI497" s="189" t="s">
        <v>959</v>
      </c>
      <c r="AJ497" s="189" t="s">
        <v>959</v>
      </c>
    </row>
    <row r="498" spans="1:36" ht="15.75" customHeight="1" thickBot="1" x14ac:dyDescent="0.3">
      <c r="A498" s="223" t="s">
        <v>1134</v>
      </c>
      <c r="B498" s="362" t="s">
        <v>1121</v>
      </c>
      <c r="C498" s="376"/>
      <c r="D498" s="376"/>
      <c r="E498" s="376"/>
      <c r="F498" s="376"/>
      <c r="G498" s="376"/>
      <c r="H498" s="376"/>
      <c r="I498" s="376"/>
      <c r="J498" s="376"/>
      <c r="K498" s="376"/>
      <c r="L498" s="376"/>
      <c r="M498" s="376"/>
      <c r="N498" s="376"/>
      <c r="O498" s="376"/>
      <c r="P498" s="376"/>
      <c r="Q498" s="376"/>
      <c r="R498" s="376"/>
      <c r="S498" s="376"/>
      <c r="T498" s="376"/>
      <c r="U498" s="376"/>
      <c r="V498" s="376"/>
      <c r="W498" s="376"/>
      <c r="X498" s="376"/>
      <c r="Y498" s="376"/>
      <c r="Z498" s="376"/>
      <c r="AA498" s="376"/>
      <c r="AB498" s="376"/>
      <c r="AC498" s="376"/>
      <c r="AD498" s="376"/>
      <c r="AE498" s="376"/>
      <c r="AF498" s="376"/>
      <c r="AG498" s="376"/>
      <c r="AH498" s="376"/>
      <c r="AI498" s="376"/>
      <c r="AJ498" s="377"/>
    </row>
    <row r="499" spans="1:36" ht="15.75" thickTop="1" x14ac:dyDescent="0.25">
      <c r="A499" s="218" t="s">
        <v>1135</v>
      </c>
      <c r="B499" s="189">
        <v>20259.421463170704</v>
      </c>
      <c r="C499" s="189">
        <v>345.08092500000004</v>
      </c>
      <c r="D499" s="189" t="s">
        <v>898</v>
      </c>
      <c r="E499" s="189" t="s">
        <v>898</v>
      </c>
      <c r="F499" s="189">
        <v>9452.3353400000015</v>
      </c>
      <c r="G499" s="189" t="s">
        <v>898</v>
      </c>
      <c r="H499" s="189">
        <v>73364.334329000005</v>
      </c>
      <c r="I499" s="189" t="s">
        <v>898</v>
      </c>
      <c r="J499" s="189">
        <v>9422.9736659999999</v>
      </c>
      <c r="K499" s="189" t="s">
        <v>898</v>
      </c>
      <c r="L499" s="189" t="s">
        <v>898</v>
      </c>
      <c r="M499" s="189" t="s">
        <v>898</v>
      </c>
      <c r="N499" s="189" t="s">
        <v>898</v>
      </c>
      <c r="O499" s="189" t="s">
        <v>898</v>
      </c>
      <c r="P499" s="189" t="s">
        <v>898</v>
      </c>
      <c r="Q499" s="189">
        <v>1223.8956000000001</v>
      </c>
      <c r="R499" s="189" t="s">
        <v>898</v>
      </c>
      <c r="S499" s="189" t="s">
        <v>898</v>
      </c>
      <c r="T499" s="189" t="s">
        <v>898</v>
      </c>
      <c r="U499" s="189" t="s">
        <v>873</v>
      </c>
      <c r="V499" s="148" t="s">
        <v>251</v>
      </c>
      <c r="W499" s="189">
        <v>3971.1221874075763</v>
      </c>
      <c r="X499" s="189">
        <v>2517.4294786828241</v>
      </c>
      <c r="Y499" s="189">
        <v>79.509049445113277</v>
      </c>
      <c r="Z499" s="189" t="s">
        <v>898</v>
      </c>
      <c r="AA499" s="189">
        <v>117.10890475668745</v>
      </c>
      <c r="AB499" s="189" t="s">
        <v>898</v>
      </c>
      <c r="AC499" s="189" t="s">
        <v>898</v>
      </c>
      <c r="AD499" s="189" t="s">
        <v>898</v>
      </c>
      <c r="AE499" s="189" t="s">
        <v>898</v>
      </c>
      <c r="AF499" s="189" t="s">
        <v>873</v>
      </c>
      <c r="AG499" s="148" t="s">
        <v>251</v>
      </c>
      <c r="AH499" s="189">
        <v>5917.8748952000005</v>
      </c>
      <c r="AI499" s="189">
        <v>11700.637781968331</v>
      </c>
      <c r="AJ499" s="189">
        <v>486.57664388300799</v>
      </c>
    </row>
    <row r="500" spans="1:36" x14ac:dyDescent="0.25">
      <c r="A500" s="224" t="s">
        <v>1136</v>
      </c>
      <c r="B500" s="189">
        <v>20040.325102040817</v>
      </c>
      <c r="C500" s="189" t="s">
        <v>873</v>
      </c>
      <c r="D500" s="189" t="s">
        <v>873</v>
      </c>
      <c r="E500" s="189" t="s">
        <v>873</v>
      </c>
      <c r="F500" s="189" t="s">
        <v>873</v>
      </c>
      <c r="G500" s="189" t="s">
        <v>873</v>
      </c>
      <c r="H500" s="189" t="s">
        <v>873</v>
      </c>
      <c r="I500" s="189" t="s">
        <v>873</v>
      </c>
      <c r="J500" s="189" t="s">
        <v>873</v>
      </c>
      <c r="K500" s="189" t="s">
        <v>873</v>
      </c>
      <c r="L500" s="189" t="s">
        <v>873</v>
      </c>
      <c r="M500" s="189" t="s">
        <v>873</v>
      </c>
      <c r="N500" s="189" t="s">
        <v>873</v>
      </c>
      <c r="O500" s="189" t="s">
        <v>873</v>
      </c>
      <c r="P500" s="189" t="s">
        <v>873</v>
      </c>
      <c r="Q500" s="189" t="s">
        <v>873</v>
      </c>
      <c r="R500" s="189" t="s">
        <v>873</v>
      </c>
      <c r="S500" s="189" t="s">
        <v>873</v>
      </c>
      <c r="T500" s="189" t="s">
        <v>873</v>
      </c>
      <c r="U500" s="189" t="s">
        <v>873</v>
      </c>
      <c r="V500" s="148" t="s">
        <v>251</v>
      </c>
      <c r="W500" s="189" t="s">
        <v>873</v>
      </c>
      <c r="X500" s="189" t="s">
        <v>873</v>
      </c>
      <c r="Y500" s="189" t="s">
        <v>873</v>
      </c>
      <c r="Z500" s="189" t="s">
        <v>873</v>
      </c>
      <c r="AA500" s="189" t="s">
        <v>873</v>
      </c>
      <c r="AB500" s="189" t="s">
        <v>873</v>
      </c>
      <c r="AC500" s="189" t="s">
        <v>873</v>
      </c>
      <c r="AD500" s="189" t="s">
        <v>873</v>
      </c>
      <c r="AE500" s="189" t="s">
        <v>873</v>
      </c>
      <c r="AF500" s="189" t="s">
        <v>873</v>
      </c>
      <c r="AG500" s="148" t="s">
        <v>251</v>
      </c>
      <c r="AH500" s="189" t="s">
        <v>873</v>
      </c>
      <c r="AI500" s="189" t="s">
        <v>873</v>
      </c>
      <c r="AJ500" s="189" t="s">
        <v>873</v>
      </c>
    </row>
    <row r="501" spans="1:36" x14ac:dyDescent="0.25">
      <c r="A501" s="225" t="s">
        <v>1137</v>
      </c>
      <c r="B501" s="189" t="s">
        <v>873</v>
      </c>
      <c r="C501" s="189" t="s">
        <v>873</v>
      </c>
      <c r="D501" s="189" t="s">
        <v>873</v>
      </c>
      <c r="E501" s="189" t="s">
        <v>873</v>
      </c>
      <c r="F501" s="189" t="s">
        <v>873</v>
      </c>
      <c r="G501" s="189" t="s">
        <v>873</v>
      </c>
      <c r="H501" s="189" t="s">
        <v>919</v>
      </c>
      <c r="I501" s="189" t="s">
        <v>873</v>
      </c>
      <c r="J501" s="189" t="s">
        <v>873</v>
      </c>
      <c r="K501" s="189" t="s">
        <v>873</v>
      </c>
      <c r="L501" s="189" t="s">
        <v>873</v>
      </c>
      <c r="M501" s="189" t="s">
        <v>873</v>
      </c>
      <c r="N501" s="189" t="s">
        <v>873</v>
      </c>
      <c r="O501" s="189" t="s">
        <v>873</v>
      </c>
      <c r="P501" s="189" t="s">
        <v>873</v>
      </c>
      <c r="Q501" s="189" t="s">
        <v>873</v>
      </c>
      <c r="R501" s="189" t="s">
        <v>873</v>
      </c>
      <c r="S501" s="189" t="s">
        <v>873</v>
      </c>
      <c r="T501" s="189" t="s">
        <v>873</v>
      </c>
      <c r="U501" s="189" t="s">
        <v>873</v>
      </c>
      <c r="V501" s="148" t="s">
        <v>251</v>
      </c>
      <c r="W501" s="189">
        <v>2889.5115971792543</v>
      </c>
      <c r="X501" s="189">
        <v>550.24258844079532</v>
      </c>
      <c r="Y501" s="189" t="s">
        <v>873</v>
      </c>
      <c r="Z501" s="189" t="s">
        <v>873</v>
      </c>
      <c r="AA501" s="189" t="s">
        <v>873</v>
      </c>
      <c r="AB501" s="189" t="s">
        <v>873</v>
      </c>
      <c r="AC501" s="189" t="s">
        <v>873</v>
      </c>
      <c r="AD501" s="189" t="s">
        <v>873</v>
      </c>
      <c r="AE501" s="189" t="s">
        <v>873</v>
      </c>
      <c r="AF501" s="189" t="s">
        <v>873</v>
      </c>
      <c r="AG501" s="148" t="s">
        <v>251</v>
      </c>
      <c r="AH501" s="189" t="s">
        <v>873</v>
      </c>
      <c r="AI501" s="189">
        <v>2745.5373405254281</v>
      </c>
      <c r="AJ501" s="189" t="s">
        <v>873</v>
      </c>
    </row>
    <row r="502" spans="1:36" x14ac:dyDescent="0.25">
      <c r="A502" s="226" t="s">
        <v>1138</v>
      </c>
      <c r="B502" s="189">
        <v>202.07636112988695</v>
      </c>
      <c r="C502" s="189" t="s">
        <v>898</v>
      </c>
      <c r="D502" s="189" t="s">
        <v>898</v>
      </c>
      <c r="E502" s="189" t="s">
        <v>898</v>
      </c>
      <c r="F502" s="189" t="s">
        <v>898</v>
      </c>
      <c r="G502" s="189" t="s">
        <v>898</v>
      </c>
      <c r="H502" s="189" t="s">
        <v>898</v>
      </c>
      <c r="I502" s="189" t="s">
        <v>898</v>
      </c>
      <c r="J502" s="189" t="s">
        <v>898</v>
      </c>
      <c r="K502" s="189" t="s">
        <v>898</v>
      </c>
      <c r="L502" s="189" t="s">
        <v>898</v>
      </c>
      <c r="M502" s="189" t="s">
        <v>898</v>
      </c>
      <c r="N502" s="189" t="s">
        <v>898</v>
      </c>
      <c r="O502" s="189" t="s">
        <v>898</v>
      </c>
      <c r="P502" s="189" t="s">
        <v>898</v>
      </c>
      <c r="Q502" s="189" t="s">
        <v>898</v>
      </c>
      <c r="R502" s="189" t="s">
        <v>898</v>
      </c>
      <c r="S502" s="189" t="s">
        <v>898</v>
      </c>
      <c r="T502" s="189" t="s">
        <v>898</v>
      </c>
      <c r="U502" s="189" t="s">
        <v>873</v>
      </c>
      <c r="V502" s="148" t="s">
        <v>251</v>
      </c>
      <c r="W502" s="189">
        <v>1065.9497022283217</v>
      </c>
      <c r="X502" s="189">
        <v>1967.1868902420288</v>
      </c>
      <c r="Y502" s="189">
        <v>79.509049445113277</v>
      </c>
      <c r="Z502" s="189" t="s">
        <v>898</v>
      </c>
      <c r="AA502" s="189">
        <v>117.10890475668745</v>
      </c>
      <c r="AB502" s="189" t="s">
        <v>898</v>
      </c>
      <c r="AC502" s="189" t="s">
        <v>898</v>
      </c>
      <c r="AD502" s="189" t="s">
        <v>898</v>
      </c>
      <c r="AE502" s="189" t="s">
        <v>898</v>
      </c>
      <c r="AF502" s="189" t="s">
        <v>873</v>
      </c>
      <c r="AG502" s="148" t="s">
        <v>251</v>
      </c>
      <c r="AH502" s="189" t="s">
        <v>873</v>
      </c>
      <c r="AI502" s="189">
        <v>696.58675138415992</v>
      </c>
      <c r="AJ502" s="189">
        <v>486.57664388292699</v>
      </c>
    </row>
    <row r="503" spans="1:36" x14ac:dyDescent="0.25">
      <c r="A503" s="227" t="s">
        <v>1139</v>
      </c>
      <c r="B503" s="189">
        <v>17.02</v>
      </c>
      <c r="C503" s="189">
        <v>345.08092500000004</v>
      </c>
      <c r="D503" s="189" t="s">
        <v>873</v>
      </c>
      <c r="E503" s="189" t="s">
        <v>873</v>
      </c>
      <c r="F503" s="189">
        <v>9452.3353400000015</v>
      </c>
      <c r="G503" s="189" t="s">
        <v>873</v>
      </c>
      <c r="H503" s="189">
        <v>73364.334329000005</v>
      </c>
      <c r="I503" s="189" t="s">
        <v>873</v>
      </c>
      <c r="J503" s="189">
        <v>9422.9736659999999</v>
      </c>
      <c r="K503" s="189" t="s">
        <v>873</v>
      </c>
      <c r="L503" s="189" t="s">
        <v>873</v>
      </c>
      <c r="M503" s="189" t="s">
        <v>873</v>
      </c>
      <c r="N503" s="189" t="s">
        <v>873</v>
      </c>
      <c r="O503" s="189" t="s">
        <v>873</v>
      </c>
      <c r="P503" s="189" t="s">
        <v>873</v>
      </c>
      <c r="Q503" s="189">
        <v>1223.8956000000001</v>
      </c>
      <c r="R503" s="189" t="s">
        <v>873</v>
      </c>
      <c r="S503" s="189" t="s">
        <v>873</v>
      </c>
      <c r="T503" s="189" t="s">
        <v>873</v>
      </c>
      <c r="U503" s="189" t="s">
        <v>873</v>
      </c>
      <c r="V503" s="148" t="s">
        <v>251</v>
      </c>
      <c r="W503" s="189">
        <v>15.660888</v>
      </c>
      <c r="X503" s="189" t="s">
        <v>873</v>
      </c>
      <c r="Y503" s="189" t="s">
        <v>873</v>
      </c>
      <c r="Z503" s="189" t="s">
        <v>873</v>
      </c>
      <c r="AA503" s="189" t="s">
        <v>873</v>
      </c>
      <c r="AB503" s="189" t="s">
        <v>873</v>
      </c>
      <c r="AC503" s="189" t="s">
        <v>873</v>
      </c>
      <c r="AD503" s="189" t="s">
        <v>873</v>
      </c>
      <c r="AE503" s="189" t="s">
        <v>873</v>
      </c>
      <c r="AF503" s="189" t="s">
        <v>873</v>
      </c>
      <c r="AG503" s="148" t="s">
        <v>251</v>
      </c>
      <c r="AH503" s="189">
        <v>5917.8748952000005</v>
      </c>
      <c r="AI503" s="189" t="s">
        <v>873</v>
      </c>
      <c r="AJ503" s="189" t="s">
        <v>873</v>
      </c>
    </row>
    <row r="504" spans="1:36" x14ac:dyDescent="0.25">
      <c r="A504" s="226" t="s">
        <v>1140</v>
      </c>
      <c r="B504" s="189" t="s">
        <v>873</v>
      </c>
      <c r="C504" s="189" t="s">
        <v>873</v>
      </c>
      <c r="D504" s="189" t="s">
        <v>873</v>
      </c>
      <c r="E504" s="189" t="s">
        <v>873</v>
      </c>
      <c r="F504" s="189" t="s">
        <v>873</v>
      </c>
      <c r="G504" s="189" t="s">
        <v>873</v>
      </c>
      <c r="H504" s="189" t="s">
        <v>873</v>
      </c>
      <c r="I504" s="189" t="s">
        <v>873</v>
      </c>
      <c r="J504" s="189" t="s">
        <v>873</v>
      </c>
      <c r="K504" s="189" t="s">
        <v>873</v>
      </c>
      <c r="L504" s="189" t="s">
        <v>873</v>
      </c>
      <c r="M504" s="189" t="s">
        <v>873</v>
      </c>
      <c r="N504" s="189" t="s">
        <v>873</v>
      </c>
      <c r="O504" s="189" t="s">
        <v>873</v>
      </c>
      <c r="P504" s="189" t="s">
        <v>873</v>
      </c>
      <c r="Q504" s="189" t="s">
        <v>873</v>
      </c>
      <c r="R504" s="189" t="s">
        <v>873</v>
      </c>
      <c r="S504" s="189" t="s">
        <v>873</v>
      </c>
      <c r="T504" s="189" t="s">
        <v>873</v>
      </c>
      <c r="U504" s="189" t="s">
        <v>873</v>
      </c>
      <c r="V504" s="148" t="s">
        <v>251</v>
      </c>
      <c r="W504" s="189" t="s">
        <v>873</v>
      </c>
      <c r="X504" s="189" t="s">
        <v>873</v>
      </c>
      <c r="Y504" s="189" t="s">
        <v>873</v>
      </c>
      <c r="Z504" s="189" t="s">
        <v>873</v>
      </c>
      <c r="AA504" s="189" t="s">
        <v>873</v>
      </c>
      <c r="AB504" s="189" t="s">
        <v>873</v>
      </c>
      <c r="AC504" s="189" t="s">
        <v>873</v>
      </c>
      <c r="AD504" s="189" t="s">
        <v>873</v>
      </c>
      <c r="AE504" s="189" t="s">
        <v>873</v>
      </c>
      <c r="AF504" s="189" t="s">
        <v>873</v>
      </c>
      <c r="AG504" s="148" t="s">
        <v>251</v>
      </c>
      <c r="AH504" s="189" t="s">
        <v>873</v>
      </c>
      <c r="AI504" s="189">
        <v>8258.5136900586367</v>
      </c>
      <c r="AJ504" s="189" t="s">
        <v>873</v>
      </c>
    </row>
    <row r="505" spans="1:36" x14ac:dyDescent="0.25">
      <c r="A505" s="228" t="s">
        <v>1141</v>
      </c>
      <c r="B505" s="189" t="s">
        <v>959</v>
      </c>
      <c r="C505" s="189" t="s">
        <v>873</v>
      </c>
      <c r="D505" s="189" t="s">
        <v>873</v>
      </c>
      <c r="E505" s="189" t="s">
        <v>873</v>
      </c>
      <c r="F505" s="189" t="s">
        <v>873</v>
      </c>
      <c r="G505" s="189" t="s">
        <v>873</v>
      </c>
      <c r="H505" s="189" t="s">
        <v>873</v>
      </c>
      <c r="I505" s="189" t="s">
        <v>873</v>
      </c>
      <c r="J505" s="189" t="s">
        <v>873</v>
      </c>
      <c r="K505" s="189" t="s">
        <v>873</v>
      </c>
      <c r="L505" s="189" t="s">
        <v>873</v>
      </c>
      <c r="M505" s="189" t="s">
        <v>873</v>
      </c>
      <c r="N505" s="189" t="s">
        <v>873</v>
      </c>
      <c r="O505" s="189" t="s">
        <v>873</v>
      </c>
      <c r="P505" s="189" t="s">
        <v>873</v>
      </c>
      <c r="Q505" s="189" t="s">
        <v>873</v>
      </c>
      <c r="R505" s="189" t="s">
        <v>873</v>
      </c>
      <c r="S505" s="189" t="s">
        <v>873</v>
      </c>
      <c r="T505" s="189" t="s">
        <v>873</v>
      </c>
      <c r="U505" s="189" t="s">
        <v>873</v>
      </c>
      <c r="V505" s="148" t="s">
        <v>251</v>
      </c>
      <c r="W505" s="189" t="s">
        <v>959</v>
      </c>
      <c r="X505" s="189" t="s">
        <v>959</v>
      </c>
      <c r="Y505" s="189" t="s">
        <v>959</v>
      </c>
      <c r="Z505" s="189" t="s">
        <v>873</v>
      </c>
      <c r="AA505" s="189" t="s">
        <v>959</v>
      </c>
      <c r="AB505" s="189" t="s">
        <v>873</v>
      </c>
      <c r="AC505" s="189" t="s">
        <v>873</v>
      </c>
      <c r="AD505" s="189" t="s">
        <v>873</v>
      </c>
      <c r="AE505" s="189" t="s">
        <v>873</v>
      </c>
      <c r="AF505" s="189" t="s">
        <v>873</v>
      </c>
      <c r="AG505" s="148" t="s">
        <v>251</v>
      </c>
      <c r="AH505" s="189" t="s">
        <v>873</v>
      </c>
      <c r="AI505" s="189" t="s">
        <v>959</v>
      </c>
      <c r="AJ505" s="189" t="s">
        <v>959</v>
      </c>
    </row>
    <row r="507" spans="1:36" x14ac:dyDescent="0.25">
      <c r="A507" s="135" t="s">
        <v>1142</v>
      </c>
      <c r="B507" s="173">
        <f>B469</f>
        <v>1368.879828592615</v>
      </c>
      <c r="C507" s="173">
        <f t="shared" ref="C507:AJ507" si="3">C469</f>
        <v>511.23099999999999</v>
      </c>
      <c r="D507" s="173" t="str">
        <f t="shared" si="3"/>
        <v>NE,NA</v>
      </c>
      <c r="E507" s="173" t="str">
        <f t="shared" si="3"/>
        <v>NE,NA</v>
      </c>
      <c r="F507" s="173">
        <f t="shared" si="3"/>
        <v>2700.6672400000002</v>
      </c>
      <c r="G507" s="173" t="str">
        <f t="shared" si="3"/>
        <v>NE,NA</v>
      </c>
      <c r="H507" s="173">
        <f t="shared" si="3"/>
        <v>51303.730300000003</v>
      </c>
      <c r="I507" s="173" t="str">
        <f t="shared" si="3"/>
        <v>NE,NA</v>
      </c>
      <c r="J507" s="173">
        <f t="shared" si="3"/>
        <v>2108.0477999999998</v>
      </c>
      <c r="K507" s="173" t="str">
        <f t="shared" si="3"/>
        <v>NE,NA</v>
      </c>
      <c r="L507" s="173" t="str">
        <f t="shared" si="3"/>
        <v>NE,NA</v>
      </c>
      <c r="M507" s="173" t="str">
        <f t="shared" si="3"/>
        <v>NE,NA</v>
      </c>
      <c r="N507" s="173" t="str">
        <f t="shared" si="3"/>
        <v>NE,NA</v>
      </c>
      <c r="O507" s="173" t="str">
        <f t="shared" si="3"/>
        <v>NE,NA</v>
      </c>
      <c r="P507" s="173" t="str">
        <f t="shared" si="3"/>
        <v>NE,NA</v>
      </c>
      <c r="Q507" s="173">
        <f t="shared" si="3"/>
        <v>124.76</v>
      </c>
      <c r="R507" s="173" t="str">
        <f t="shared" si="3"/>
        <v>NE,NA</v>
      </c>
      <c r="S507" s="173" t="str">
        <f t="shared" si="3"/>
        <v>NE,NA</v>
      </c>
      <c r="T507" s="173" t="str">
        <f t="shared" si="3"/>
        <v>NE,NA</v>
      </c>
      <c r="U507" s="173" t="str">
        <f t="shared" si="3"/>
        <v>NA</v>
      </c>
      <c r="V507" s="173" t="str">
        <f t="shared" si="3"/>
        <v/>
      </c>
      <c r="W507" s="173">
        <f t="shared" si="3"/>
        <v>537.36430140833227</v>
      </c>
      <c r="X507" s="173">
        <f t="shared" si="3"/>
        <v>206.34667858055934</v>
      </c>
      <c r="Y507" s="173">
        <f t="shared" si="3"/>
        <v>9.0044223607149796</v>
      </c>
      <c r="Z507" s="173" t="str">
        <f t="shared" si="3"/>
        <v>NE,NA</v>
      </c>
      <c r="AA507" s="173">
        <f t="shared" si="3"/>
        <v>11.369796578319169</v>
      </c>
      <c r="AB507" s="173" t="str">
        <f t="shared" si="3"/>
        <v>NE,NA</v>
      </c>
      <c r="AC507" s="173" t="str">
        <f t="shared" si="3"/>
        <v>NE,NA</v>
      </c>
      <c r="AD507" s="173" t="str">
        <f t="shared" si="3"/>
        <v>NE,NA</v>
      </c>
      <c r="AE507" s="173" t="str">
        <f t="shared" si="3"/>
        <v>NE,NA</v>
      </c>
      <c r="AF507" s="173" t="str">
        <f t="shared" si="3"/>
        <v>NA</v>
      </c>
      <c r="AG507" s="173" t="str">
        <f t="shared" si="3"/>
        <v/>
      </c>
      <c r="AH507" s="173">
        <f t="shared" si="3"/>
        <v>5917.8748952000005</v>
      </c>
      <c r="AI507" s="173">
        <f t="shared" si="3"/>
        <v>513.18586763019005</v>
      </c>
      <c r="AJ507" s="173">
        <f t="shared" si="3"/>
        <v>28.289339760640001</v>
      </c>
    </row>
    <row r="510" spans="1:36" ht="15.75" x14ac:dyDescent="0.25">
      <c r="A510" s="203" t="s">
        <v>1143</v>
      </c>
      <c r="B510" s="174"/>
      <c r="C510" s="174"/>
      <c r="D510" s="174"/>
      <c r="E510" s="174"/>
      <c r="F510" s="175"/>
      <c r="G510" s="175" t="s">
        <v>856</v>
      </c>
    </row>
    <row r="511" spans="1:36" ht="15.75" x14ac:dyDescent="0.25">
      <c r="A511" s="203" t="s">
        <v>1144</v>
      </c>
      <c r="B511" s="174"/>
      <c r="C511" s="174"/>
      <c r="D511" s="174"/>
      <c r="E511" s="174"/>
      <c r="F511" s="175"/>
      <c r="G511" s="175" t="s">
        <v>857</v>
      </c>
    </row>
    <row r="512" spans="1:36" x14ac:dyDescent="0.25">
      <c r="A512" s="174"/>
      <c r="B512" s="174"/>
      <c r="C512" s="174"/>
      <c r="D512" s="174"/>
      <c r="E512" s="174"/>
      <c r="F512" s="175"/>
      <c r="G512" s="175" t="s">
        <v>858</v>
      </c>
    </row>
    <row r="513" spans="1:7" ht="15.75" thickBot="1" x14ac:dyDescent="0.3">
      <c r="A513" s="174"/>
      <c r="B513" s="174"/>
      <c r="C513" s="174"/>
      <c r="D513" s="174"/>
      <c r="E513" s="174"/>
      <c r="F513" s="229"/>
      <c r="G513" s="174"/>
    </row>
    <row r="514" spans="1:7" x14ac:dyDescent="0.25">
      <c r="A514" s="230" t="s">
        <v>1145</v>
      </c>
      <c r="B514" s="231" t="s">
        <v>860</v>
      </c>
      <c r="C514" s="186" t="s">
        <v>861</v>
      </c>
      <c r="D514" s="186" t="s">
        <v>862</v>
      </c>
      <c r="E514" s="186" t="s">
        <v>1033</v>
      </c>
      <c r="F514" s="232" t="s">
        <v>864</v>
      </c>
      <c r="G514" s="232" t="s">
        <v>865</v>
      </c>
    </row>
    <row r="515" spans="1:7" ht="15.75" thickBot="1" x14ac:dyDescent="0.3">
      <c r="A515" s="233" t="s">
        <v>1146</v>
      </c>
      <c r="B515" s="372" t="s">
        <v>867</v>
      </c>
      <c r="C515" s="372"/>
      <c r="D515" s="372"/>
      <c r="E515" s="372"/>
      <c r="F515" s="372"/>
      <c r="G515" s="373"/>
    </row>
    <row r="516" spans="1:7" ht="15.75" thickTop="1" x14ac:dyDescent="0.25">
      <c r="A516" s="234" t="s">
        <v>1147</v>
      </c>
      <c r="B516" s="189">
        <v>7853.7090592547993</v>
      </c>
      <c r="C516" s="189">
        <v>9683.8167602284338</v>
      </c>
      <c r="D516" s="189">
        <v>927.61746474238998</v>
      </c>
      <c r="E516" s="189">
        <v>6.1186719260000002</v>
      </c>
      <c r="F516" s="189">
        <v>178.32176849999999</v>
      </c>
      <c r="G516" s="189" t="s">
        <v>873</v>
      </c>
    </row>
    <row r="517" spans="1:7" x14ac:dyDescent="0.25">
      <c r="A517" s="199" t="s">
        <v>1148</v>
      </c>
      <c r="B517" s="148" t="s">
        <v>251</v>
      </c>
      <c r="C517" s="189">
        <v>9008.2634000282051</v>
      </c>
      <c r="D517" s="189">
        <v>55.48073193690994</v>
      </c>
      <c r="E517" s="148" t="s">
        <v>251</v>
      </c>
      <c r="F517" s="148" t="s">
        <v>251</v>
      </c>
      <c r="G517" s="189" t="s">
        <v>873</v>
      </c>
    </row>
    <row r="518" spans="1:7" x14ac:dyDescent="0.25">
      <c r="A518" s="199" t="s">
        <v>1149</v>
      </c>
      <c r="B518" s="148" t="s">
        <v>251</v>
      </c>
      <c r="C518" s="189">
        <v>6754.7612768982408</v>
      </c>
      <c r="D518" s="148" t="s">
        <v>251</v>
      </c>
      <c r="E518" s="148" t="s">
        <v>251</v>
      </c>
      <c r="F518" s="148" t="s">
        <v>251</v>
      </c>
      <c r="G518" s="148" t="s">
        <v>251</v>
      </c>
    </row>
    <row r="519" spans="1:7" x14ac:dyDescent="0.25">
      <c r="A519" s="191" t="s">
        <v>1150</v>
      </c>
      <c r="B519" s="148" t="s">
        <v>251</v>
      </c>
      <c r="C519" s="189">
        <v>6510.3132861119166</v>
      </c>
      <c r="D519" s="148" t="s">
        <v>251</v>
      </c>
      <c r="E519" s="148" t="s">
        <v>251</v>
      </c>
      <c r="F519" s="148" t="s">
        <v>251</v>
      </c>
      <c r="G519" s="148" t="s">
        <v>251</v>
      </c>
    </row>
    <row r="520" spans="1:7" x14ac:dyDescent="0.25">
      <c r="A520" s="235" t="s">
        <v>1151</v>
      </c>
      <c r="B520" s="148" t="s">
        <v>251</v>
      </c>
      <c r="C520" s="148" t="s">
        <v>251</v>
      </c>
      <c r="D520" s="148" t="s">
        <v>251</v>
      </c>
      <c r="E520" s="148" t="s">
        <v>251</v>
      </c>
      <c r="F520" s="148" t="s">
        <v>251</v>
      </c>
      <c r="G520" s="148" t="s">
        <v>251</v>
      </c>
    </row>
    <row r="521" spans="1:7" x14ac:dyDescent="0.25">
      <c r="A521" s="236" t="s">
        <v>1152</v>
      </c>
      <c r="B521" s="148" t="s">
        <v>251</v>
      </c>
      <c r="C521" s="189" t="s">
        <v>251</v>
      </c>
      <c r="D521" s="148" t="s">
        <v>251</v>
      </c>
      <c r="E521" s="148" t="s">
        <v>251</v>
      </c>
      <c r="F521" s="148" t="s">
        <v>251</v>
      </c>
      <c r="G521" s="148" t="s">
        <v>251</v>
      </c>
    </row>
    <row r="522" spans="1:7" x14ac:dyDescent="0.25">
      <c r="A522" s="236" t="s">
        <v>1153</v>
      </c>
      <c r="B522" s="148" t="s">
        <v>251</v>
      </c>
      <c r="C522" s="189" t="s">
        <v>251</v>
      </c>
      <c r="D522" s="148" t="s">
        <v>251</v>
      </c>
      <c r="E522" s="148" t="s">
        <v>251</v>
      </c>
      <c r="F522" s="148" t="s">
        <v>251</v>
      </c>
      <c r="G522" s="148" t="s">
        <v>251</v>
      </c>
    </row>
    <row r="523" spans="1:7" x14ac:dyDescent="0.25">
      <c r="A523" s="235" t="s">
        <v>1154</v>
      </c>
      <c r="B523" s="148" t="s">
        <v>251</v>
      </c>
      <c r="C523" s="148" t="s">
        <v>251</v>
      </c>
      <c r="D523" s="148" t="s">
        <v>251</v>
      </c>
      <c r="E523" s="148" t="s">
        <v>251</v>
      </c>
      <c r="F523" s="148" t="s">
        <v>251</v>
      </c>
      <c r="G523" s="148" t="s">
        <v>251</v>
      </c>
    </row>
    <row r="524" spans="1:7" x14ac:dyDescent="0.25">
      <c r="A524" s="236" t="s">
        <v>1155</v>
      </c>
      <c r="B524" s="148" t="s">
        <v>251</v>
      </c>
      <c r="C524" s="189" t="s">
        <v>251</v>
      </c>
      <c r="D524" s="148" t="s">
        <v>251</v>
      </c>
      <c r="E524" s="148" t="s">
        <v>251</v>
      </c>
      <c r="F524" s="148" t="s">
        <v>251</v>
      </c>
      <c r="G524" s="148" t="s">
        <v>251</v>
      </c>
    </row>
    <row r="525" spans="1:7" x14ac:dyDescent="0.25">
      <c r="A525" s="236" t="s">
        <v>1156</v>
      </c>
      <c r="B525" s="148" t="s">
        <v>251</v>
      </c>
      <c r="C525" s="189" t="s">
        <v>251</v>
      </c>
      <c r="D525" s="148" t="s">
        <v>251</v>
      </c>
      <c r="E525" s="148" t="s">
        <v>251</v>
      </c>
      <c r="F525" s="148" t="s">
        <v>251</v>
      </c>
      <c r="G525" s="148" t="s">
        <v>251</v>
      </c>
    </row>
    <row r="526" spans="1:7" x14ac:dyDescent="0.25">
      <c r="A526" s="236" t="s">
        <v>1157</v>
      </c>
      <c r="B526" s="148" t="s">
        <v>251</v>
      </c>
      <c r="C526" s="189" t="s">
        <v>251</v>
      </c>
      <c r="D526" s="148" t="s">
        <v>251</v>
      </c>
      <c r="E526" s="148" t="s">
        <v>251</v>
      </c>
      <c r="F526" s="148" t="s">
        <v>251</v>
      </c>
      <c r="G526" s="148" t="s">
        <v>251</v>
      </c>
    </row>
    <row r="527" spans="1:7" x14ac:dyDescent="0.25">
      <c r="A527" s="235" t="s">
        <v>1158</v>
      </c>
      <c r="B527" s="148" t="s">
        <v>251</v>
      </c>
      <c r="C527" s="148" t="s">
        <v>251</v>
      </c>
      <c r="D527" s="148" t="s">
        <v>251</v>
      </c>
      <c r="E527" s="148" t="s">
        <v>251</v>
      </c>
      <c r="F527" s="148" t="s">
        <v>251</v>
      </c>
      <c r="G527" s="148" t="s">
        <v>251</v>
      </c>
    </row>
    <row r="528" spans="1:7" x14ac:dyDescent="0.25">
      <c r="A528" s="236" t="s">
        <v>1159</v>
      </c>
      <c r="B528" s="148" t="s">
        <v>251</v>
      </c>
      <c r="C528" s="189">
        <v>6510.3132861119166</v>
      </c>
      <c r="D528" s="148" t="s">
        <v>251</v>
      </c>
      <c r="E528" s="148" t="s">
        <v>251</v>
      </c>
      <c r="F528" s="148" t="s">
        <v>251</v>
      </c>
      <c r="G528" s="148" t="s">
        <v>251</v>
      </c>
    </row>
    <row r="529" spans="1:7" x14ac:dyDescent="0.25">
      <c r="A529" s="237" t="s">
        <v>1160</v>
      </c>
      <c r="B529" s="148" t="s">
        <v>251</v>
      </c>
      <c r="C529" s="189">
        <v>1503.0509320217539</v>
      </c>
      <c r="D529" s="148"/>
      <c r="E529" s="148" t="s">
        <v>251</v>
      </c>
      <c r="F529" s="148" t="s">
        <v>251</v>
      </c>
      <c r="G529" s="148"/>
    </row>
    <row r="530" spans="1:7" x14ac:dyDescent="0.25">
      <c r="A530" s="237" t="s">
        <v>1161</v>
      </c>
      <c r="B530" s="148" t="s">
        <v>251</v>
      </c>
      <c r="C530" s="189">
        <v>5007.2623540901623</v>
      </c>
      <c r="D530" s="148"/>
      <c r="E530" s="148" t="s">
        <v>251</v>
      </c>
      <c r="F530" s="148" t="s">
        <v>251</v>
      </c>
      <c r="G530" s="148"/>
    </row>
    <row r="531" spans="1:7" x14ac:dyDescent="0.25">
      <c r="A531" s="237" t="s">
        <v>1162</v>
      </c>
      <c r="B531" s="148" t="s">
        <v>251</v>
      </c>
      <c r="C531" s="189" t="s">
        <v>875</v>
      </c>
      <c r="D531" s="148"/>
      <c r="E531" s="148" t="s">
        <v>251</v>
      </c>
      <c r="F531" s="148" t="s">
        <v>251</v>
      </c>
      <c r="G531" s="148"/>
    </row>
    <row r="532" spans="1:7" x14ac:dyDescent="0.25">
      <c r="A532" s="237" t="s">
        <v>1163</v>
      </c>
      <c r="B532" s="148" t="s">
        <v>251</v>
      </c>
      <c r="C532" s="189" t="s">
        <v>875</v>
      </c>
      <c r="D532" s="148"/>
      <c r="E532" s="148" t="s">
        <v>251</v>
      </c>
      <c r="F532" s="148" t="s">
        <v>251</v>
      </c>
      <c r="G532" s="148"/>
    </row>
    <row r="533" spans="1:7" x14ac:dyDescent="0.25">
      <c r="A533" s="237" t="s">
        <v>1164</v>
      </c>
      <c r="B533" s="148" t="s">
        <v>251</v>
      </c>
      <c r="C533" s="189" t="s">
        <v>875</v>
      </c>
      <c r="D533" s="148"/>
      <c r="E533" s="148" t="s">
        <v>251</v>
      </c>
      <c r="F533" s="148" t="s">
        <v>251</v>
      </c>
      <c r="G533" s="148"/>
    </row>
    <row r="534" spans="1:7" x14ac:dyDescent="0.25">
      <c r="A534" s="237" t="s">
        <v>1165</v>
      </c>
      <c r="B534" s="148" t="s">
        <v>251</v>
      </c>
      <c r="C534" s="189" t="s">
        <v>875</v>
      </c>
      <c r="D534" s="148"/>
      <c r="E534" s="148" t="s">
        <v>251</v>
      </c>
      <c r="F534" s="148" t="s">
        <v>251</v>
      </c>
      <c r="G534" s="148"/>
    </row>
    <row r="535" spans="1:7" x14ac:dyDescent="0.25">
      <c r="A535" s="237" t="s">
        <v>1166</v>
      </c>
      <c r="B535" s="148" t="s">
        <v>251</v>
      </c>
      <c r="C535" s="189" t="s">
        <v>875</v>
      </c>
      <c r="D535" s="148"/>
      <c r="E535" s="148" t="s">
        <v>251</v>
      </c>
      <c r="F535" s="148" t="s">
        <v>251</v>
      </c>
      <c r="G535" s="148"/>
    </row>
    <row r="536" spans="1:7" x14ac:dyDescent="0.25">
      <c r="A536" s="237" t="s">
        <v>1167</v>
      </c>
      <c r="B536" s="148" t="s">
        <v>251</v>
      </c>
      <c r="C536" s="189" t="s">
        <v>875</v>
      </c>
      <c r="D536" s="148"/>
      <c r="E536" s="148" t="s">
        <v>251</v>
      </c>
      <c r="F536" s="148" t="s">
        <v>251</v>
      </c>
      <c r="G536" s="148"/>
    </row>
    <row r="537" spans="1:7" x14ac:dyDescent="0.25">
      <c r="A537" s="237" t="s">
        <v>1168</v>
      </c>
      <c r="B537" s="148" t="s">
        <v>251</v>
      </c>
      <c r="C537" s="189" t="s">
        <v>875</v>
      </c>
      <c r="D537" s="148"/>
      <c r="E537" s="148" t="s">
        <v>251</v>
      </c>
      <c r="F537" s="148" t="s">
        <v>251</v>
      </c>
      <c r="G537" s="148"/>
    </row>
    <row r="538" spans="1:7" x14ac:dyDescent="0.25">
      <c r="A538" s="237" t="s">
        <v>1169</v>
      </c>
      <c r="B538" s="148" t="s">
        <v>251</v>
      </c>
      <c r="C538" s="189" t="s">
        <v>875</v>
      </c>
      <c r="D538" s="148"/>
      <c r="E538" s="148" t="s">
        <v>251</v>
      </c>
      <c r="F538" s="148" t="s">
        <v>251</v>
      </c>
      <c r="G538" s="148"/>
    </row>
    <row r="539" spans="1:7" x14ac:dyDescent="0.25">
      <c r="A539" s="237" t="s">
        <v>1170</v>
      </c>
      <c r="B539" s="148" t="s">
        <v>251</v>
      </c>
      <c r="C539" s="189" t="s">
        <v>875</v>
      </c>
      <c r="D539" s="148"/>
      <c r="E539" s="148" t="s">
        <v>251</v>
      </c>
      <c r="F539" s="148" t="s">
        <v>251</v>
      </c>
      <c r="G539" s="148"/>
    </row>
    <row r="540" spans="1:7" x14ac:dyDescent="0.25">
      <c r="A540" s="191" t="s">
        <v>1171</v>
      </c>
      <c r="B540" s="148" t="s">
        <v>251</v>
      </c>
      <c r="C540" s="189">
        <v>49.08</v>
      </c>
      <c r="D540" s="148" t="s">
        <v>251</v>
      </c>
      <c r="E540" s="148" t="s">
        <v>251</v>
      </c>
      <c r="F540" s="148" t="s">
        <v>251</v>
      </c>
      <c r="G540" s="148" t="s">
        <v>251</v>
      </c>
    </row>
    <row r="541" spans="1:7" x14ac:dyDescent="0.25">
      <c r="A541" s="191" t="s">
        <v>1172</v>
      </c>
      <c r="B541" s="148" t="s">
        <v>251</v>
      </c>
      <c r="C541" s="189">
        <v>91.609200000000016</v>
      </c>
      <c r="D541" s="148" t="s">
        <v>251</v>
      </c>
      <c r="E541" s="148" t="s">
        <v>251</v>
      </c>
      <c r="F541" s="148" t="s">
        <v>251</v>
      </c>
      <c r="G541" s="148" t="s">
        <v>251</v>
      </c>
    </row>
    <row r="542" spans="1:7" x14ac:dyDescent="0.25">
      <c r="A542" s="191" t="s">
        <v>1173</v>
      </c>
      <c r="B542" s="148" t="s">
        <v>251</v>
      </c>
      <c r="C542" s="189">
        <v>103.75879078632427</v>
      </c>
      <c r="D542" s="148" t="s">
        <v>251</v>
      </c>
      <c r="E542" s="148" t="s">
        <v>251</v>
      </c>
      <c r="F542" s="148" t="s">
        <v>251</v>
      </c>
      <c r="G542" s="148" t="s">
        <v>251</v>
      </c>
    </row>
    <row r="543" spans="1:7" x14ac:dyDescent="0.25">
      <c r="A543" s="238" t="s">
        <v>1174</v>
      </c>
      <c r="B543" s="148" t="s">
        <v>251</v>
      </c>
      <c r="C543" s="189" t="s">
        <v>902</v>
      </c>
      <c r="D543" s="148"/>
      <c r="E543" s="148" t="s">
        <v>251</v>
      </c>
      <c r="F543" s="148" t="s">
        <v>251</v>
      </c>
      <c r="G543" s="148"/>
    </row>
    <row r="544" spans="1:7" x14ac:dyDescent="0.25">
      <c r="A544" s="238" t="s">
        <v>1175</v>
      </c>
      <c r="B544" s="148" t="s">
        <v>251</v>
      </c>
      <c r="C544" s="189">
        <v>14.482519</v>
      </c>
      <c r="D544" s="148"/>
      <c r="E544" s="148" t="s">
        <v>251</v>
      </c>
      <c r="F544" s="148" t="s">
        <v>251</v>
      </c>
      <c r="G544" s="148"/>
    </row>
    <row r="545" spans="1:7" x14ac:dyDescent="0.25">
      <c r="A545" s="238" t="s">
        <v>1176</v>
      </c>
      <c r="B545" s="148" t="s">
        <v>251</v>
      </c>
      <c r="C545" s="189">
        <v>69.750133199999993</v>
      </c>
      <c r="D545" s="148"/>
      <c r="E545" s="148" t="s">
        <v>251</v>
      </c>
      <c r="F545" s="148" t="s">
        <v>251</v>
      </c>
      <c r="G545" s="148"/>
    </row>
    <row r="546" spans="1:7" x14ac:dyDescent="0.25">
      <c r="A546" s="238" t="s">
        <v>1177</v>
      </c>
      <c r="B546" s="148" t="s">
        <v>251</v>
      </c>
      <c r="C546" s="189">
        <v>2.1242679999999998</v>
      </c>
      <c r="D546" s="148"/>
      <c r="E546" s="148" t="s">
        <v>251</v>
      </c>
      <c r="F546" s="148" t="s">
        <v>251</v>
      </c>
      <c r="G546" s="148"/>
    </row>
    <row r="547" spans="1:7" x14ac:dyDescent="0.25">
      <c r="A547" s="238" t="s">
        <v>1178</v>
      </c>
      <c r="B547" s="148" t="s">
        <v>251</v>
      </c>
      <c r="C547" s="189" t="s">
        <v>902</v>
      </c>
      <c r="D547" s="148"/>
      <c r="E547" s="148" t="s">
        <v>251</v>
      </c>
      <c r="F547" s="148" t="s">
        <v>251</v>
      </c>
      <c r="G547" s="148"/>
    </row>
    <row r="548" spans="1:7" x14ac:dyDescent="0.25">
      <c r="A548" s="239" t="s">
        <v>1179</v>
      </c>
      <c r="B548" s="148" t="s">
        <v>251</v>
      </c>
      <c r="C548" s="189">
        <v>17.401870586324279</v>
      </c>
      <c r="D548" s="148" t="s">
        <v>251</v>
      </c>
      <c r="E548" s="148" t="s">
        <v>251</v>
      </c>
      <c r="F548" s="148" t="s">
        <v>251</v>
      </c>
      <c r="G548" s="148" t="s">
        <v>251</v>
      </c>
    </row>
    <row r="549" spans="1:7" x14ac:dyDescent="0.25">
      <c r="A549" s="240" t="s">
        <v>1180</v>
      </c>
      <c r="B549" s="148" t="s">
        <v>251</v>
      </c>
      <c r="C549" s="189">
        <v>17.401870586324279</v>
      </c>
      <c r="D549" s="148"/>
      <c r="E549" s="148" t="s">
        <v>251</v>
      </c>
      <c r="F549" s="148" t="s">
        <v>251</v>
      </c>
      <c r="G549" s="148"/>
    </row>
    <row r="550" spans="1:7" x14ac:dyDescent="0.25">
      <c r="A550" s="199" t="s">
        <v>1181</v>
      </c>
      <c r="B550" s="148" t="s">
        <v>251</v>
      </c>
      <c r="C550" s="189">
        <v>2253.5021231299656</v>
      </c>
      <c r="D550" s="189">
        <v>55.48073193690994</v>
      </c>
      <c r="E550" s="148" t="s">
        <v>251</v>
      </c>
      <c r="F550" s="148" t="s">
        <v>251</v>
      </c>
      <c r="G550" s="189" t="s">
        <v>873</v>
      </c>
    </row>
    <row r="551" spans="1:7" x14ac:dyDescent="0.25">
      <c r="A551" s="193" t="s">
        <v>1182</v>
      </c>
      <c r="B551" s="148" t="s">
        <v>251</v>
      </c>
      <c r="C551" s="189">
        <v>1190.71616749286</v>
      </c>
      <c r="D551" s="189">
        <v>42.685046184607813</v>
      </c>
      <c r="E551" s="148" t="s">
        <v>251</v>
      </c>
      <c r="F551" s="148" t="s">
        <v>251</v>
      </c>
      <c r="G551" s="189" t="s">
        <v>873</v>
      </c>
    </row>
    <row r="552" spans="1:7" x14ac:dyDescent="0.25">
      <c r="A552" s="235" t="s">
        <v>1151</v>
      </c>
      <c r="B552" s="148" t="s">
        <v>251</v>
      </c>
      <c r="C552" s="148" t="s">
        <v>251</v>
      </c>
      <c r="D552" s="148" t="s">
        <v>251</v>
      </c>
      <c r="E552" s="148" t="s">
        <v>251</v>
      </c>
      <c r="F552" s="148" t="s">
        <v>251</v>
      </c>
      <c r="G552" s="148" t="s">
        <v>251</v>
      </c>
    </row>
    <row r="553" spans="1:7" x14ac:dyDescent="0.25">
      <c r="A553" s="236" t="s">
        <v>1152</v>
      </c>
      <c r="B553" s="148" t="s">
        <v>251</v>
      </c>
      <c r="C553" s="189" t="s">
        <v>251</v>
      </c>
      <c r="D553" s="189" t="s">
        <v>251</v>
      </c>
      <c r="E553" s="148" t="s">
        <v>251</v>
      </c>
      <c r="F553" s="148" t="s">
        <v>251</v>
      </c>
      <c r="G553" s="155" t="s">
        <v>251</v>
      </c>
    </row>
    <row r="554" spans="1:7" x14ac:dyDescent="0.25">
      <c r="A554" s="236" t="s">
        <v>1153</v>
      </c>
      <c r="B554" s="148" t="s">
        <v>251</v>
      </c>
      <c r="C554" s="189" t="s">
        <v>251</v>
      </c>
      <c r="D554" s="189" t="s">
        <v>251</v>
      </c>
      <c r="E554" s="148" t="s">
        <v>251</v>
      </c>
      <c r="F554" s="148" t="s">
        <v>251</v>
      </c>
      <c r="G554" s="155" t="s">
        <v>251</v>
      </c>
    </row>
    <row r="555" spans="1:7" x14ac:dyDescent="0.25">
      <c r="A555" s="235" t="s">
        <v>1154</v>
      </c>
      <c r="B555" s="148" t="s">
        <v>251</v>
      </c>
      <c r="C555" s="148" t="s">
        <v>251</v>
      </c>
      <c r="D555" s="148" t="s">
        <v>251</v>
      </c>
      <c r="E555" s="148" t="s">
        <v>251</v>
      </c>
      <c r="F555" s="148" t="s">
        <v>251</v>
      </c>
      <c r="G555" s="148" t="s">
        <v>251</v>
      </c>
    </row>
    <row r="556" spans="1:7" x14ac:dyDescent="0.25">
      <c r="A556" s="236" t="s">
        <v>1155</v>
      </c>
      <c r="B556" s="148" t="s">
        <v>251</v>
      </c>
      <c r="C556" s="189" t="s">
        <v>251</v>
      </c>
      <c r="D556" s="189" t="s">
        <v>251</v>
      </c>
      <c r="E556" s="148" t="s">
        <v>251</v>
      </c>
      <c r="F556" s="148" t="s">
        <v>251</v>
      </c>
      <c r="G556" s="155" t="s">
        <v>251</v>
      </c>
    </row>
    <row r="557" spans="1:7" x14ac:dyDescent="0.25">
      <c r="A557" s="236" t="s">
        <v>1156</v>
      </c>
      <c r="B557" s="148" t="s">
        <v>251</v>
      </c>
      <c r="C557" s="189" t="s">
        <v>251</v>
      </c>
      <c r="D557" s="189" t="s">
        <v>251</v>
      </c>
      <c r="E557" s="148" t="s">
        <v>251</v>
      </c>
      <c r="F557" s="148" t="s">
        <v>251</v>
      </c>
      <c r="G557" s="155" t="s">
        <v>251</v>
      </c>
    </row>
    <row r="558" spans="1:7" x14ac:dyDescent="0.25">
      <c r="A558" s="236" t="s">
        <v>1157</v>
      </c>
      <c r="B558" s="148" t="s">
        <v>251</v>
      </c>
      <c r="C558" s="189" t="s">
        <v>251</v>
      </c>
      <c r="D558" s="189" t="s">
        <v>251</v>
      </c>
      <c r="E558" s="148" t="s">
        <v>251</v>
      </c>
      <c r="F558" s="148" t="s">
        <v>251</v>
      </c>
      <c r="G558" s="155" t="s">
        <v>251</v>
      </c>
    </row>
    <row r="559" spans="1:7" x14ac:dyDescent="0.25">
      <c r="A559" s="235" t="s">
        <v>1158</v>
      </c>
      <c r="B559" s="148" t="s">
        <v>251</v>
      </c>
      <c r="C559" s="148" t="s">
        <v>251</v>
      </c>
      <c r="D559" s="148" t="s">
        <v>251</v>
      </c>
      <c r="E559" s="148" t="s">
        <v>251</v>
      </c>
      <c r="F559" s="148" t="s">
        <v>251</v>
      </c>
      <c r="G559" s="148" t="s">
        <v>251</v>
      </c>
    </row>
    <row r="560" spans="1:7" x14ac:dyDescent="0.25">
      <c r="A560" s="236" t="s">
        <v>1183</v>
      </c>
      <c r="B560" s="148" t="s">
        <v>251</v>
      </c>
      <c r="C560" s="189">
        <v>1190.71616749286</v>
      </c>
      <c r="D560" s="189">
        <v>42.685046184607813</v>
      </c>
      <c r="E560" s="148" t="s">
        <v>251</v>
      </c>
      <c r="F560" s="148" t="s">
        <v>251</v>
      </c>
      <c r="G560" s="155" t="s">
        <v>873</v>
      </c>
    </row>
    <row r="561" spans="1:7" x14ac:dyDescent="0.25">
      <c r="A561" s="237" t="s">
        <v>1160</v>
      </c>
      <c r="B561" s="148" t="s">
        <v>251</v>
      </c>
      <c r="C561" s="189">
        <v>1057.4656164906501</v>
      </c>
      <c r="D561" s="189">
        <v>18.671015563378649</v>
      </c>
      <c r="E561" s="148" t="s">
        <v>251</v>
      </c>
      <c r="F561" s="148" t="s">
        <v>251</v>
      </c>
      <c r="G561" s="155" t="s">
        <v>873</v>
      </c>
    </row>
    <row r="562" spans="1:7" x14ac:dyDescent="0.25">
      <c r="A562" s="237" t="s">
        <v>1161</v>
      </c>
      <c r="B562" s="148" t="s">
        <v>251</v>
      </c>
      <c r="C562" s="189">
        <v>133.25055100220999</v>
      </c>
      <c r="D562" s="189">
        <v>24.014030621229161</v>
      </c>
      <c r="E562" s="148" t="s">
        <v>251</v>
      </c>
      <c r="F562" s="148" t="s">
        <v>251</v>
      </c>
      <c r="G562" s="155" t="s">
        <v>873</v>
      </c>
    </row>
    <row r="563" spans="1:7" x14ac:dyDescent="0.25">
      <c r="A563" s="237" t="s">
        <v>1162</v>
      </c>
      <c r="B563" s="148" t="s">
        <v>251</v>
      </c>
      <c r="C563" s="189" t="s">
        <v>875</v>
      </c>
      <c r="D563" s="189" t="s">
        <v>875</v>
      </c>
      <c r="E563" s="148" t="s">
        <v>251</v>
      </c>
      <c r="F563" s="148" t="s">
        <v>251</v>
      </c>
      <c r="G563" s="155" t="s">
        <v>873</v>
      </c>
    </row>
    <row r="564" spans="1:7" x14ac:dyDescent="0.25">
      <c r="A564" s="237" t="s">
        <v>1163</v>
      </c>
      <c r="B564" s="148" t="s">
        <v>251</v>
      </c>
      <c r="C564" s="189" t="s">
        <v>875</v>
      </c>
      <c r="D564" s="189" t="s">
        <v>875</v>
      </c>
      <c r="E564" s="148" t="s">
        <v>251</v>
      </c>
      <c r="F564" s="148" t="s">
        <v>251</v>
      </c>
      <c r="G564" s="155" t="s">
        <v>873</v>
      </c>
    </row>
    <row r="565" spans="1:7" x14ac:dyDescent="0.25">
      <c r="A565" s="237" t="s">
        <v>1164</v>
      </c>
      <c r="B565" s="148" t="s">
        <v>251</v>
      </c>
      <c r="C565" s="189" t="s">
        <v>875</v>
      </c>
      <c r="D565" s="189" t="s">
        <v>875</v>
      </c>
      <c r="E565" s="148" t="s">
        <v>251</v>
      </c>
      <c r="F565" s="148" t="s">
        <v>251</v>
      </c>
      <c r="G565" s="155" t="s">
        <v>873</v>
      </c>
    </row>
    <row r="566" spans="1:7" x14ac:dyDescent="0.25">
      <c r="A566" s="237" t="s">
        <v>1165</v>
      </c>
      <c r="B566" s="148" t="s">
        <v>251</v>
      </c>
      <c r="C566" s="189" t="s">
        <v>875</v>
      </c>
      <c r="D566" s="189" t="s">
        <v>875</v>
      </c>
      <c r="E566" s="148" t="s">
        <v>251</v>
      </c>
      <c r="F566" s="148" t="s">
        <v>251</v>
      </c>
      <c r="G566" s="155" t="s">
        <v>873</v>
      </c>
    </row>
    <row r="567" spans="1:7" x14ac:dyDescent="0.25">
      <c r="A567" s="237" t="s">
        <v>1166</v>
      </c>
      <c r="B567" s="148" t="s">
        <v>251</v>
      </c>
      <c r="C567" s="189" t="s">
        <v>875</v>
      </c>
      <c r="D567" s="189" t="s">
        <v>875</v>
      </c>
      <c r="E567" s="148" t="s">
        <v>251</v>
      </c>
      <c r="F567" s="148" t="s">
        <v>251</v>
      </c>
      <c r="G567" s="155" t="s">
        <v>873</v>
      </c>
    </row>
    <row r="568" spans="1:7" x14ac:dyDescent="0.25">
      <c r="A568" s="237" t="s">
        <v>1167</v>
      </c>
      <c r="B568" s="148" t="s">
        <v>251</v>
      </c>
      <c r="C568" s="189" t="s">
        <v>875</v>
      </c>
      <c r="D568" s="189" t="s">
        <v>875</v>
      </c>
      <c r="E568" s="148" t="s">
        <v>251</v>
      </c>
      <c r="F568" s="148" t="s">
        <v>251</v>
      </c>
      <c r="G568" s="155" t="s">
        <v>873</v>
      </c>
    </row>
    <row r="569" spans="1:7" x14ac:dyDescent="0.25">
      <c r="A569" s="237" t="s">
        <v>1168</v>
      </c>
      <c r="B569" s="148" t="s">
        <v>251</v>
      </c>
      <c r="C569" s="189" t="s">
        <v>875</v>
      </c>
      <c r="D569" s="189" t="s">
        <v>875</v>
      </c>
      <c r="E569" s="148" t="s">
        <v>251</v>
      </c>
      <c r="F569" s="148" t="s">
        <v>251</v>
      </c>
      <c r="G569" s="155" t="s">
        <v>873</v>
      </c>
    </row>
    <row r="570" spans="1:7" x14ac:dyDescent="0.25">
      <c r="A570" s="237" t="s">
        <v>1169</v>
      </c>
      <c r="B570" s="148" t="s">
        <v>251</v>
      </c>
      <c r="C570" s="189" t="s">
        <v>875</v>
      </c>
      <c r="D570" s="189" t="s">
        <v>875</v>
      </c>
      <c r="E570" s="148" t="s">
        <v>251</v>
      </c>
      <c r="F570" s="148" t="s">
        <v>251</v>
      </c>
      <c r="G570" s="155" t="s">
        <v>873</v>
      </c>
    </row>
    <row r="571" spans="1:7" x14ac:dyDescent="0.25">
      <c r="A571" s="237" t="s">
        <v>1170</v>
      </c>
      <c r="B571" s="148" t="s">
        <v>251</v>
      </c>
      <c r="C571" s="189" t="s">
        <v>875</v>
      </c>
      <c r="D571" s="189" t="s">
        <v>875</v>
      </c>
      <c r="E571" s="148" t="s">
        <v>251</v>
      </c>
      <c r="F571" s="148" t="s">
        <v>251</v>
      </c>
      <c r="G571" s="155" t="s">
        <v>873</v>
      </c>
    </row>
    <row r="572" spans="1:7" x14ac:dyDescent="0.25">
      <c r="A572" s="191" t="s">
        <v>1171</v>
      </c>
      <c r="B572" s="148" t="s">
        <v>251</v>
      </c>
      <c r="C572" s="189">
        <v>3.47664809845039</v>
      </c>
      <c r="D572" s="189">
        <v>1.15882913799309</v>
      </c>
      <c r="E572" s="148" t="s">
        <v>251</v>
      </c>
      <c r="F572" s="148" t="s">
        <v>251</v>
      </c>
      <c r="G572" s="155" t="s">
        <v>873</v>
      </c>
    </row>
    <row r="573" spans="1:7" x14ac:dyDescent="0.25">
      <c r="A573" s="191" t="s">
        <v>1172</v>
      </c>
      <c r="B573" s="148" t="s">
        <v>251</v>
      </c>
      <c r="C573" s="189">
        <v>916.17653441980599</v>
      </c>
      <c r="D573" s="189">
        <v>5.7137253038384097</v>
      </c>
      <c r="E573" s="148" t="s">
        <v>251</v>
      </c>
      <c r="F573" s="148" t="s">
        <v>251</v>
      </c>
      <c r="G573" s="155" t="s">
        <v>873</v>
      </c>
    </row>
    <row r="574" spans="1:7" x14ac:dyDescent="0.25">
      <c r="A574" s="191" t="s">
        <v>1173</v>
      </c>
      <c r="B574" s="148" t="s">
        <v>251</v>
      </c>
      <c r="C574" s="189">
        <v>143.13277311884897</v>
      </c>
      <c r="D574" s="189">
        <v>5.9231313104706302</v>
      </c>
      <c r="E574" s="148" t="s">
        <v>251</v>
      </c>
      <c r="F574" s="148" t="s">
        <v>251</v>
      </c>
      <c r="G574" s="189" t="s">
        <v>873</v>
      </c>
    </row>
    <row r="575" spans="1:7" x14ac:dyDescent="0.25">
      <c r="A575" s="238" t="s">
        <v>1174</v>
      </c>
      <c r="B575" s="148" t="s">
        <v>251</v>
      </c>
      <c r="C575" s="189" t="s">
        <v>902</v>
      </c>
      <c r="D575" s="189" t="s">
        <v>902</v>
      </c>
      <c r="E575" s="148" t="s">
        <v>251</v>
      </c>
      <c r="F575" s="148" t="s">
        <v>251</v>
      </c>
      <c r="G575" s="155" t="s">
        <v>873</v>
      </c>
    </row>
    <row r="576" spans="1:7" x14ac:dyDescent="0.25">
      <c r="A576" s="238" t="s">
        <v>1175</v>
      </c>
      <c r="B576" s="148" t="s">
        <v>251</v>
      </c>
      <c r="C576" s="189">
        <v>0.97110900520321997</v>
      </c>
      <c r="D576" s="189">
        <v>8.605344306328E-2</v>
      </c>
      <c r="E576" s="148" t="s">
        <v>251</v>
      </c>
      <c r="F576" s="148" t="s">
        <v>251</v>
      </c>
      <c r="G576" s="155" t="s">
        <v>873</v>
      </c>
    </row>
    <row r="577" spans="1:7" x14ac:dyDescent="0.25">
      <c r="A577" s="238" t="s">
        <v>1176</v>
      </c>
      <c r="B577" s="148" t="s">
        <v>251</v>
      </c>
      <c r="C577" s="189">
        <v>12.102255140157601</v>
      </c>
      <c r="D577" s="189">
        <v>0.46691353425823001</v>
      </c>
      <c r="E577" s="148" t="s">
        <v>251</v>
      </c>
      <c r="F577" s="148" t="s">
        <v>251</v>
      </c>
      <c r="G577" s="155" t="s">
        <v>873</v>
      </c>
    </row>
    <row r="578" spans="1:7" x14ac:dyDescent="0.25">
      <c r="A578" s="238" t="s">
        <v>1177</v>
      </c>
      <c r="B578" s="148" t="s">
        <v>251</v>
      </c>
      <c r="C578" s="189">
        <v>0.20352704247281</v>
      </c>
      <c r="D578" s="189">
        <v>8.4830813865599992E-3</v>
      </c>
      <c r="E578" s="148" t="s">
        <v>251</v>
      </c>
      <c r="F578" s="148" t="s">
        <v>251</v>
      </c>
      <c r="G578" s="155" t="s">
        <v>873</v>
      </c>
    </row>
    <row r="579" spans="1:7" x14ac:dyDescent="0.25">
      <c r="A579" s="238" t="s">
        <v>1178</v>
      </c>
      <c r="B579" s="148" t="s">
        <v>251</v>
      </c>
      <c r="C579" s="189">
        <v>129.43446856752999</v>
      </c>
      <c r="D579" s="189">
        <v>5.3616812517625601</v>
      </c>
      <c r="E579" s="148" t="s">
        <v>251</v>
      </c>
      <c r="F579" s="148" t="s">
        <v>251</v>
      </c>
      <c r="G579" s="155" t="s">
        <v>873</v>
      </c>
    </row>
    <row r="580" spans="1:7" x14ac:dyDescent="0.25">
      <c r="A580" s="239" t="s">
        <v>1179</v>
      </c>
      <c r="B580" s="148" t="s">
        <v>251</v>
      </c>
      <c r="C580" s="189">
        <v>0.42141336348535002</v>
      </c>
      <c r="D580" s="189" t="s">
        <v>873</v>
      </c>
      <c r="E580" s="148" t="s">
        <v>251</v>
      </c>
      <c r="F580" s="148" t="s">
        <v>251</v>
      </c>
      <c r="G580" s="189" t="s">
        <v>873</v>
      </c>
    </row>
    <row r="581" spans="1:7" x14ac:dyDescent="0.25">
      <c r="A581" s="240" t="s">
        <v>1180</v>
      </c>
      <c r="B581" s="148" t="s">
        <v>251</v>
      </c>
      <c r="C581" s="189">
        <v>0.42141336348535002</v>
      </c>
      <c r="D581" s="189" t="s">
        <v>873</v>
      </c>
      <c r="E581" s="148" t="s">
        <v>251</v>
      </c>
      <c r="F581" s="148" t="s">
        <v>251</v>
      </c>
      <c r="G581" s="155" t="s">
        <v>873</v>
      </c>
    </row>
    <row r="582" spans="1:7" ht="15.75" thickBot="1" x14ac:dyDescent="0.3">
      <c r="A582" s="191" t="s">
        <v>1184</v>
      </c>
      <c r="B582" s="148" t="s">
        <v>251</v>
      </c>
      <c r="C582" s="148" t="s">
        <v>251</v>
      </c>
      <c r="D582" s="189" t="s">
        <v>1002</v>
      </c>
      <c r="E582" s="148" t="s">
        <v>251</v>
      </c>
      <c r="F582" s="148" t="s">
        <v>251</v>
      </c>
      <c r="G582" s="148" t="s">
        <v>251</v>
      </c>
    </row>
    <row r="583" spans="1:7" ht="15.75" thickTop="1" x14ac:dyDescent="0.25">
      <c r="A583" s="241" t="s">
        <v>1185</v>
      </c>
      <c r="B583" s="148" t="s">
        <v>251</v>
      </c>
      <c r="C583" s="189">
        <v>667.06184741502784</v>
      </c>
      <c r="D583" s="148" t="s">
        <v>251</v>
      </c>
      <c r="E583" s="148" t="s">
        <v>251</v>
      </c>
      <c r="F583" s="148" t="s">
        <v>251</v>
      </c>
      <c r="G583" s="189" t="s">
        <v>873</v>
      </c>
    </row>
    <row r="584" spans="1:7" x14ac:dyDescent="0.25">
      <c r="A584" s="242" t="s">
        <v>1186</v>
      </c>
      <c r="B584" s="148" t="s">
        <v>251</v>
      </c>
      <c r="C584" s="155" t="s">
        <v>873</v>
      </c>
      <c r="D584" s="189">
        <v>871.87715278448013</v>
      </c>
      <c r="E584" s="155" t="s">
        <v>873</v>
      </c>
      <c r="F584" s="155" t="s">
        <v>873</v>
      </c>
      <c r="G584" s="155" t="s">
        <v>873</v>
      </c>
    </row>
    <row r="585" spans="1:7" x14ac:dyDescent="0.25">
      <c r="A585" s="242" t="s">
        <v>1187</v>
      </c>
      <c r="B585" s="148" t="s">
        <v>251</v>
      </c>
      <c r="C585" s="189" t="s">
        <v>875</v>
      </c>
      <c r="D585" s="189" t="s">
        <v>875</v>
      </c>
      <c r="E585" s="155" t="s">
        <v>875</v>
      </c>
      <c r="F585" s="155" t="s">
        <v>875</v>
      </c>
      <c r="G585" s="155" t="s">
        <v>873</v>
      </c>
    </row>
    <row r="586" spans="1:7" x14ac:dyDescent="0.25">
      <c r="A586" s="242" t="s">
        <v>1188</v>
      </c>
      <c r="B586" s="148" t="s">
        <v>251</v>
      </c>
      <c r="C586" s="189">
        <v>8.4915127851999994</v>
      </c>
      <c r="D586" s="189">
        <v>0.25958002099999999</v>
      </c>
      <c r="E586" s="155">
        <v>6.1186719260000002</v>
      </c>
      <c r="F586" s="155">
        <v>178.32176849999999</v>
      </c>
      <c r="G586" s="155" t="s">
        <v>873</v>
      </c>
    </row>
    <row r="587" spans="1:7" x14ac:dyDescent="0.25">
      <c r="A587" s="199" t="s">
        <v>1189</v>
      </c>
      <c r="B587" s="189">
        <v>4349.248664685867</v>
      </c>
      <c r="C587" s="148" t="s">
        <v>251</v>
      </c>
      <c r="D587" s="148" t="s">
        <v>251</v>
      </c>
      <c r="E587" s="148" t="s">
        <v>251</v>
      </c>
      <c r="F587" s="148" t="s">
        <v>251</v>
      </c>
      <c r="G587" s="148" t="s">
        <v>251</v>
      </c>
    </row>
    <row r="588" spans="1:7" x14ac:dyDescent="0.25">
      <c r="A588" s="199" t="s">
        <v>1190</v>
      </c>
      <c r="B588" s="189">
        <v>3504.4603945689328</v>
      </c>
      <c r="C588" s="148" t="s">
        <v>251</v>
      </c>
      <c r="D588" s="148" t="s">
        <v>251</v>
      </c>
      <c r="E588" s="148" t="s">
        <v>251</v>
      </c>
      <c r="F588" s="148" t="s">
        <v>251</v>
      </c>
      <c r="G588" s="148" t="s">
        <v>251</v>
      </c>
    </row>
    <row r="589" spans="1:7" x14ac:dyDescent="0.25">
      <c r="A589" s="196" t="s">
        <v>1191</v>
      </c>
      <c r="B589" s="189" t="s">
        <v>873</v>
      </c>
      <c r="C589" s="148" t="s">
        <v>251</v>
      </c>
      <c r="D589" s="148" t="s">
        <v>251</v>
      </c>
      <c r="E589" s="148" t="s">
        <v>251</v>
      </c>
      <c r="F589" s="148" t="s">
        <v>251</v>
      </c>
      <c r="G589" s="148" t="s">
        <v>251</v>
      </c>
    </row>
    <row r="590" spans="1:7" x14ac:dyDescent="0.25">
      <c r="A590" s="243" t="s">
        <v>1192</v>
      </c>
      <c r="B590" s="189" t="s">
        <v>873</v>
      </c>
      <c r="C590" s="189" t="s">
        <v>873</v>
      </c>
      <c r="D590" s="189" t="s">
        <v>873</v>
      </c>
      <c r="E590" s="189" t="s">
        <v>873</v>
      </c>
      <c r="F590" s="189" t="s">
        <v>873</v>
      </c>
      <c r="G590" s="189" t="s">
        <v>873</v>
      </c>
    </row>
    <row r="591" spans="1:7" customFormat="1" x14ac:dyDescent="0.25"/>
    <row r="592" spans="1:7" customFormat="1" x14ac:dyDescent="0.25">
      <c r="A592" s="244" t="s">
        <v>1193</v>
      </c>
      <c r="B592" s="245">
        <f>B516</f>
        <v>7853.7090592547993</v>
      </c>
      <c r="C592" s="245">
        <f t="shared" ref="C592:G592" si="4">C516</f>
        <v>9683.8167602284338</v>
      </c>
      <c r="D592" s="245">
        <f t="shared" si="4"/>
        <v>927.61746474238998</v>
      </c>
      <c r="E592" s="245">
        <f t="shared" si="4"/>
        <v>6.1186719260000002</v>
      </c>
      <c r="F592" s="245">
        <f t="shared" si="4"/>
        <v>178.32176849999999</v>
      </c>
      <c r="G592" s="245" t="str">
        <f t="shared" si="4"/>
        <v>NA</v>
      </c>
    </row>
    <row r="593" spans="1:7" customFormat="1" x14ac:dyDescent="0.25"/>
    <row r="595" spans="1:7" ht="15.75" x14ac:dyDescent="0.25">
      <c r="A595" s="176" t="s">
        <v>1194</v>
      </c>
      <c r="B595" s="174"/>
      <c r="C595" s="174"/>
      <c r="D595" s="174"/>
      <c r="E595" s="174"/>
      <c r="F595" s="174"/>
      <c r="G595" s="175" t="s">
        <v>856</v>
      </c>
    </row>
    <row r="596" spans="1:7" ht="15.75" x14ac:dyDescent="0.25">
      <c r="A596" s="176" t="s">
        <v>1086</v>
      </c>
      <c r="B596" s="174"/>
      <c r="C596" s="174"/>
      <c r="D596" s="174"/>
      <c r="E596" s="174"/>
      <c r="F596" s="174"/>
      <c r="G596" s="175" t="s">
        <v>857</v>
      </c>
    </row>
    <row r="597" spans="1:7" x14ac:dyDescent="0.25">
      <c r="A597" s="174"/>
      <c r="B597" s="174"/>
      <c r="C597" s="174"/>
      <c r="D597" s="174"/>
      <c r="E597" s="174"/>
      <c r="F597" s="174"/>
      <c r="G597" s="175" t="s">
        <v>858</v>
      </c>
    </row>
    <row r="598" spans="1:7" x14ac:dyDescent="0.25">
      <c r="A598" s="174"/>
      <c r="B598" s="174"/>
      <c r="C598" s="174"/>
      <c r="D598" s="174"/>
      <c r="E598" s="174"/>
      <c r="F598" s="174"/>
      <c r="G598" s="246"/>
    </row>
    <row r="599" spans="1:7" ht="54" customHeight="1" x14ac:dyDescent="0.25">
      <c r="A599" s="364" t="s">
        <v>859</v>
      </c>
      <c r="B599" s="247" t="s">
        <v>1195</v>
      </c>
      <c r="C599" s="247" t="s">
        <v>1196</v>
      </c>
      <c r="D599" s="247" t="s">
        <v>1197</v>
      </c>
      <c r="E599" s="247" t="s">
        <v>1033</v>
      </c>
      <c r="F599" s="247" t="s">
        <v>864</v>
      </c>
      <c r="G599" s="247" t="s">
        <v>865</v>
      </c>
    </row>
    <row r="600" spans="1:7" ht="15.75" thickBot="1" x14ac:dyDescent="0.3">
      <c r="A600" s="365"/>
      <c r="B600" s="366" t="s">
        <v>867</v>
      </c>
      <c r="C600" s="367"/>
      <c r="D600" s="367"/>
      <c r="E600" s="367"/>
      <c r="F600" s="367"/>
      <c r="G600" s="368"/>
    </row>
    <row r="601" spans="1:7" ht="15.75" thickTop="1" x14ac:dyDescent="0.25">
      <c r="A601" s="248" t="s">
        <v>1198</v>
      </c>
      <c r="B601" s="189">
        <v>-753995.51839844999</v>
      </c>
      <c r="C601" s="189">
        <v>531.85881719906831</v>
      </c>
      <c r="D601" s="189">
        <v>32.678873470649037</v>
      </c>
      <c r="E601" s="189">
        <v>260.43433602794096</v>
      </c>
      <c r="F601" s="189">
        <v>8843.7956130299117</v>
      </c>
      <c r="G601" s="189" t="s">
        <v>898</v>
      </c>
    </row>
    <row r="602" spans="1:7" x14ac:dyDescent="0.25">
      <c r="A602" s="249" t="s">
        <v>1199</v>
      </c>
      <c r="B602" s="189">
        <v>-637978.45490462042</v>
      </c>
      <c r="C602" s="189">
        <v>378.1866677687982</v>
      </c>
      <c r="D602" s="189">
        <v>22.19176572303617</v>
      </c>
      <c r="E602" s="189">
        <v>238.96198502794095</v>
      </c>
      <c r="F602" s="189">
        <v>8485.9231550299119</v>
      </c>
      <c r="G602" s="189" t="s">
        <v>898</v>
      </c>
    </row>
    <row r="603" spans="1:7" x14ac:dyDescent="0.25">
      <c r="A603" s="250" t="s">
        <v>1200</v>
      </c>
      <c r="B603" s="189">
        <v>-557339.93333333544</v>
      </c>
      <c r="C603" s="189">
        <v>377.62915101810825</v>
      </c>
      <c r="D603" s="189">
        <v>21.879447265204291</v>
      </c>
      <c r="E603" s="155">
        <v>238.96198502794095</v>
      </c>
      <c r="F603" s="155">
        <v>8485.9231550299119</v>
      </c>
      <c r="G603" s="155" t="s">
        <v>902</v>
      </c>
    </row>
    <row r="604" spans="1:7" x14ac:dyDescent="0.25">
      <c r="A604" s="251" t="s">
        <v>1201</v>
      </c>
      <c r="B604" s="189">
        <v>-81396.25700645188</v>
      </c>
      <c r="C604" s="189" t="s">
        <v>875</v>
      </c>
      <c r="D604" s="189" t="s">
        <v>912</v>
      </c>
      <c r="E604" s="155" t="s">
        <v>873</v>
      </c>
      <c r="F604" s="155" t="s">
        <v>873</v>
      </c>
      <c r="G604" s="155" t="s">
        <v>873</v>
      </c>
    </row>
    <row r="605" spans="1:7" x14ac:dyDescent="0.25">
      <c r="A605" s="252" t="s">
        <v>1202</v>
      </c>
      <c r="B605" s="189">
        <v>-666.32376173768955</v>
      </c>
      <c r="C605" s="189" t="s">
        <v>1002</v>
      </c>
      <c r="D605" s="189" t="s">
        <v>912</v>
      </c>
      <c r="E605" s="189" t="s">
        <v>873</v>
      </c>
      <c r="F605" s="189" t="s">
        <v>873</v>
      </c>
      <c r="G605" s="189" t="s">
        <v>873</v>
      </c>
    </row>
    <row r="606" spans="1:7" x14ac:dyDescent="0.25">
      <c r="A606" s="250" t="s">
        <v>1203</v>
      </c>
      <c r="B606" s="189">
        <v>-26544.318012731943</v>
      </c>
      <c r="C606" s="189" t="s">
        <v>875</v>
      </c>
      <c r="D606" s="189" t="s">
        <v>875</v>
      </c>
      <c r="E606" s="155" t="s">
        <v>873</v>
      </c>
      <c r="F606" s="155" t="s">
        <v>873</v>
      </c>
      <c r="G606" s="155" t="s">
        <v>873</v>
      </c>
    </row>
    <row r="607" spans="1:7" x14ac:dyDescent="0.25">
      <c r="A607" s="250" t="s">
        <v>1204</v>
      </c>
      <c r="B607" s="189">
        <v>25877.994250994256</v>
      </c>
      <c r="C607" s="189" t="s">
        <v>875</v>
      </c>
      <c r="D607" s="189" t="s">
        <v>912</v>
      </c>
      <c r="E607" s="155" t="s">
        <v>873</v>
      </c>
      <c r="F607" s="155" t="s">
        <v>873</v>
      </c>
      <c r="G607" s="155" t="s">
        <v>873</v>
      </c>
    </row>
    <row r="608" spans="1:7" x14ac:dyDescent="0.25">
      <c r="A608" s="249" t="s">
        <v>1205</v>
      </c>
      <c r="B608" s="189">
        <v>24646.316722482985</v>
      </c>
      <c r="C608" s="189">
        <v>12.663181</v>
      </c>
      <c r="D608" s="189">
        <v>1.1562030000000001</v>
      </c>
      <c r="E608" s="189">
        <v>21.472351</v>
      </c>
      <c r="F608" s="189">
        <v>357.87245799999999</v>
      </c>
      <c r="G608" s="189" t="s">
        <v>873</v>
      </c>
    </row>
    <row r="609" spans="1:7" x14ac:dyDescent="0.25">
      <c r="A609" s="250" t="s">
        <v>1206</v>
      </c>
      <c r="B609" s="189">
        <v>5491.5160375693067</v>
      </c>
      <c r="C609" s="189">
        <v>12.663181</v>
      </c>
      <c r="D609" s="189">
        <v>1.1562030000000001</v>
      </c>
      <c r="E609" s="155">
        <v>21.472351</v>
      </c>
      <c r="F609" s="155">
        <v>357.87245799999999</v>
      </c>
      <c r="G609" s="155" t="s">
        <v>873</v>
      </c>
    </row>
    <row r="610" spans="1:7" x14ac:dyDescent="0.25">
      <c r="A610" s="251" t="s">
        <v>1207</v>
      </c>
      <c r="B610" s="189">
        <v>19154.800684913676</v>
      </c>
      <c r="C610" s="189" t="s">
        <v>875</v>
      </c>
      <c r="D610" s="189" t="s">
        <v>959</v>
      </c>
      <c r="E610" s="155" t="s">
        <v>873</v>
      </c>
      <c r="F610" s="155" t="s">
        <v>873</v>
      </c>
      <c r="G610" s="155" t="s">
        <v>873</v>
      </c>
    </row>
    <row r="611" spans="1:7" x14ac:dyDescent="0.25">
      <c r="A611" s="252" t="s">
        <v>1208</v>
      </c>
      <c r="B611" s="189">
        <v>-8933.7665940208881</v>
      </c>
      <c r="C611" s="189">
        <v>141.00896843027013</v>
      </c>
      <c r="D611" s="189">
        <v>0.59525414428571</v>
      </c>
      <c r="E611" s="189" t="s">
        <v>873</v>
      </c>
      <c r="F611" s="189" t="s">
        <v>873</v>
      </c>
      <c r="G611" s="189" t="s">
        <v>873</v>
      </c>
    </row>
    <row r="612" spans="1:7" x14ac:dyDescent="0.25">
      <c r="A612" s="250" t="s">
        <v>1209</v>
      </c>
      <c r="B612" s="189">
        <v>-11049.29816119739</v>
      </c>
      <c r="C612" s="189" t="s">
        <v>902</v>
      </c>
      <c r="D612" s="189">
        <v>0.59215403</v>
      </c>
      <c r="E612" s="155" t="s">
        <v>873</v>
      </c>
      <c r="F612" s="155" t="s">
        <v>873</v>
      </c>
      <c r="G612" s="155" t="s">
        <v>873</v>
      </c>
    </row>
    <row r="613" spans="1:7" x14ac:dyDescent="0.25">
      <c r="A613" s="250" t="s">
        <v>1210</v>
      </c>
      <c r="B613" s="189">
        <v>14.70777500566034</v>
      </c>
      <c r="C613" s="189" t="s">
        <v>902</v>
      </c>
      <c r="D613" s="189" t="s">
        <v>898</v>
      </c>
      <c r="E613" s="155" t="s">
        <v>873</v>
      </c>
      <c r="F613" s="155" t="s">
        <v>873</v>
      </c>
      <c r="G613" s="155" t="s">
        <v>873</v>
      </c>
    </row>
    <row r="614" spans="1:7" x14ac:dyDescent="0.25">
      <c r="A614" s="249" t="s">
        <v>1211</v>
      </c>
      <c r="B614" s="189">
        <v>-23028.898012021731</v>
      </c>
      <c r="C614" s="189" t="s">
        <v>902</v>
      </c>
      <c r="D614" s="189">
        <v>5.8882097066021197</v>
      </c>
      <c r="E614" s="189" t="s">
        <v>902</v>
      </c>
      <c r="F614" s="189" t="s">
        <v>902</v>
      </c>
      <c r="G614" s="189" t="s">
        <v>873</v>
      </c>
    </row>
    <row r="615" spans="1:7" x14ac:dyDescent="0.25">
      <c r="A615" s="250" t="s">
        <v>1212</v>
      </c>
      <c r="B615" s="189">
        <v>-91412.672182165814</v>
      </c>
      <c r="C615" s="189" t="s">
        <v>902</v>
      </c>
      <c r="D615" s="189">
        <v>5.8882097066021197</v>
      </c>
      <c r="E615" s="155" t="s">
        <v>902</v>
      </c>
      <c r="F615" s="155" t="s">
        <v>902</v>
      </c>
      <c r="G615" s="155" t="s">
        <v>873</v>
      </c>
    </row>
    <row r="616" spans="1:7" x14ac:dyDescent="0.25">
      <c r="A616" s="251" t="s">
        <v>1213</v>
      </c>
      <c r="B616" s="189">
        <v>68383.774170144083</v>
      </c>
      <c r="C616" s="189" t="s">
        <v>902</v>
      </c>
      <c r="D616" s="189" t="s">
        <v>1002</v>
      </c>
      <c r="E616" s="155" t="s">
        <v>902</v>
      </c>
      <c r="F616" s="155" t="s">
        <v>902</v>
      </c>
      <c r="G616" s="155" t="s">
        <v>873</v>
      </c>
    </row>
    <row r="617" spans="1:7" x14ac:dyDescent="0.25">
      <c r="A617" s="252" t="s">
        <v>1214</v>
      </c>
      <c r="B617" s="189" t="s">
        <v>902</v>
      </c>
      <c r="C617" s="189" t="s">
        <v>898</v>
      </c>
      <c r="D617" s="189" t="s">
        <v>898</v>
      </c>
      <c r="E617" s="189" t="s">
        <v>873</v>
      </c>
      <c r="F617" s="189" t="s">
        <v>873</v>
      </c>
      <c r="G617" s="189" t="s">
        <v>873</v>
      </c>
    </row>
    <row r="618" spans="1:7" x14ac:dyDescent="0.25">
      <c r="A618" s="250" t="s">
        <v>1215</v>
      </c>
      <c r="B618" s="148" t="s">
        <v>251</v>
      </c>
      <c r="C618" s="148" t="s">
        <v>251</v>
      </c>
      <c r="D618" s="148" t="s">
        <v>251</v>
      </c>
      <c r="E618" s="148" t="s">
        <v>251</v>
      </c>
      <c r="F618" s="148" t="s">
        <v>251</v>
      </c>
      <c r="G618" s="148" t="s">
        <v>251</v>
      </c>
    </row>
    <row r="619" spans="1:7" x14ac:dyDescent="0.25">
      <c r="A619" s="250" t="s">
        <v>1216</v>
      </c>
      <c r="B619" s="189" t="s">
        <v>902</v>
      </c>
      <c r="C619" s="189" t="s">
        <v>873</v>
      </c>
      <c r="D619" s="189" t="s">
        <v>873</v>
      </c>
      <c r="E619" s="155" t="s">
        <v>873</v>
      </c>
      <c r="F619" s="155" t="s">
        <v>873</v>
      </c>
      <c r="G619" s="155" t="s">
        <v>873</v>
      </c>
    </row>
    <row r="620" spans="1:7" x14ac:dyDescent="0.25">
      <c r="A620" s="249" t="s">
        <v>1217</v>
      </c>
      <c r="B620" s="189">
        <v>-108034.39184853215</v>
      </c>
      <c r="C620" s="148" t="s">
        <v>251</v>
      </c>
      <c r="D620" s="148" t="s">
        <v>251</v>
      </c>
      <c r="E620" s="148" t="s">
        <v>251</v>
      </c>
      <c r="F620" s="148" t="s">
        <v>251</v>
      </c>
      <c r="G620" s="148" t="s">
        <v>251</v>
      </c>
    </row>
    <row r="621" spans="1:7" x14ac:dyDescent="0.25">
      <c r="A621" s="253" t="s">
        <v>1218</v>
      </c>
      <c r="B621" s="189" t="s">
        <v>873</v>
      </c>
      <c r="C621" s="189" t="s">
        <v>873</v>
      </c>
      <c r="D621" s="189">
        <v>0.50193114272688</v>
      </c>
      <c r="E621" s="189" t="s">
        <v>873</v>
      </c>
      <c r="F621" s="189" t="s">
        <v>873</v>
      </c>
      <c r="G621" s="189" t="s">
        <v>873</v>
      </c>
    </row>
    <row r="622" spans="1:7" x14ac:dyDescent="0.25">
      <c r="A622" s="222" t="s">
        <v>1219</v>
      </c>
      <c r="B622" s="189" t="s">
        <v>873</v>
      </c>
      <c r="C622" s="189" t="s">
        <v>873</v>
      </c>
      <c r="D622" s="189" t="s">
        <v>873</v>
      </c>
      <c r="E622" s="189" t="s">
        <v>873</v>
      </c>
      <c r="F622" s="189" t="s">
        <v>873</v>
      </c>
      <c r="G622" s="189" t="s">
        <v>873</v>
      </c>
    </row>
    <row r="623" spans="1:7" x14ac:dyDescent="0.25">
      <c r="A623" s="222" t="s">
        <v>1220</v>
      </c>
      <c r="B623" s="189" t="s">
        <v>873</v>
      </c>
      <c r="C623" s="189" t="s">
        <v>873</v>
      </c>
      <c r="D623" s="189" t="s">
        <v>873</v>
      </c>
      <c r="E623" s="189" t="s">
        <v>873</v>
      </c>
      <c r="F623" s="189" t="s">
        <v>873</v>
      </c>
      <c r="G623" s="189" t="s">
        <v>873</v>
      </c>
    </row>
    <row r="624" spans="1:7" x14ac:dyDescent="0.25">
      <c r="A624" s="222" t="s">
        <v>1221</v>
      </c>
      <c r="B624" s="189" t="s">
        <v>873</v>
      </c>
      <c r="C624" s="189" t="s">
        <v>873</v>
      </c>
      <c r="D624" s="189" t="s">
        <v>873</v>
      </c>
      <c r="E624" s="189" t="s">
        <v>873</v>
      </c>
      <c r="F624" s="189" t="s">
        <v>873</v>
      </c>
      <c r="G624" s="189" t="s">
        <v>873</v>
      </c>
    </row>
    <row r="625" spans="1:8" x14ac:dyDescent="0.25">
      <c r="A625" s="222" t="s">
        <v>1222</v>
      </c>
      <c r="B625" s="189" t="s">
        <v>873</v>
      </c>
      <c r="C625" s="189" t="s">
        <v>873</v>
      </c>
      <c r="D625" s="189">
        <v>0.50193114272688</v>
      </c>
      <c r="E625" s="189" t="s">
        <v>873</v>
      </c>
      <c r="F625" s="189" t="s">
        <v>873</v>
      </c>
      <c r="G625" s="189" t="s">
        <v>873</v>
      </c>
    </row>
    <row r="627" spans="1:8" x14ac:dyDescent="0.25">
      <c r="A627" s="135" t="s">
        <v>1223</v>
      </c>
      <c r="B627" s="136">
        <f>B601</f>
        <v>-753995.51839844999</v>
      </c>
      <c r="C627" s="173">
        <f t="shared" ref="C627:G627" si="5">C601</f>
        <v>531.85881719906831</v>
      </c>
      <c r="D627" s="173">
        <f t="shared" si="5"/>
        <v>32.678873470649037</v>
      </c>
      <c r="E627" s="173">
        <f t="shared" si="5"/>
        <v>260.43433602794096</v>
      </c>
      <c r="F627" s="173">
        <f t="shared" si="5"/>
        <v>8843.7956130299117</v>
      </c>
      <c r="G627" s="173" t="str">
        <f t="shared" si="5"/>
        <v>NE,NA</v>
      </c>
    </row>
    <row r="630" spans="1:8" ht="15.75" x14ac:dyDescent="0.25">
      <c r="A630" s="374" t="s">
        <v>1224</v>
      </c>
      <c r="B630" s="374"/>
      <c r="C630" s="174"/>
      <c r="D630" s="174"/>
      <c r="E630" s="174"/>
      <c r="F630" s="174"/>
      <c r="G630" s="174"/>
      <c r="H630" s="175" t="s">
        <v>856</v>
      </c>
    </row>
    <row r="631" spans="1:8" ht="15.75" x14ac:dyDescent="0.25">
      <c r="A631" s="203" t="s">
        <v>1086</v>
      </c>
      <c r="B631" s="177"/>
      <c r="C631" s="174"/>
      <c r="D631" s="174"/>
      <c r="E631" s="174"/>
      <c r="F631" s="174"/>
      <c r="G631" s="174"/>
      <c r="H631" s="175" t="s">
        <v>857</v>
      </c>
    </row>
    <row r="632" spans="1:8" x14ac:dyDescent="0.25">
      <c r="A632" s="174"/>
      <c r="B632" s="174"/>
      <c r="C632" s="174"/>
      <c r="D632" s="174"/>
      <c r="E632" s="174"/>
      <c r="F632" s="174"/>
      <c r="G632" s="174"/>
      <c r="H632" s="175" t="s">
        <v>858</v>
      </c>
    </row>
    <row r="633" spans="1:8" ht="15.75" thickBot="1" x14ac:dyDescent="0.3">
      <c r="A633" s="174"/>
      <c r="B633" s="174"/>
      <c r="C633" s="174"/>
      <c r="D633" s="174"/>
      <c r="E633" s="174"/>
      <c r="F633" s="174"/>
      <c r="G633" s="174"/>
      <c r="H633" s="254"/>
    </row>
    <row r="634" spans="1:8" x14ac:dyDescent="0.25">
      <c r="A634" s="356" t="s">
        <v>1225</v>
      </c>
      <c r="B634" s="255" t="s">
        <v>1226</v>
      </c>
      <c r="C634" s="256" t="s">
        <v>861</v>
      </c>
      <c r="D634" s="256" t="s">
        <v>862</v>
      </c>
      <c r="E634" s="256" t="s">
        <v>1033</v>
      </c>
      <c r="F634" s="257" t="s">
        <v>864</v>
      </c>
      <c r="G634" s="258" t="s">
        <v>865</v>
      </c>
      <c r="H634" s="259" t="s">
        <v>1034</v>
      </c>
    </row>
    <row r="635" spans="1:8" ht="15.75" thickBot="1" x14ac:dyDescent="0.3">
      <c r="A635" s="357"/>
      <c r="B635" s="358" t="s">
        <v>867</v>
      </c>
      <c r="C635" s="359"/>
      <c r="D635" s="359"/>
      <c r="E635" s="359"/>
      <c r="F635" s="359"/>
      <c r="G635" s="359"/>
      <c r="H635" s="360"/>
    </row>
    <row r="636" spans="1:8" ht="15.75" thickTop="1" x14ac:dyDescent="0.25">
      <c r="A636" s="260" t="s">
        <v>1227</v>
      </c>
      <c r="B636" s="189" t="s">
        <v>1228</v>
      </c>
      <c r="C636" s="189">
        <v>6085.4102754900778</v>
      </c>
      <c r="D636" s="189">
        <v>20.32114770087135</v>
      </c>
      <c r="E636" s="189">
        <v>2.3460190219567099</v>
      </c>
      <c r="F636" s="189">
        <v>6.5483463597946603</v>
      </c>
      <c r="G636" s="189">
        <v>114.39560414851302</v>
      </c>
      <c r="H636" s="189">
        <v>0.74349333311907995</v>
      </c>
    </row>
    <row r="637" spans="1:8" x14ac:dyDescent="0.25">
      <c r="A637" s="261" t="s">
        <v>1229</v>
      </c>
      <c r="B637" s="189" t="s">
        <v>900</v>
      </c>
      <c r="C637" s="189">
        <v>5371.8768879248346</v>
      </c>
      <c r="D637" s="148" t="s">
        <v>251</v>
      </c>
      <c r="E637" s="189">
        <v>2.3460190219567099</v>
      </c>
      <c r="F637" s="189">
        <v>6.1117899358083498</v>
      </c>
      <c r="G637" s="189">
        <v>21.695718028166269</v>
      </c>
      <c r="H637" s="148" t="s">
        <v>251</v>
      </c>
    </row>
    <row r="638" spans="1:8" x14ac:dyDescent="0.25">
      <c r="A638" s="197" t="s">
        <v>1230</v>
      </c>
      <c r="B638" s="189" t="s">
        <v>1003</v>
      </c>
      <c r="C638" s="189">
        <v>5371.8768879248346</v>
      </c>
      <c r="D638" s="148" t="s">
        <v>251</v>
      </c>
      <c r="E638" s="155">
        <v>2.3460190219567099</v>
      </c>
      <c r="F638" s="155">
        <v>6.1117899358083498</v>
      </c>
      <c r="G638" s="155">
        <v>21.695718028166269</v>
      </c>
      <c r="H638" s="148" t="s">
        <v>251</v>
      </c>
    </row>
    <row r="639" spans="1:8" x14ac:dyDescent="0.25">
      <c r="A639" s="197" t="s">
        <v>1231</v>
      </c>
      <c r="B639" s="189" t="s">
        <v>873</v>
      </c>
      <c r="C639" s="189" t="s">
        <v>873</v>
      </c>
      <c r="D639" s="148" t="s">
        <v>251</v>
      </c>
      <c r="E639" s="155" t="s">
        <v>873</v>
      </c>
      <c r="F639" s="155" t="s">
        <v>873</v>
      </c>
      <c r="G639" s="155" t="s">
        <v>873</v>
      </c>
      <c r="H639" s="148" t="s">
        <v>251</v>
      </c>
    </row>
    <row r="640" spans="1:8" x14ac:dyDescent="0.25">
      <c r="A640" s="262" t="s">
        <v>1232</v>
      </c>
      <c r="B640" s="189" t="s">
        <v>873</v>
      </c>
      <c r="C640" s="189" t="s">
        <v>873</v>
      </c>
      <c r="D640" s="148" t="s">
        <v>251</v>
      </c>
      <c r="E640" s="189" t="s">
        <v>905</v>
      </c>
      <c r="F640" s="189" t="s">
        <v>905</v>
      </c>
      <c r="G640" s="189" t="s">
        <v>905</v>
      </c>
      <c r="H640" s="148" t="s">
        <v>251</v>
      </c>
    </row>
    <row r="641" spans="1:8" x14ac:dyDescent="0.25">
      <c r="A641" s="261" t="s">
        <v>1233</v>
      </c>
      <c r="B641" s="148" t="s">
        <v>251</v>
      </c>
      <c r="C641" s="189">
        <v>74.571839999999995</v>
      </c>
      <c r="D641" s="189">
        <v>5.5928880000000003</v>
      </c>
      <c r="E641" s="189" t="s">
        <v>898</v>
      </c>
      <c r="F641" s="189" t="s">
        <v>898</v>
      </c>
      <c r="G641" s="189" t="s">
        <v>898</v>
      </c>
      <c r="H641" s="148" t="s">
        <v>251</v>
      </c>
    </row>
    <row r="642" spans="1:8" x14ac:dyDescent="0.25">
      <c r="A642" s="263" t="s">
        <v>1234</v>
      </c>
      <c r="B642" s="148" t="s">
        <v>251</v>
      </c>
      <c r="C642" s="189">
        <v>74.571839999999995</v>
      </c>
      <c r="D642" s="189">
        <v>5.5928880000000003</v>
      </c>
      <c r="E642" s="155" t="s">
        <v>873</v>
      </c>
      <c r="F642" s="155" t="s">
        <v>873</v>
      </c>
      <c r="G642" s="155" t="s">
        <v>873</v>
      </c>
      <c r="H642" s="148" t="s">
        <v>251</v>
      </c>
    </row>
    <row r="643" spans="1:8" x14ac:dyDescent="0.25">
      <c r="A643" s="263" t="s">
        <v>1235</v>
      </c>
      <c r="B643" s="148" t="s">
        <v>251</v>
      </c>
      <c r="C643" s="189" t="s">
        <v>875</v>
      </c>
      <c r="D643" s="189" t="s">
        <v>959</v>
      </c>
      <c r="E643" s="155" t="s">
        <v>902</v>
      </c>
      <c r="F643" s="155" t="s">
        <v>902</v>
      </c>
      <c r="G643" s="155" t="s">
        <v>902</v>
      </c>
      <c r="H643" s="148" t="s">
        <v>251</v>
      </c>
    </row>
    <row r="644" spans="1:8" x14ac:dyDescent="0.25">
      <c r="A644" s="261" t="s">
        <v>1236</v>
      </c>
      <c r="B644" s="189" t="s">
        <v>959</v>
      </c>
      <c r="C644" s="189" t="s">
        <v>959</v>
      </c>
      <c r="D644" s="189" t="s">
        <v>959</v>
      </c>
      <c r="E644" s="189" t="s">
        <v>912</v>
      </c>
      <c r="F644" s="189" t="s">
        <v>912</v>
      </c>
      <c r="G644" s="189" t="s">
        <v>912</v>
      </c>
      <c r="H644" s="189" t="s">
        <v>912</v>
      </c>
    </row>
    <row r="645" spans="1:8" x14ac:dyDescent="0.25">
      <c r="A645" s="197" t="s">
        <v>1237</v>
      </c>
      <c r="B645" s="189" t="s">
        <v>912</v>
      </c>
      <c r="C645" s="189" t="s">
        <v>959</v>
      </c>
      <c r="D645" s="189" t="s">
        <v>959</v>
      </c>
      <c r="E645" s="155" t="s">
        <v>875</v>
      </c>
      <c r="F645" s="155" t="s">
        <v>875</v>
      </c>
      <c r="G645" s="155" t="s">
        <v>875</v>
      </c>
      <c r="H645" s="155" t="s">
        <v>875</v>
      </c>
    </row>
    <row r="646" spans="1:8" x14ac:dyDescent="0.25">
      <c r="A646" s="197" t="s">
        <v>1238</v>
      </c>
      <c r="B646" s="189" t="s">
        <v>873</v>
      </c>
      <c r="C646" s="189" t="s">
        <v>873</v>
      </c>
      <c r="D646" s="189" t="s">
        <v>873</v>
      </c>
      <c r="E646" s="155" t="s">
        <v>873</v>
      </c>
      <c r="F646" s="155" t="s">
        <v>873</v>
      </c>
      <c r="G646" s="155" t="s">
        <v>873</v>
      </c>
      <c r="H646" s="155" t="s">
        <v>873</v>
      </c>
    </row>
    <row r="647" spans="1:8" x14ac:dyDescent="0.25">
      <c r="A647" s="261" t="s">
        <v>1239</v>
      </c>
      <c r="B647" s="148" t="s">
        <v>251</v>
      </c>
      <c r="C647" s="189">
        <v>638.961547565243</v>
      </c>
      <c r="D647" s="189">
        <v>14.72825970087135</v>
      </c>
      <c r="E647" s="189" t="s">
        <v>963</v>
      </c>
      <c r="F647" s="189">
        <v>0.43655642398631</v>
      </c>
      <c r="G647" s="189">
        <v>49.308450064014231</v>
      </c>
      <c r="H647" s="148" t="s">
        <v>251</v>
      </c>
    </row>
    <row r="648" spans="1:8" x14ac:dyDescent="0.25">
      <c r="A648" s="197" t="s">
        <v>1240</v>
      </c>
      <c r="B648" s="148" t="s">
        <v>251</v>
      </c>
      <c r="C648" s="189">
        <v>404.26875305889797</v>
      </c>
      <c r="D648" s="189">
        <v>14.72825970087135</v>
      </c>
      <c r="E648" s="155" t="s">
        <v>905</v>
      </c>
      <c r="F648" s="155">
        <v>0.43655642398631</v>
      </c>
      <c r="G648" s="155">
        <v>33.529746043529677</v>
      </c>
      <c r="H648" s="148" t="s">
        <v>251</v>
      </c>
    </row>
    <row r="649" spans="1:8" x14ac:dyDescent="0.25">
      <c r="A649" s="197" t="s">
        <v>1241</v>
      </c>
      <c r="B649" s="148" t="s">
        <v>251</v>
      </c>
      <c r="C649" s="189">
        <v>234.69279450634505</v>
      </c>
      <c r="D649" s="189" t="s">
        <v>902</v>
      </c>
      <c r="E649" s="155" t="s">
        <v>905</v>
      </c>
      <c r="F649" s="155" t="s">
        <v>905</v>
      </c>
      <c r="G649" s="155">
        <v>15.77870402048455</v>
      </c>
      <c r="H649" s="148" t="s">
        <v>251</v>
      </c>
    </row>
    <row r="650" spans="1:8" x14ac:dyDescent="0.25">
      <c r="A650" s="197" t="s">
        <v>1242</v>
      </c>
      <c r="B650" s="148" t="s">
        <v>251</v>
      </c>
      <c r="C650" s="189" t="s">
        <v>875</v>
      </c>
      <c r="D650" s="189" t="s">
        <v>875</v>
      </c>
      <c r="E650" s="189" t="s">
        <v>875</v>
      </c>
      <c r="F650" s="189" t="s">
        <v>875</v>
      </c>
      <c r="G650" s="189" t="s">
        <v>875</v>
      </c>
      <c r="H650" s="148" t="s">
        <v>251</v>
      </c>
    </row>
    <row r="651" spans="1:8" x14ac:dyDescent="0.25">
      <c r="A651" s="261" t="s">
        <v>1243</v>
      </c>
      <c r="B651" s="189" t="s">
        <v>873</v>
      </c>
      <c r="C651" s="189" t="s">
        <v>873</v>
      </c>
      <c r="D651" s="189" t="s">
        <v>873</v>
      </c>
      <c r="E651" s="189" t="s">
        <v>905</v>
      </c>
      <c r="F651" s="189" t="s">
        <v>905</v>
      </c>
      <c r="G651" s="189">
        <v>43.391436056332523</v>
      </c>
      <c r="H651" s="189">
        <v>0.74349333311907995</v>
      </c>
    </row>
    <row r="652" spans="1:8" x14ac:dyDescent="0.25">
      <c r="A652" s="222" t="s">
        <v>971</v>
      </c>
      <c r="B652" s="155" t="s">
        <v>873</v>
      </c>
      <c r="C652" s="155" t="s">
        <v>873</v>
      </c>
      <c r="D652" s="155" t="s">
        <v>873</v>
      </c>
      <c r="E652" s="155" t="s">
        <v>905</v>
      </c>
      <c r="F652" s="155" t="s">
        <v>905</v>
      </c>
      <c r="G652" s="155">
        <v>43.391436056332523</v>
      </c>
      <c r="H652" s="155">
        <v>0.74349333311907995</v>
      </c>
    </row>
    <row r="653" spans="1:8" x14ac:dyDescent="0.25">
      <c r="A653" s="261" t="s">
        <v>1244</v>
      </c>
      <c r="B653" s="148" t="s">
        <v>251</v>
      </c>
      <c r="C653" s="148" t="s">
        <v>251</v>
      </c>
      <c r="D653" s="148" t="s">
        <v>251</v>
      </c>
      <c r="E653" s="148" t="s">
        <v>251</v>
      </c>
      <c r="F653" s="148" t="s">
        <v>251</v>
      </c>
      <c r="G653" s="148" t="s">
        <v>251</v>
      </c>
      <c r="H653" s="148" t="s">
        <v>251</v>
      </c>
    </row>
    <row r="654" spans="1:8" x14ac:dyDescent="0.25">
      <c r="A654" s="263" t="s">
        <v>1245</v>
      </c>
      <c r="B654" s="155" t="s">
        <v>873</v>
      </c>
      <c r="C654" s="148" t="s">
        <v>251</v>
      </c>
      <c r="D654" s="148" t="s">
        <v>251</v>
      </c>
      <c r="E654" s="148" t="s">
        <v>251</v>
      </c>
      <c r="F654" s="148" t="s">
        <v>251</v>
      </c>
      <c r="G654" s="148" t="s">
        <v>251</v>
      </c>
      <c r="H654" s="148" t="s">
        <v>251</v>
      </c>
    </row>
    <row r="655" spans="1:8" x14ac:dyDescent="0.25">
      <c r="A655" s="263" t="s">
        <v>1246</v>
      </c>
      <c r="B655" s="155" t="s">
        <v>873</v>
      </c>
      <c r="C655" s="148" t="s">
        <v>251</v>
      </c>
      <c r="D655" s="148" t="s">
        <v>251</v>
      </c>
      <c r="E655" s="148" t="s">
        <v>251</v>
      </c>
      <c r="F655" s="148" t="s">
        <v>251</v>
      </c>
      <c r="G655" s="148" t="s">
        <v>251</v>
      </c>
      <c r="H655" s="148" t="s">
        <v>251</v>
      </c>
    </row>
    <row r="656" spans="1:8" x14ac:dyDescent="0.25">
      <c r="A656" s="264" t="s">
        <v>1247</v>
      </c>
      <c r="B656" s="155" t="s">
        <v>873</v>
      </c>
      <c r="C656" s="148" t="s">
        <v>251</v>
      </c>
      <c r="D656" s="148" t="s">
        <v>251</v>
      </c>
      <c r="E656" s="148" t="s">
        <v>251</v>
      </c>
      <c r="F656" s="148" t="s">
        <v>251</v>
      </c>
      <c r="G656" s="148" t="s">
        <v>251</v>
      </c>
      <c r="H656" s="148" t="s">
        <v>251</v>
      </c>
    </row>
    <row r="658" spans="1:36" ht="30" x14ac:dyDescent="0.25">
      <c r="A658" s="135" t="s">
        <v>1248</v>
      </c>
      <c r="B658" s="173" t="str">
        <f>B636</f>
        <v>NO,NE,IE,NA</v>
      </c>
      <c r="C658" s="173">
        <f t="shared" ref="C658:H658" si="6">C636</f>
        <v>6085.4102754900778</v>
      </c>
      <c r="D658" s="173">
        <f t="shared" si="6"/>
        <v>20.32114770087135</v>
      </c>
      <c r="E658" s="173">
        <f t="shared" si="6"/>
        <v>2.3460190219567099</v>
      </c>
      <c r="F658" s="173">
        <f t="shared" si="6"/>
        <v>6.5483463597946603</v>
      </c>
      <c r="G658" s="173">
        <f t="shared" si="6"/>
        <v>114.39560414851302</v>
      </c>
      <c r="H658" s="173">
        <f t="shared" si="6"/>
        <v>0.74349333311907995</v>
      </c>
    </row>
    <row r="661" spans="1:36" ht="18" x14ac:dyDescent="0.25">
      <c r="A661" s="265" t="s">
        <v>1249</v>
      </c>
      <c r="B661" s="266" t="s">
        <v>1250</v>
      </c>
      <c r="C661" s="266" t="s">
        <v>1251</v>
      </c>
      <c r="D661" s="266" t="s">
        <v>1252</v>
      </c>
      <c r="E661" s="266" t="s">
        <v>1253</v>
      </c>
      <c r="F661" s="266" t="s">
        <v>864</v>
      </c>
      <c r="G661" s="266" t="s">
        <v>865</v>
      </c>
      <c r="H661" s="266" t="s">
        <v>1254</v>
      </c>
    </row>
    <row r="662" spans="1:36" x14ac:dyDescent="0.25">
      <c r="A662" s="267" t="s">
        <v>1255</v>
      </c>
      <c r="B662" s="268">
        <f t="shared" ref="B662:H662" si="7">B61</f>
        <v>6045465.5809223615</v>
      </c>
      <c r="C662" s="268">
        <f t="shared" si="7"/>
        <v>11469.42130266023</v>
      </c>
      <c r="D662" s="268">
        <f t="shared" si="7"/>
        <v>192.40870514134872</v>
      </c>
      <c r="E662" s="268">
        <f t="shared" si="7"/>
        <v>18305.749424551203</v>
      </c>
      <c r="F662" s="268">
        <f t="shared" si="7"/>
        <v>65117.178069736605</v>
      </c>
      <c r="G662" s="268">
        <f t="shared" si="7"/>
        <v>7244.4555805128311</v>
      </c>
      <c r="H662" s="268">
        <f t="shared" si="7"/>
        <v>12364.091048770906</v>
      </c>
    </row>
    <row r="663" spans="1:36" x14ac:dyDescent="0.25">
      <c r="A663" s="267" t="s">
        <v>1256</v>
      </c>
      <c r="B663" s="268">
        <f>G404</f>
        <v>0</v>
      </c>
      <c r="C663" s="268">
        <f>H404</f>
        <v>8.7547292278300007E-3</v>
      </c>
      <c r="D663" s="268">
        <f>I404</f>
        <v>9.8360250666199994E-3</v>
      </c>
      <c r="E663" s="268"/>
      <c r="F663" s="269"/>
      <c r="G663" s="269"/>
      <c r="H663" s="269"/>
    </row>
    <row r="664" spans="1:36" x14ac:dyDescent="0.25">
      <c r="A664" s="267" t="s">
        <v>1257</v>
      </c>
      <c r="B664" s="268">
        <f>B461</f>
        <v>191652.86859140763</v>
      </c>
      <c r="C664" s="268">
        <f t="shared" ref="C664:D664" si="8">C461</f>
        <v>4.4228396639999996</v>
      </c>
      <c r="D664" s="268">
        <f t="shared" si="8"/>
        <v>76.499409240516357</v>
      </c>
      <c r="E664" s="268">
        <f>J461</f>
        <v>572.16514495327442</v>
      </c>
      <c r="F664" s="268">
        <f t="shared" ref="F664:H664" si="9">K461</f>
        <v>1557.1939910195872</v>
      </c>
      <c r="G664" s="268">
        <f t="shared" si="9"/>
        <v>5849.2197121443369</v>
      </c>
      <c r="H664" s="268">
        <f t="shared" si="9"/>
        <v>830.75987228203655</v>
      </c>
    </row>
    <row r="665" spans="1:36" x14ac:dyDescent="0.25">
      <c r="A665" s="267" t="s">
        <v>1258</v>
      </c>
      <c r="B665" s="268">
        <f>B592</f>
        <v>7853.7090592547993</v>
      </c>
      <c r="C665" s="268">
        <f t="shared" ref="C665:H665" si="10">C592</f>
        <v>9683.8167602284338</v>
      </c>
      <c r="D665" s="268">
        <f t="shared" si="10"/>
        <v>927.61746474238998</v>
      </c>
      <c r="E665" s="268">
        <f t="shared" si="10"/>
        <v>6.1186719260000002</v>
      </c>
      <c r="F665" s="268">
        <f t="shared" si="10"/>
        <v>178.32176849999999</v>
      </c>
      <c r="G665" s="268" t="str">
        <f t="shared" si="10"/>
        <v>NA</v>
      </c>
      <c r="H665" s="268">
        <f t="shared" si="10"/>
        <v>0</v>
      </c>
    </row>
    <row r="666" spans="1:36" x14ac:dyDescent="0.25">
      <c r="A666" s="267" t="s">
        <v>1259</v>
      </c>
      <c r="B666" s="268">
        <f>B627</f>
        <v>-753995.51839844999</v>
      </c>
      <c r="C666" s="268">
        <f t="shared" ref="C666:H666" si="11">C627</f>
        <v>531.85881719906831</v>
      </c>
      <c r="D666" s="268">
        <f t="shared" si="11"/>
        <v>32.678873470649037</v>
      </c>
      <c r="E666" s="268">
        <f t="shared" si="11"/>
        <v>260.43433602794096</v>
      </c>
      <c r="F666" s="268">
        <f t="shared" si="11"/>
        <v>8843.7956130299117</v>
      </c>
      <c r="G666" s="268" t="str">
        <f t="shared" si="11"/>
        <v>NE,NA</v>
      </c>
      <c r="H666" s="268">
        <f t="shared" si="11"/>
        <v>0</v>
      </c>
    </row>
    <row r="667" spans="1:36" ht="30" x14ac:dyDescent="0.25">
      <c r="A667" s="267" t="s">
        <v>1260</v>
      </c>
      <c r="B667" s="270" t="str">
        <f>B658</f>
        <v>NO,NE,IE,NA</v>
      </c>
      <c r="C667" s="270">
        <f t="shared" ref="C667:H667" si="12">C658</f>
        <v>6085.4102754900778</v>
      </c>
      <c r="D667" s="270">
        <f t="shared" si="12"/>
        <v>20.32114770087135</v>
      </c>
      <c r="E667" s="270">
        <f t="shared" si="12"/>
        <v>2.3460190219567099</v>
      </c>
      <c r="F667" s="270">
        <f t="shared" si="12"/>
        <v>6.5483463597946603</v>
      </c>
      <c r="G667" s="270">
        <f t="shared" si="12"/>
        <v>114.39560414851302</v>
      </c>
      <c r="H667" s="270">
        <f t="shared" si="12"/>
        <v>0.74349333311907995</v>
      </c>
    </row>
    <row r="668" spans="1:36" x14ac:dyDescent="0.25">
      <c r="A668" s="4" t="s">
        <v>1261</v>
      </c>
      <c r="B668" s="271">
        <f t="shared" ref="B668:H668" si="13">SUM(B662:B667)</f>
        <v>5490976.6401745742</v>
      </c>
      <c r="C668" s="271">
        <f t="shared" si="13"/>
        <v>27774.938749971036</v>
      </c>
      <c r="D668" s="271">
        <f t="shared" si="13"/>
        <v>1249.5354363208419</v>
      </c>
      <c r="E668" s="271">
        <f t="shared" si="13"/>
        <v>19146.813596480373</v>
      </c>
      <c r="F668" s="271">
        <f t="shared" si="13"/>
        <v>75703.037788645903</v>
      </c>
      <c r="G668" s="271">
        <f t="shared" si="13"/>
        <v>13208.070896805681</v>
      </c>
      <c r="H668" s="271">
        <f t="shared" si="13"/>
        <v>13195.594414386062</v>
      </c>
    </row>
    <row r="670" spans="1:36" x14ac:dyDescent="0.25">
      <c r="A670" s="135" t="s">
        <v>1262</v>
      </c>
      <c r="B670" s="135" t="s">
        <v>1087</v>
      </c>
      <c r="C670" s="135" t="s">
        <v>1088</v>
      </c>
      <c r="D670" s="135" t="s">
        <v>1089</v>
      </c>
      <c r="E670" s="135" t="s">
        <v>1090</v>
      </c>
      <c r="F670" s="272" t="s">
        <v>1091</v>
      </c>
      <c r="G670" s="272" t="s">
        <v>1092</v>
      </c>
      <c r="H670" s="272" t="s">
        <v>1093</v>
      </c>
      <c r="I670" s="272" t="s">
        <v>1094</v>
      </c>
      <c r="J670" s="272" t="s">
        <v>1095</v>
      </c>
      <c r="K670" s="272" t="s">
        <v>1096</v>
      </c>
      <c r="L670" s="272" t="s">
        <v>1097</v>
      </c>
      <c r="M670" s="272" t="s">
        <v>1098</v>
      </c>
      <c r="N670" s="272" t="s">
        <v>1099</v>
      </c>
      <c r="O670" s="272" t="s">
        <v>1100</v>
      </c>
      <c r="P670" s="272" t="s">
        <v>1101</v>
      </c>
      <c r="Q670" s="272" t="s">
        <v>1102</v>
      </c>
      <c r="R670" s="272" t="s">
        <v>1103</v>
      </c>
      <c r="S670" s="272" t="s">
        <v>1104</v>
      </c>
      <c r="T670" s="272" t="s">
        <v>1105</v>
      </c>
      <c r="U670" s="272" t="s">
        <v>1263</v>
      </c>
      <c r="V670" s="272" t="s">
        <v>1107</v>
      </c>
      <c r="W670" s="272" t="s">
        <v>1264</v>
      </c>
      <c r="X670" s="272" t="s">
        <v>1265</v>
      </c>
      <c r="Y670" s="272" t="s">
        <v>1266</v>
      </c>
      <c r="Z670" s="272" t="s">
        <v>1267</v>
      </c>
      <c r="AA670" s="272" t="s">
        <v>1268</v>
      </c>
      <c r="AB670" s="272" t="s">
        <v>1269</v>
      </c>
      <c r="AC670" s="272" t="s">
        <v>1270</v>
      </c>
      <c r="AD670" s="272" t="s">
        <v>1271</v>
      </c>
      <c r="AE670" s="272" t="s">
        <v>1272</v>
      </c>
      <c r="AF670" s="272" t="s">
        <v>1273</v>
      </c>
      <c r="AG670" s="272" t="s">
        <v>1118</v>
      </c>
      <c r="AH670" s="272" t="s">
        <v>1274</v>
      </c>
      <c r="AI670" s="272" t="s">
        <v>1275</v>
      </c>
      <c r="AJ670" s="272" t="s">
        <v>1276</v>
      </c>
    </row>
    <row r="671" spans="1:36" x14ac:dyDescent="0.25">
      <c r="A671" s="5" t="s">
        <v>1277</v>
      </c>
      <c r="B671" s="273">
        <f>B469</f>
        <v>1368.879828592615</v>
      </c>
      <c r="C671" s="273">
        <f>C469</f>
        <v>511.23099999999999</v>
      </c>
      <c r="D671" s="273">
        <v>0</v>
      </c>
      <c r="E671" s="273">
        <v>0</v>
      </c>
      <c r="F671" s="273">
        <f>F469</f>
        <v>2700.6672400000002</v>
      </c>
      <c r="G671" s="273">
        <v>0</v>
      </c>
      <c r="H671" s="273">
        <f>H469</f>
        <v>51303.730300000003</v>
      </c>
      <c r="I671" s="273">
        <v>0</v>
      </c>
      <c r="J671" s="273">
        <f>J469</f>
        <v>2108.0477999999998</v>
      </c>
      <c r="K671" s="273">
        <v>0</v>
      </c>
      <c r="L671" s="273">
        <v>0</v>
      </c>
      <c r="M671" s="273">
        <v>0</v>
      </c>
      <c r="N671" s="273">
        <v>0</v>
      </c>
      <c r="O671" s="273">
        <v>0</v>
      </c>
      <c r="P671" s="273">
        <v>0</v>
      </c>
      <c r="Q671" s="273">
        <f>Q469</f>
        <v>124.76</v>
      </c>
      <c r="R671" s="273">
        <v>0</v>
      </c>
      <c r="S671" s="273">
        <v>0</v>
      </c>
      <c r="T671" s="273">
        <v>0</v>
      </c>
      <c r="U671" s="273">
        <v>0</v>
      </c>
      <c r="V671" s="273" t="str">
        <f>V469</f>
        <v/>
      </c>
      <c r="W671" s="273">
        <f>W469</f>
        <v>537.36430140833227</v>
      </c>
      <c r="X671" s="273">
        <f>X469</f>
        <v>206.34667858055934</v>
      </c>
      <c r="Y671" s="273">
        <f>Y469</f>
        <v>9.0044223607149796</v>
      </c>
      <c r="Z671" s="273">
        <v>0</v>
      </c>
      <c r="AA671" s="273">
        <f>AA469</f>
        <v>11.369796578319169</v>
      </c>
      <c r="AB671" s="273">
        <v>0</v>
      </c>
      <c r="AC671" s="273">
        <v>0</v>
      </c>
      <c r="AD671" s="273">
        <v>0</v>
      </c>
      <c r="AE671" s="273">
        <v>0</v>
      </c>
      <c r="AF671" s="273">
        <v>0</v>
      </c>
      <c r="AG671" s="273" t="str">
        <f>AG469</f>
        <v/>
      </c>
      <c r="AH671" s="273">
        <f>AH469</f>
        <v>5917.8748952000005</v>
      </c>
      <c r="AI671" s="273">
        <f>AI469</f>
        <v>513.18586763019005</v>
      </c>
      <c r="AJ671" s="273">
        <f>AJ469</f>
        <v>28.289339760640001</v>
      </c>
    </row>
    <row r="672" spans="1:36" x14ac:dyDescent="0.25">
      <c r="A672" s="5" t="s">
        <v>1278</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73">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x14ac:dyDescent="0.25">
      <c r="A674" s="4" t="s">
        <v>1261</v>
      </c>
      <c r="B674" s="4">
        <f>SUM(B672:AJ672)</f>
        <v>128175.35466595317</v>
      </c>
    </row>
    <row r="676" spans="1:9" ht="18" x14ac:dyDescent="0.25">
      <c r="A676" s="135" t="s">
        <v>1279</v>
      </c>
      <c r="B676" s="266" t="s">
        <v>1250</v>
      </c>
      <c r="C676" s="266" t="s">
        <v>1251</v>
      </c>
      <c r="D676" s="266" t="s">
        <v>1252</v>
      </c>
      <c r="E676" s="266" t="s">
        <v>1253</v>
      </c>
      <c r="F676" s="266" t="s">
        <v>864</v>
      </c>
      <c r="G676" s="266" t="s">
        <v>865</v>
      </c>
      <c r="H676" s="266" t="s">
        <v>1254</v>
      </c>
      <c r="I676" s="266" t="s">
        <v>1280</v>
      </c>
    </row>
    <row r="677" spans="1:9" x14ac:dyDescent="0.25">
      <c r="A677" s="5" t="s">
        <v>1281</v>
      </c>
      <c r="B677" s="8">
        <f>B668/1000</f>
        <v>5490.9766401745746</v>
      </c>
      <c r="C677" s="5">
        <f>C668*H696/1000</f>
        <v>777.69828499918901</v>
      </c>
      <c r="D677" s="5">
        <f>D668*H698/1000</f>
        <v>331.12689062502312</v>
      </c>
      <c r="E677" s="5">
        <f>E668*C907/1000</f>
        <v>-157.00387149113905</v>
      </c>
      <c r="F677" s="12">
        <f>F668*C906/1000</f>
        <v>136.26546801956263</v>
      </c>
      <c r="G677" s="12">
        <f>G668*C905/1000</f>
        <v>66.040354484028398</v>
      </c>
      <c r="H677" s="12">
        <f>C910/1000</f>
        <v>0</v>
      </c>
      <c r="I677" s="12">
        <f>B674/1000</f>
        <v>128.17535466595317</v>
      </c>
    </row>
    <row r="678" spans="1:9" ht="15.75" thickBot="1" x14ac:dyDescent="0.3"/>
    <row r="679" spans="1:9" ht="15.75" thickBot="1" x14ac:dyDescent="0.3">
      <c r="A679" s="274" t="s">
        <v>1282</v>
      </c>
      <c r="B679" s="275">
        <f>SUM(B677:I677)</f>
        <v>6773.2791214771923</v>
      </c>
    </row>
    <row r="680" spans="1:9" x14ac:dyDescent="0.25">
      <c r="A680" s="4"/>
      <c r="B680" s="8"/>
    </row>
    <row r="681" spans="1:9" x14ac:dyDescent="0.25">
      <c r="A681" s="4"/>
      <c r="B681" s="8"/>
    </row>
    <row r="682" spans="1:9" ht="15" customHeight="1" x14ac:dyDescent="0.25">
      <c r="A682" s="12" t="s">
        <v>1283</v>
      </c>
      <c r="B682" s="276">
        <v>-911929</v>
      </c>
      <c r="C682" s="5">
        <v>332</v>
      </c>
      <c r="D682" s="5">
        <v>28</v>
      </c>
      <c r="E682" s="361" t="s">
        <v>1284</v>
      </c>
      <c r="F682" s="361"/>
      <c r="G682" s="361"/>
      <c r="H682" s="361"/>
      <c r="I682" s="361"/>
    </row>
    <row r="683" spans="1:9" x14ac:dyDescent="0.25">
      <c r="A683" s="12" t="s">
        <v>1285</v>
      </c>
      <c r="B683" s="8">
        <f>B682/1000</f>
        <v>-911.92899999999997</v>
      </c>
      <c r="C683" s="5">
        <f>C682*H696/1000</f>
        <v>9.2959999999999994</v>
      </c>
      <c r="D683" s="5">
        <f>D682*H698/1000</f>
        <v>7.42</v>
      </c>
      <c r="E683" s="361"/>
      <c r="F683" s="361"/>
      <c r="G683" s="361"/>
      <c r="H683" s="361"/>
      <c r="I683" s="361"/>
    </row>
    <row r="684" spans="1:9" x14ac:dyDescent="0.25">
      <c r="A684" s="4"/>
      <c r="B684" s="8"/>
    </row>
    <row r="685" spans="1:9" ht="15.75" thickBot="1" x14ac:dyDescent="0.3">
      <c r="A685" s="4"/>
      <c r="B685" s="8"/>
    </row>
    <row r="686" spans="1:9" ht="15.75" thickBot="1" x14ac:dyDescent="0.3">
      <c r="A686" s="274" t="s">
        <v>1286</v>
      </c>
      <c r="B686" s="275">
        <f>B679-B627/1000+SUM(B683:D683)</f>
        <v>6632.0616398756429</v>
      </c>
    </row>
    <row r="687" spans="1:9" x14ac:dyDescent="0.25">
      <c r="A687" s="4"/>
      <c r="B687" s="8"/>
    </row>
    <row r="688" spans="1:9" x14ac:dyDescent="0.25">
      <c r="A688" s="4"/>
      <c r="B688" s="8"/>
    </row>
    <row r="689" spans="1:14" x14ac:dyDescent="0.25">
      <c r="A689" s="4"/>
      <c r="B689" s="8"/>
    </row>
    <row r="690" spans="1:14" x14ac:dyDescent="0.25">
      <c r="A690" s="4"/>
      <c r="B690" s="8"/>
    </row>
    <row r="691" spans="1:14" ht="15.75" x14ac:dyDescent="0.25">
      <c r="A691" s="277" t="s">
        <v>1287</v>
      </c>
      <c r="B691" s="278"/>
      <c r="C691" s="278"/>
      <c r="D691" s="278"/>
      <c r="E691" s="278"/>
      <c r="F691" s="278"/>
      <c r="G691" s="278"/>
      <c r="H691" s="278"/>
      <c r="I691" s="278"/>
      <c r="J691" s="278"/>
      <c r="K691" s="278"/>
      <c r="L691" s="278"/>
      <c r="M691" s="278"/>
      <c r="N691" s="278"/>
    </row>
    <row r="692" spans="1:14" x14ac:dyDescent="0.25">
      <c r="A692" s="278" t="s">
        <v>1288</v>
      </c>
      <c r="B692" s="278"/>
      <c r="C692" s="278"/>
      <c r="D692" s="278"/>
      <c r="E692" s="278"/>
      <c r="F692" s="278"/>
      <c r="G692" s="278"/>
      <c r="H692" s="278"/>
      <c r="I692" s="278"/>
      <c r="J692" s="278"/>
      <c r="K692" s="278"/>
      <c r="L692" s="278"/>
      <c r="M692" s="278"/>
      <c r="N692" s="278"/>
    </row>
    <row r="693" spans="1:14" x14ac:dyDescent="0.25">
      <c r="A693" s="278" t="s">
        <v>1289</v>
      </c>
      <c r="B693" s="278"/>
      <c r="C693" s="278"/>
      <c r="D693" s="278"/>
      <c r="E693" s="278"/>
      <c r="F693" s="278"/>
      <c r="G693" s="278"/>
      <c r="H693" s="278"/>
      <c r="I693" s="278"/>
      <c r="J693" s="278"/>
      <c r="K693" s="278"/>
      <c r="L693" s="278"/>
      <c r="M693" s="278"/>
      <c r="N693" s="278"/>
    </row>
    <row r="694" spans="1:14" ht="45" x14ac:dyDescent="0.25">
      <c r="A694" s="279" t="s">
        <v>1290</v>
      </c>
      <c r="B694" s="280" t="s">
        <v>1291</v>
      </c>
      <c r="C694" s="281" t="s">
        <v>1292</v>
      </c>
      <c r="D694" s="282" t="s">
        <v>1293</v>
      </c>
      <c r="E694" s="282" t="s">
        <v>1294</v>
      </c>
      <c r="F694" s="283" t="s">
        <v>1295</v>
      </c>
      <c r="G694" s="282" t="s">
        <v>1296</v>
      </c>
      <c r="H694" s="283" t="s">
        <v>1297</v>
      </c>
      <c r="I694" s="282" t="s">
        <v>1298</v>
      </c>
      <c r="J694" s="283" t="s">
        <v>1299</v>
      </c>
      <c r="K694" s="282" t="s">
        <v>1300</v>
      </c>
      <c r="L694" s="283" t="s">
        <v>1301</v>
      </c>
      <c r="M694" s="283" t="s">
        <v>1302</v>
      </c>
      <c r="N694" s="283" t="s">
        <v>1303</v>
      </c>
    </row>
    <row r="695" spans="1:14" x14ac:dyDescent="0.25">
      <c r="A695" s="284" t="s">
        <v>1304</v>
      </c>
      <c r="B695" s="285" t="s">
        <v>1305</v>
      </c>
      <c r="C695" s="286" t="s">
        <v>1306</v>
      </c>
      <c r="D695" s="284" t="s">
        <v>1307</v>
      </c>
      <c r="E695" s="284" t="s">
        <v>1308</v>
      </c>
      <c r="F695" s="287">
        <v>1</v>
      </c>
      <c r="G695" s="284" t="s">
        <v>1309</v>
      </c>
      <c r="H695" s="287">
        <v>1</v>
      </c>
      <c r="I695" s="284" t="s">
        <v>1310</v>
      </c>
      <c r="J695" s="287">
        <v>1</v>
      </c>
      <c r="K695" s="284" t="s">
        <v>1311</v>
      </c>
      <c r="L695" s="287">
        <v>1</v>
      </c>
      <c r="M695" s="284" t="s">
        <v>1312</v>
      </c>
      <c r="N695" s="287">
        <v>1</v>
      </c>
    </row>
    <row r="696" spans="1:14" x14ac:dyDescent="0.25">
      <c r="A696" s="288" t="s">
        <v>1313</v>
      </c>
      <c r="B696" s="289" t="s">
        <v>1314</v>
      </c>
      <c r="C696" s="289" t="s">
        <v>1315</v>
      </c>
      <c r="D696" s="288" t="s">
        <v>1316</v>
      </c>
      <c r="E696" s="288" t="s">
        <v>1317</v>
      </c>
      <c r="F696" s="290">
        <v>84</v>
      </c>
      <c r="G696" s="288" t="s">
        <v>1318</v>
      </c>
      <c r="H696" s="290">
        <v>28</v>
      </c>
      <c r="I696" s="288" t="s">
        <v>1319</v>
      </c>
      <c r="J696" s="290">
        <v>67</v>
      </c>
      <c r="K696" s="288" t="s">
        <v>1320</v>
      </c>
      <c r="L696" s="290">
        <v>14</v>
      </c>
      <c r="M696" s="288" t="s">
        <v>1321</v>
      </c>
      <c r="N696" s="290">
        <v>4</v>
      </c>
    </row>
    <row r="697" spans="1:14" x14ac:dyDescent="0.25">
      <c r="A697" s="291" t="s">
        <v>1322</v>
      </c>
      <c r="B697" s="292" t="s">
        <v>1314</v>
      </c>
      <c r="C697" s="292" t="s">
        <v>1315</v>
      </c>
      <c r="D697" s="291" t="s">
        <v>1316</v>
      </c>
      <c r="E697" s="291" t="s">
        <v>1323</v>
      </c>
      <c r="F697" s="293">
        <v>85</v>
      </c>
      <c r="G697" s="291" t="s">
        <v>1324</v>
      </c>
      <c r="H697" s="293">
        <v>30</v>
      </c>
      <c r="I697" s="291" t="s">
        <v>1325</v>
      </c>
      <c r="J697" s="293">
        <v>68</v>
      </c>
      <c r="K697" s="291" t="s">
        <v>1326</v>
      </c>
      <c r="L697" s="293">
        <v>15</v>
      </c>
      <c r="M697" s="291" t="s">
        <v>1327</v>
      </c>
      <c r="N697" s="293">
        <v>6</v>
      </c>
    </row>
    <row r="698" spans="1:14" x14ac:dyDescent="0.25">
      <c r="A698" s="294" t="s">
        <v>1328</v>
      </c>
      <c r="B698" s="295" t="s">
        <v>1329</v>
      </c>
      <c r="C698" s="295" t="s">
        <v>1330</v>
      </c>
      <c r="D698" s="294" t="s">
        <v>1331</v>
      </c>
      <c r="E698" s="294" t="s">
        <v>1332</v>
      </c>
      <c r="F698" s="296">
        <v>264</v>
      </c>
      <c r="G698" s="294" t="s">
        <v>1333</v>
      </c>
      <c r="H698" s="296">
        <v>265</v>
      </c>
      <c r="I698" s="294" t="s">
        <v>1334</v>
      </c>
      <c r="J698" s="296">
        <v>277</v>
      </c>
      <c r="K698" s="294" t="s">
        <v>1335</v>
      </c>
      <c r="L698" s="296">
        <v>282</v>
      </c>
      <c r="M698" s="294" t="s">
        <v>1336</v>
      </c>
      <c r="N698" s="296">
        <v>234</v>
      </c>
    </row>
    <row r="699" spans="1:14" x14ac:dyDescent="0.25">
      <c r="A699" s="284" t="s">
        <v>1337</v>
      </c>
      <c r="B699" s="285" t="s">
        <v>1338</v>
      </c>
      <c r="C699" s="297">
        <v>45</v>
      </c>
      <c r="D699" s="298">
        <v>0.26</v>
      </c>
      <c r="E699" s="284" t="s">
        <v>1339</v>
      </c>
      <c r="F699" s="287">
        <v>6900</v>
      </c>
      <c r="G699" s="284" t="s">
        <v>1340</v>
      </c>
      <c r="H699" s="287">
        <v>4660</v>
      </c>
      <c r="I699" s="284" t="s">
        <v>1341</v>
      </c>
      <c r="J699" s="287">
        <v>6890</v>
      </c>
      <c r="K699" s="284" t="s">
        <v>1342</v>
      </c>
      <c r="L699" s="287">
        <v>4890</v>
      </c>
      <c r="M699" s="284" t="s">
        <v>1343</v>
      </c>
      <c r="N699" s="287">
        <v>2340</v>
      </c>
    </row>
    <row r="700" spans="1:14" x14ac:dyDescent="0.25">
      <c r="A700" s="288" t="s">
        <v>1344</v>
      </c>
      <c r="B700" s="289" t="s">
        <v>1345</v>
      </c>
      <c r="C700" s="299">
        <v>100</v>
      </c>
      <c r="D700" s="300">
        <v>0.32</v>
      </c>
      <c r="E700" s="288" t="s">
        <v>1346</v>
      </c>
      <c r="F700" s="301">
        <v>10800</v>
      </c>
      <c r="G700" s="288" t="s">
        <v>1347</v>
      </c>
      <c r="H700" s="301">
        <v>10200</v>
      </c>
      <c r="I700" s="288" t="s">
        <v>1348</v>
      </c>
      <c r="J700" s="301">
        <v>11300</v>
      </c>
      <c r="K700" s="288" t="s">
        <v>1349</v>
      </c>
      <c r="L700" s="301">
        <v>11000</v>
      </c>
      <c r="M700" s="288" t="s">
        <v>1350</v>
      </c>
      <c r="N700" s="290">
        <v>8450</v>
      </c>
    </row>
    <row r="701" spans="1:14" x14ac:dyDescent="0.25">
      <c r="A701" s="291" t="s">
        <v>1351</v>
      </c>
      <c r="B701" s="292" t="s">
        <v>1352</v>
      </c>
      <c r="C701" s="302">
        <v>640</v>
      </c>
      <c r="D701" s="303">
        <v>0.25</v>
      </c>
      <c r="E701" s="291" t="s">
        <v>1353</v>
      </c>
      <c r="F701" s="304">
        <v>10900</v>
      </c>
      <c r="G701" s="291" t="s">
        <v>1354</v>
      </c>
      <c r="H701" s="304">
        <v>13900</v>
      </c>
      <c r="I701" s="291" t="s">
        <v>1355</v>
      </c>
      <c r="J701" s="304">
        <v>11700</v>
      </c>
      <c r="K701" s="291" t="s">
        <v>1356</v>
      </c>
      <c r="L701" s="304">
        <v>14200</v>
      </c>
      <c r="M701" s="291" t="s">
        <v>1357</v>
      </c>
      <c r="N701" s="304">
        <v>15900</v>
      </c>
    </row>
    <row r="702" spans="1:14" x14ac:dyDescent="0.25">
      <c r="A702" s="288" t="s">
        <v>1358</v>
      </c>
      <c r="B702" s="305" t="s">
        <v>1359</v>
      </c>
      <c r="C702" s="306">
        <v>85</v>
      </c>
      <c r="D702" s="300">
        <v>0.3</v>
      </c>
      <c r="E702" s="288" t="s">
        <v>1360</v>
      </c>
      <c r="F702" s="290">
        <v>6490</v>
      </c>
      <c r="G702" s="288" t="s">
        <v>1361</v>
      </c>
      <c r="H702" s="290">
        <v>5820</v>
      </c>
      <c r="I702" s="288" t="s">
        <v>1362</v>
      </c>
      <c r="J702" s="290">
        <v>6730</v>
      </c>
      <c r="K702" s="288" t="s">
        <v>1363</v>
      </c>
      <c r="L702" s="290">
        <v>6250</v>
      </c>
      <c r="M702" s="288" t="s">
        <v>1364</v>
      </c>
      <c r="N702" s="290">
        <v>4470</v>
      </c>
    </row>
    <row r="703" spans="1:14" x14ac:dyDescent="0.25">
      <c r="A703" s="291" t="s">
        <v>1365</v>
      </c>
      <c r="B703" s="307" t="s">
        <v>1366</v>
      </c>
      <c r="C703" s="302">
        <v>190</v>
      </c>
      <c r="D703" s="303">
        <v>0.31</v>
      </c>
      <c r="E703" s="291" t="s">
        <v>1367</v>
      </c>
      <c r="F703" s="293">
        <v>7710</v>
      </c>
      <c r="G703" s="291" t="s">
        <v>1368</v>
      </c>
      <c r="H703" s="293">
        <v>8590</v>
      </c>
      <c r="I703" s="291" t="s">
        <v>1369</v>
      </c>
      <c r="J703" s="293">
        <v>8190</v>
      </c>
      <c r="K703" s="291" t="s">
        <v>1370</v>
      </c>
      <c r="L703" s="293">
        <v>9020</v>
      </c>
      <c r="M703" s="291" t="s">
        <v>1371</v>
      </c>
      <c r="N703" s="293">
        <v>8550</v>
      </c>
    </row>
    <row r="704" spans="1:14" x14ac:dyDescent="0.25">
      <c r="A704" s="294" t="s">
        <v>1372</v>
      </c>
      <c r="B704" s="308" t="s">
        <v>1373</v>
      </c>
      <c r="C704" s="309">
        <v>1020</v>
      </c>
      <c r="D704" s="310">
        <v>0.2</v>
      </c>
      <c r="E704" s="294" t="s">
        <v>1374</v>
      </c>
      <c r="F704" s="296">
        <v>5860</v>
      </c>
      <c r="G704" s="294" t="s">
        <v>1375</v>
      </c>
      <c r="H704" s="296">
        <v>7670</v>
      </c>
      <c r="I704" s="294" t="s">
        <v>1376</v>
      </c>
      <c r="J704" s="296">
        <v>6310</v>
      </c>
      <c r="K704" s="294" t="s">
        <v>1377</v>
      </c>
      <c r="L704" s="296">
        <v>7810</v>
      </c>
      <c r="M704" s="294" t="s">
        <v>1378</v>
      </c>
      <c r="N704" s="296">
        <v>8980</v>
      </c>
    </row>
    <row r="705" spans="1:14" x14ac:dyDescent="0.25">
      <c r="A705" s="284" t="s">
        <v>1379</v>
      </c>
      <c r="B705" s="285" t="s">
        <v>1380</v>
      </c>
      <c r="C705" s="297">
        <v>1.7</v>
      </c>
      <c r="D705" s="298">
        <v>0.15</v>
      </c>
      <c r="E705" s="284" t="s">
        <v>1381</v>
      </c>
      <c r="F705" s="287">
        <v>543</v>
      </c>
      <c r="G705" s="284" t="s">
        <v>1381</v>
      </c>
      <c r="H705" s="287">
        <v>148</v>
      </c>
      <c r="I705" s="284" t="s">
        <v>1382</v>
      </c>
      <c r="J705" s="287">
        <v>192</v>
      </c>
      <c r="K705" s="284" t="s">
        <v>1383</v>
      </c>
      <c r="L705" s="287">
        <v>26</v>
      </c>
      <c r="M705" s="284" t="s">
        <v>1384</v>
      </c>
      <c r="N705" s="287">
        <v>20</v>
      </c>
    </row>
    <row r="706" spans="1:14" x14ac:dyDescent="0.25">
      <c r="A706" s="288" t="s">
        <v>1385</v>
      </c>
      <c r="B706" s="289" t="s">
        <v>1386</v>
      </c>
      <c r="C706" s="306">
        <v>11.9</v>
      </c>
      <c r="D706" s="300">
        <v>0.21</v>
      </c>
      <c r="E706" s="288" t="s">
        <v>1387</v>
      </c>
      <c r="F706" s="290">
        <v>5280</v>
      </c>
      <c r="G706" s="288" t="s">
        <v>1360</v>
      </c>
      <c r="H706" s="290">
        <v>1760</v>
      </c>
      <c r="I706" s="288" t="s">
        <v>1388</v>
      </c>
      <c r="J706" s="290">
        <v>4200</v>
      </c>
      <c r="K706" s="288" t="s">
        <v>1389</v>
      </c>
      <c r="L706" s="290">
        <v>832</v>
      </c>
      <c r="M706" s="288" t="s">
        <v>1390</v>
      </c>
      <c r="N706" s="290">
        <v>262</v>
      </c>
    </row>
    <row r="707" spans="1:14" x14ac:dyDescent="0.25">
      <c r="A707" s="291" t="s">
        <v>1391</v>
      </c>
      <c r="B707" s="307" t="s">
        <v>1392</v>
      </c>
      <c r="C707" s="311">
        <v>1</v>
      </c>
      <c r="D707" s="303">
        <v>0.17</v>
      </c>
      <c r="E707" s="291" t="s">
        <v>1393</v>
      </c>
      <c r="F707" s="293">
        <v>218</v>
      </c>
      <c r="G707" s="291" t="s">
        <v>1393</v>
      </c>
      <c r="H707" s="293">
        <v>59</v>
      </c>
      <c r="I707" s="291" t="s">
        <v>1394</v>
      </c>
      <c r="J707" s="293">
        <v>70</v>
      </c>
      <c r="K707" s="291" t="s">
        <v>1395</v>
      </c>
      <c r="L707" s="293">
        <v>10</v>
      </c>
      <c r="M707" s="291" t="s">
        <v>1396</v>
      </c>
      <c r="N707" s="293">
        <v>8</v>
      </c>
    </row>
    <row r="708" spans="1:14" x14ac:dyDescent="0.25">
      <c r="A708" s="288" t="s">
        <v>1397</v>
      </c>
      <c r="B708" s="305" t="s">
        <v>1398</v>
      </c>
      <c r="C708" s="306">
        <v>3.4</v>
      </c>
      <c r="D708" s="300">
        <v>0.21</v>
      </c>
      <c r="E708" s="288" t="s">
        <v>1399</v>
      </c>
      <c r="F708" s="290">
        <v>945</v>
      </c>
      <c r="G708" s="288" t="s">
        <v>1400</v>
      </c>
      <c r="H708" s="290">
        <v>258</v>
      </c>
      <c r="I708" s="288" t="s">
        <v>1401</v>
      </c>
      <c r="J708" s="290">
        <v>426</v>
      </c>
      <c r="K708" s="288" t="s">
        <v>1402</v>
      </c>
      <c r="L708" s="290">
        <v>48</v>
      </c>
      <c r="M708" s="288" t="s">
        <v>1403</v>
      </c>
      <c r="N708" s="290">
        <v>36</v>
      </c>
    </row>
    <row r="709" spans="1:14" x14ac:dyDescent="0.25">
      <c r="A709" s="291" t="s">
        <v>1404</v>
      </c>
      <c r="B709" s="307" t="s">
        <v>1405</v>
      </c>
      <c r="C709" s="311">
        <v>1.3</v>
      </c>
      <c r="D709" s="303">
        <v>0.15</v>
      </c>
      <c r="E709" s="291" t="s">
        <v>1406</v>
      </c>
      <c r="F709" s="293">
        <v>292</v>
      </c>
      <c r="G709" s="291" t="s">
        <v>1406</v>
      </c>
      <c r="H709" s="293">
        <v>79</v>
      </c>
      <c r="I709" s="291" t="s">
        <v>1407</v>
      </c>
      <c r="J709" s="293">
        <v>98</v>
      </c>
      <c r="K709" s="291" t="s">
        <v>1408</v>
      </c>
      <c r="L709" s="293">
        <v>14</v>
      </c>
      <c r="M709" s="291" t="s">
        <v>1409</v>
      </c>
      <c r="N709" s="293">
        <v>11</v>
      </c>
    </row>
    <row r="710" spans="1:14" x14ac:dyDescent="0.25">
      <c r="A710" s="288" t="s">
        <v>1410</v>
      </c>
      <c r="B710" s="305" t="s">
        <v>1411</v>
      </c>
      <c r="C710" s="306">
        <v>4</v>
      </c>
      <c r="D710" s="300">
        <v>0.23</v>
      </c>
      <c r="E710" s="288" t="s">
        <v>1412</v>
      </c>
      <c r="F710" s="290">
        <v>1350</v>
      </c>
      <c r="G710" s="288" t="s">
        <v>1413</v>
      </c>
      <c r="H710" s="290">
        <v>370</v>
      </c>
      <c r="I710" s="288" t="s">
        <v>1414</v>
      </c>
      <c r="J710" s="290">
        <v>659</v>
      </c>
      <c r="K710" s="288" t="s">
        <v>1415</v>
      </c>
      <c r="L710" s="290">
        <v>72</v>
      </c>
      <c r="M710" s="288" t="s">
        <v>1416</v>
      </c>
      <c r="N710" s="290">
        <v>51</v>
      </c>
    </row>
    <row r="711" spans="1:14" x14ac:dyDescent="0.25">
      <c r="A711" s="291" t="s">
        <v>1417</v>
      </c>
      <c r="B711" s="307" t="s">
        <v>1418</v>
      </c>
      <c r="C711" s="311">
        <v>5.9</v>
      </c>
      <c r="D711" s="303">
        <v>0.2</v>
      </c>
      <c r="E711" s="291" t="s">
        <v>1419</v>
      </c>
      <c r="F711" s="293">
        <v>1870</v>
      </c>
      <c r="G711" s="291" t="s">
        <v>1420</v>
      </c>
      <c r="H711" s="293">
        <v>527</v>
      </c>
      <c r="I711" s="291" t="s">
        <v>1421</v>
      </c>
      <c r="J711" s="293">
        <v>1120</v>
      </c>
      <c r="K711" s="291" t="s">
        <v>1422</v>
      </c>
      <c r="L711" s="293">
        <v>121</v>
      </c>
      <c r="M711" s="291" t="s">
        <v>1423</v>
      </c>
      <c r="N711" s="293">
        <v>74</v>
      </c>
    </row>
    <row r="712" spans="1:14" x14ac:dyDescent="0.25">
      <c r="A712" s="288" t="s">
        <v>1424</v>
      </c>
      <c r="B712" s="305" t="s">
        <v>1425</v>
      </c>
      <c r="C712" s="306">
        <v>4.3</v>
      </c>
      <c r="D712" s="300">
        <v>0.17</v>
      </c>
      <c r="E712" s="288" t="s">
        <v>1426</v>
      </c>
      <c r="F712" s="290">
        <v>1230</v>
      </c>
      <c r="G712" s="288" t="s">
        <v>1427</v>
      </c>
      <c r="H712" s="290">
        <v>338</v>
      </c>
      <c r="I712" s="288" t="s">
        <v>1428</v>
      </c>
      <c r="J712" s="290">
        <v>624</v>
      </c>
      <c r="K712" s="288" t="s">
        <v>1429</v>
      </c>
      <c r="L712" s="290">
        <v>67</v>
      </c>
      <c r="M712" s="288" t="s">
        <v>1430</v>
      </c>
      <c r="N712" s="290">
        <v>47</v>
      </c>
    </row>
    <row r="713" spans="1:14" x14ac:dyDescent="0.25">
      <c r="A713" s="291" t="s">
        <v>1431</v>
      </c>
      <c r="B713" s="307" t="s">
        <v>1432</v>
      </c>
      <c r="C713" s="311">
        <v>9.1999999999999993</v>
      </c>
      <c r="D713" s="303">
        <v>0.16</v>
      </c>
      <c r="E713" s="291" t="s">
        <v>1433</v>
      </c>
      <c r="F713" s="293">
        <v>2550</v>
      </c>
      <c r="G713" s="291" t="s">
        <v>1434</v>
      </c>
      <c r="H713" s="293">
        <v>782</v>
      </c>
      <c r="I713" s="291" t="s">
        <v>1435</v>
      </c>
      <c r="J713" s="293">
        <v>1850</v>
      </c>
      <c r="K713" s="291" t="s">
        <v>1436</v>
      </c>
      <c r="L713" s="293">
        <v>271</v>
      </c>
      <c r="M713" s="291" t="s">
        <v>1437</v>
      </c>
      <c r="N713" s="293">
        <v>111</v>
      </c>
    </row>
    <row r="714" spans="1:14" x14ac:dyDescent="0.25">
      <c r="A714" s="288" t="s">
        <v>1438</v>
      </c>
      <c r="B714" s="305" t="s">
        <v>1439</v>
      </c>
      <c r="C714" s="306">
        <v>17.2</v>
      </c>
      <c r="D714" s="300">
        <v>0.19</v>
      </c>
      <c r="E714" s="288" t="s">
        <v>1440</v>
      </c>
      <c r="F714" s="290">
        <v>5020</v>
      </c>
      <c r="G714" s="288" t="s">
        <v>1441</v>
      </c>
      <c r="H714" s="290">
        <v>1980</v>
      </c>
      <c r="I714" s="288" t="s">
        <v>1342</v>
      </c>
      <c r="J714" s="290">
        <v>4390</v>
      </c>
      <c r="K714" s="288" t="s">
        <v>1442</v>
      </c>
      <c r="L714" s="290">
        <v>1370</v>
      </c>
      <c r="M714" s="288" t="s">
        <v>1443</v>
      </c>
      <c r="N714" s="290">
        <v>356</v>
      </c>
    </row>
    <row r="715" spans="1:14" x14ac:dyDescent="0.25">
      <c r="A715" s="291" t="s">
        <v>1444</v>
      </c>
      <c r="B715" s="307" t="s">
        <v>1445</v>
      </c>
      <c r="C715" s="311">
        <v>1.9</v>
      </c>
      <c r="D715" s="303">
        <v>0.22</v>
      </c>
      <c r="E715" s="291" t="s">
        <v>1446</v>
      </c>
      <c r="F715" s="293">
        <v>469</v>
      </c>
      <c r="G715" s="291" t="s">
        <v>1446</v>
      </c>
      <c r="H715" s="293">
        <v>127</v>
      </c>
      <c r="I715" s="291" t="s">
        <v>1447</v>
      </c>
      <c r="J715" s="293">
        <v>170</v>
      </c>
      <c r="K715" s="291" t="s">
        <v>1448</v>
      </c>
      <c r="L715" s="293">
        <v>22</v>
      </c>
      <c r="M715" s="291" t="s">
        <v>1449</v>
      </c>
      <c r="N715" s="293">
        <v>18</v>
      </c>
    </row>
    <row r="716" spans="1:14" ht="18" x14ac:dyDescent="0.25">
      <c r="A716" s="288" t="s">
        <v>1450</v>
      </c>
      <c r="B716" s="305" t="s">
        <v>1451</v>
      </c>
      <c r="C716" s="306">
        <v>5.9</v>
      </c>
      <c r="D716" s="300">
        <v>0.28999999999999998</v>
      </c>
      <c r="E716" s="288" t="s">
        <v>1452</v>
      </c>
      <c r="F716" s="290">
        <v>1860</v>
      </c>
      <c r="G716" s="288" t="s">
        <v>1453</v>
      </c>
      <c r="H716" s="290">
        <v>525</v>
      </c>
      <c r="I716" s="288" t="s">
        <v>1454</v>
      </c>
      <c r="J716" s="290">
        <v>1110</v>
      </c>
      <c r="K716" s="288" t="s">
        <v>1455</v>
      </c>
      <c r="L716" s="290">
        <v>120</v>
      </c>
      <c r="M716" s="288" t="s">
        <v>1456</v>
      </c>
      <c r="N716" s="290">
        <v>73</v>
      </c>
    </row>
    <row r="717" spans="1:14" ht="18" x14ac:dyDescent="0.25">
      <c r="A717" s="312" t="s">
        <v>1457</v>
      </c>
      <c r="B717" s="312" t="s">
        <v>1458</v>
      </c>
      <c r="C717" s="313" t="s">
        <v>1459</v>
      </c>
      <c r="D717" s="314">
        <v>0.04</v>
      </c>
      <c r="E717" s="313" t="s">
        <v>1460</v>
      </c>
      <c r="F717" s="315">
        <v>5</v>
      </c>
      <c r="G717" s="313" t="s">
        <v>1460</v>
      </c>
      <c r="H717" s="315">
        <v>1</v>
      </c>
      <c r="I717" s="313" t="s">
        <v>1461</v>
      </c>
      <c r="J717" s="315">
        <v>2</v>
      </c>
      <c r="K717" s="313" t="s">
        <v>1462</v>
      </c>
      <c r="L717" s="316" t="s">
        <v>1463</v>
      </c>
      <c r="M717" s="313" t="s">
        <v>1464</v>
      </c>
      <c r="N717" s="316" t="s">
        <v>1463</v>
      </c>
    </row>
    <row r="718" spans="1:14" x14ac:dyDescent="0.25">
      <c r="A718" s="284" t="s">
        <v>1465</v>
      </c>
      <c r="B718" s="285" t="s">
        <v>1466</v>
      </c>
      <c r="C718" s="317">
        <v>222</v>
      </c>
      <c r="D718" s="298">
        <v>0.18</v>
      </c>
      <c r="E718" s="284" t="s">
        <v>1467</v>
      </c>
      <c r="F718" s="318">
        <v>10800</v>
      </c>
      <c r="G718" s="284" t="s">
        <v>1468</v>
      </c>
      <c r="H718" s="318">
        <v>12400</v>
      </c>
      <c r="I718" s="284" t="s">
        <v>1469</v>
      </c>
      <c r="J718" s="318">
        <v>11500</v>
      </c>
      <c r="K718" s="284" t="s">
        <v>1355</v>
      </c>
      <c r="L718" s="318">
        <v>13000</v>
      </c>
      <c r="M718" s="284" t="s">
        <v>1470</v>
      </c>
      <c r="N718" s="318">
        <v>12700</v>
      </c>
    </row>
    <row r="719" spans="1:14" x14ac:dyDescent="0.25">
      <c r="A719" s="288" t="s">
        <v>1471</v>
      </c>
      <c r="B719" s="289" t="s">
        <v>1472</v>
      </c>
      <c r="C719" s="306">
        <v>5.2</v>
      </c>
      <c r="D719" s="300">
        <v>0.11</v>
      </c>
      <c r="E719" s="288" t="s">
        <v>1473</v>
      </c>
      <c r="F719" s="319">
        <v>2430</v>
      </c>
      <c r="G719" s="288" t="s">
        <v>1474</v>
      </c>
      <c r="H719" s="319">
        <v>677</v>
      </c>
      <c r="I719" s="288" t="s">
        <v>1475</v>
      </c>
      <c r="J719" s="320">
        <v>1360</v>
      </c>
      <c r="K719" s="288" t="s">
        <v>1476</v>
      </c>
      <c r="L719" s="319">
        <v>145</v>
      </c>
      <c r="M719" s="288" t="s">
        <v>1477</v>
      </c>
      <c r="N719" s="319">
        <v>94</v>
      </c>
    </row>
    <row r="720" spans="1:14" x14ac:dyDescent="0.25">
      <c r="A720" s="291" t="s">
        <v>1478</v>
      </c>
      <c r="B720" s="292" t="s">
        <v>1479</v>
      </c>
      <c r="C720" s="311">
        <v>2.8</v>
      </c>
      <c r="D720" s="303">
        <v>0.02</v>
      </c>
      <c r="E720" s="291" t="s">
        <v>1480</v>
      </c>
      <c r="F720" s="321">
        <v>427</v>
      </c>
      <c r="G720" s="291" t="s">
        <v>1480</v>
      </c>
      <c r="H720" s="321">
        <v>116</v>
      </c>
      <c r="I720" s="291" t="s">
        <v>1481</v>
      </c>
      <c r="J720" s="321">
        <v>177</v>
      </c>
      <c r="K720" s="291" t="s">
        <v>1482</v>
      </c>
      <c r="L720" s="321">
        <v>21</v>
      </c>
      <c r="M720" s="291" t="s">
        <v>1483</v>
      </c>
      <c r="N720" s="321">
        <v>16</v>
      </c>
    </row>
    <row r="721" spans="1:14" x14ac:dyDescent="0.25">
      <c r="A721" s="288" t="s">
        <v>1484</v>
      </c>
      <c r="B721" s="305" t="s">
        <v>1485</v>
      </c>
      <c r="C721" s="306">
        <v>28.2</v>
      </c>
      <c r="D721" s="300">
        <v>0.23</v>
      </c>
      <c r="E721" s="288" t="s">
        <v>1486</v>
      </c>
      <c r="F721" s="319">
        <v>6090</v>
      </c>
      <c r="G721" s="288" t="s">
        <v>1487</v>
      </c>
      <c r="H721" s="320">
        <v>3170</v>
      </c>
      <c r="I721" s="288" t="s">
        <v>1488</v>
      </c>
      <c r="J721" s="320">
        <v>5800</v>
      </c>
      <c r="K721" s="288" t="s">
        <v>1489</v>
      </c>
      <c r="L721" s="319">
        <v>2980</v>
      </c>
      <c r="M721" s="288" t="s">
        <v>1490</v>
      </c>
      <c r="N721" s="319">
        <v>967</v>
      </c>
    </row>
    <row r="722" spans="1:14" x14ac:dyDescent="0.25">
      <c r="A722" s="291" t="s">
        <v>1491</v>
      </c>
      <c r="B722" s="307" t="s">
        <v>1492</v>
      </c>
      <c r="C722" s="311">
        <v>9.6999999999999993</v>
      </c>
      <c r="D722" s="303">
        <v>0.19</v>
      </c>
      <c r="E722" s="291" t="s">
        <v>1493</v>
      </c>
      <c r="F722" s="321">
        <v>3580</v>
      </c>
      <c r="G722" s="291" t="s">
        <v>1494</v>
      </c>
      <c r="H722" s="322">
        <v>1120</v>
      </c>
      <c r="I722" s="291" t="s">
        <v>1495</v>
      </c>
      <c r="J722" s="322">
        <v>2660</v>
      </c>
      <c r="K722" s="291" t="s">
        <v>1496</v>
      </c>
      <c r="L722" s="321">
        <v>412</v>
      </c>
      <c r="M722" s="291" t="s">
        <v>1497</v>
      </c>
      <c r="N722" s="321">
        <v>160</v>
      </c>
    </row>
    <row r="723" spans="1:14" x14ac:dyDescent="0.25">
      <c r="A723" s="288" t="s">
        <v>1498</v>
      </c>
      <c r="B723" s="305" t="s">
        <v>1499</v>
      </c>
      <c r="C723" s="306">
        <v>13.4</v>
      </c>
      <c r="D723" s="300">
        <v>0.16</v>
      </c>
      <c r="E723" s="288" t="s">
        <v>1500</v>
      </c>
      <c r="F723" s="319">
        <v>3710</v>
      </c>
      <c r="G723" s="288" t="s">
        <v>1501</v>
      </c>
      <c r="H723" s="320">
        <v>1300</v>
      </c>
      <c r="I723" s="288" t="s">
        <v>1317</v>
      </c>
      <c r="J723" s="320">
        <v>3050</v>
      </c>
      <c r="K723" s="288" t="s">
        <v>1502</v>
      </c>
      <c r="L723" s="319">
        <v>703</v>
      </c>
      <c r="M723" s="288" t="s">
        <v>1503</v>
      </c>
      <c r="N723" s="319">
        <v>201</v>
      </c>
    </row>
    <row r="724" spans="1:14" x14ac:dyDescent="0.25">
      <c r="A724" s="291" t="s">
        <v>1504</v>
      </c>
      <c r="B724" s="307" t="s">
        <v>1505</v>
      </c>
      <c r="C724" s="311">
        <v>3.5</v>
      </c>
      <c r="D724" s="303">
        <v>0.13</v>
      </c>
      <c r="E724" s="291" t="s">
        <v>1506</v>
      </c>
      <c r="F724" s="321">
        <v>1200</v>
      </c>
      <c r="G724" s="291" t="s">
        <v>1507</v>
      </c>
      <c r="H724" s="321">
        <v>328</v>
      </c>
      <c r="I724" s="291" t="s">
        <v>1508</v>
      </c>
      <c r="J724" s="321">
        <v>549</v>
      </c>
      <c r="K724" s="291" t="s">
        <v>1509</v>
      </c>
      <c r="L724" s="321">
        <v>62</v>
      </c>
      <c r="M724" s="291" t="s">
        <v>1308</v>
      </c>
      <c r="N724" s="321">
        <v>46</v>
      </c>
    </row>
    <row r="725" spans="1:14" x14ac:dyDescent="0.25">
      <c r="A725" s="288" t="s">
        <v>1510</v>
      </c>
      <c r="B725" s="289" t="s">
        <v>1511</v>
      </c>
      <c r="C725" s="306">
        <v>47.1</v>
      </c>
      <c r="D725" s="300">
        <v>0.16</v>
      </c>
      <c r="E725" s="288" t="s">
        <v>1512</v>
      </c>
      <c r="F725" s="319">
        <v>6940</v>
      </c>
      <c r="G725" s="288" t="s">
        <v>1513</v>
      </c>
      <c r="H725" s="320">
        <v>4800</v>
      </c>
      <c r="I725" s="288" t="s">
        <v>1514</v>
      </c>
      <c r="J725" s="320">
        <v>6960</v>
      </c>
      <c r="K725" s="288" t="s">
        <v>1515</v>
      </c>
      <c r="L725" s="319">
        <v>5060</v>
      </c>
      <c r="M725" s="288" t="s">
        <v>1516</v>
      </c>
      <c r="N725" s="320">
        <v>2500</v>
      </c>
    </row>
    <row r="726" spans="1:14" x14ac:dyDescent="0.25">
      <c r="A726" s="291" t="s">
        <v>1517</v>
      </c>
      <c r="B726" s="307" t="s">
        <v>1518</v>
      </c>
      <c r="C726" s="311">
        <v>0.4</v>
      </c>
      <c r="D726" s="303">
        <v>0.04</v>
      </c>
      <c r="E726" s="291" t="s">
        <v>1519</v>
      </c>
      <c r="F726" s="321">
        <v>60</v>
      </c>
      <c r="G726" s="291" t="s">
        <v>1519</v>
      </c>
      <c r="H726" s="321">
        <v>16</v>
      </c>
      <c r="I726" s="291" t="s">
        <v>1520</v>
      </c>
      <c r="J726" s="321">
        <v>18</v>
      </c>
      <c r="K726" s="291" t="s">
        <v>1521</v>
      </c>
      <c r="L726" s="321">
        <v>3</v>
      </c>
      <c r="M726" s="291" t="s">
        <v>1522</v>
      </c>
      <c r="N726" s="321">
        <v>2</v>
      </c>
    </row>
    <row r="727" spans="1:14" x14ac:dyDescent="0.25">
      <c r="A727" s="288" t="s">
        <v>1523</v>
      </c>
      <c r="B727" s="305" t="s">
        <v>1524</v>
      </c>
      <c r="C727" s="306">
        <v>1.5</v>
      </c>
      <c r="D727" s="300">
        <v>0.1</v>
      </c>
      <c r="E727" s="288" t="s">
        <v>1525</v>
      </c>
      <c r="F727" s="319">
        <v>506</v>
      </c>
      <c r="G727" s="288" t="s">
        <v>1525</v>
      </c>
      <c r="H727" s="319">
        <v>138</v>
      </c>
      <c r="I727" s="288" t="s">
        <v>1526</v>
      </c>
      <c r="J727" s="319">
        <v>174</v>
      </c>
      <c r="K727" s="288" t="s">
        <v>1527</v>
      </c>
      <c r="L727" s="319">
        <v>24</v>
      </c>
      <c r="M727" s="288" t="s">
        <v>1528</v>
      </c>
      <c r="N727" s="319">
        <v>19</v>
      </c>
    </row>
    <row r="728" spans="1:14" x14ac:dyDescent="0.25">
      <c r="A728" s="291" t="s">
        <v>1529</v>
      </c>
      <c r="B728" s="307" t="s">
        <v>1530</v>
      </c>
      <c r="C728" s="291" t="s">
        <v>1531</v>
      </c>
      <c r="D728" s="303">
        <v>0.02</v>
      </c>
      <c r="E728" s="291" t="s">
        <v>1532</v>
      </c>
      <c r="F728" s="321">
        <v>13</v>
      </c>
      <c r="G728" s="291" t="s">
        <v>1532</v>
      </c>
      <c r="H728" s="321">
        <v>4</v>
      </c>
      <c r="I728" s="291" t="s">
        <v>1533</v>
      </c>
      <c r="J728" s="321">
        <v>4</v>
      </c>
      <c r="K728" s="291" t="s">
        <v>1534</v>
      </c>
      <c r="L728" s="323" t="s">
        <v>1535</v>
      </c>
      <c r="M728" s="291" t="s">
        <v>1536</v>
      </c>
      <c r="N728" s="323" t="s">
        <v>1535</v>
      </c>
    </row>
    <row r="729" spans="1:14" x14ac:dyDescent="0.25">
      <c r="A729" s="288" t="s">
        <v>1537</v>
      </c>
      <c r="B729" s="305" t="s">
        <v>1538</v>
      </c>
      <c r="C729" s="306">
        <v>28.2</v>
      </c>
      <c r="D729" s="300">
        <v>0.27</v>
      </c>
      <c r="E729" s="288" t="s">
        <v>1539</v>
      </c>
      <c r="F729" s="319">
        <v>5080</v>
      </c>
      <c r="G729" s="288" t="s">
        <v>1540</v>
      </c>
      <c r="H729" s="320">
        <v>2640</v>
      </c>
      <c r="I729" s="288" t="s">
        <v>1541</v>
      </c>
      <c r="J729" s="320">
        <v>4830</v>
      </c>
      <c r="K729" s="288" t="s">
        <v>1542</v>
      </c>
      <c r="L729" s="319">
        <v>2480</v>
      </c>
      <c r="M729" s="288" t="s">
        <v>1543</v>
      </c>
      <c r="N729" s="319">
        <v>806</v>
      </c>
    </row>
    <row r="730" spans="1:14" x14ac:dyDescent="0.25">
      <c r="A730" s="291" t="s">
        <v>1544</v>
      </c>
      <c r="B730" s="307" t="s">
        <v>1545</v>
      </c>
      <c r="C730" s="311">
        <v>38.9</v>
      </c>
      <c r="D730" s="303">
        <v>0.26</v>
      </c>
      <c r="E730" s="291" t="s">
        <v>1546</v>
      </c>
      <c r="F730" s="321">
        <v>5360</v>
      </c>
      <c r="G730" s="291" t="s">
        <v>1547</v>
      </c>
      <c r="H730" s="322">
        <v>3350</v>
      </c>
      <c r="I730" s="291" t="s">
        <v>1548</v>
      </c>
      <c r="J730" s="322">
        <v>5280</v>
      </c>
      <c r="K730" s="291" t="s">
        <v>1549</v>
      </c>
      <c r="L730" s="321">
        <v>3440</v>
      </c>
      <c r="M730" s="291" t="s">
        <v>1550</v>
      </c>
      <c r="N730" s="322">
        <v>1460</v>
      </c>
    </row>
    <row r="731" spans="1:14" x14ac:dyDescent="0.25">
      <c r="A731" s="288" t="s">
        <v>1551</v>
      </c>
      <c r="B731" s="305" t="s">
        <v>1552</v>
      </c>
      <c r="C731" s="306">
        <v>13.1</v>
      </c>
      <c r="D731" s="300">
        <v>0.23</v>
      </c>
      <c r="E731" s="288" t="s">
        <v>1553</v>
      </c>
      <c r="F731" s="319">
        <v>3480</v>
      </c>
      <c r="G731" s="288" t="s">
        <v>1554</v>
      </c>
      <c r="H731" s="320">
        <v>1210</v>
      </c>
      <c r="I731" s="288" t="s">
        <v>1555</v>
      </c>
      <c r="J731" s="320">
        <v>2840</v>
      </c>
      <c r="K731" s="288" t="s">
        <v>1556</v>
      </c>
      <c r="L731" s="319">
        <v>636</v>
      </c>
      <c r="M731" s="288" t="s">
        <v>1557</v>
      </c>
      <c r="N731" s="319">
        <v>185</v>
      </c>
    </row>
    <row r="732" spans="1:14" x14ac:dyDescent="0.25">
      <c r="A732" s="291" t="s">
        <v>1558</v>
      </c>
      <c r="B732" s="307" t="s">
        <v>1559</v>
      </c>
      <c r="C732" s="311">
        <v>11</v>
      </c>
      <c r="D732" s="292" t="s">
        <v>1560</v>
      </c>
      <c r="E732" s="291" t="s">
        <v>1561</v>
      </c>
      <c r="F732" s="321">
        <v>4110</v>
      </c>
      <c r="G732" s="291" t="s">
        <v>1562</v>
      </c>
      <c r="H732" s="322">
        <v>1330</v>
      </c>
      <c r="I732" s="291" t="s">
        <v>1563</v>
      </c>
      <c r="J732" s="322">
        <v>3190</v>
      </c>
      <c r="K732" s="291" t="s">
        <v>1564</v>
      </c>
      <c r="L732" s="321">
        <v>573</v>
      </c>
      <c r="M732" s="291" t="s">
        <v>1565</v>
      </c>
      <c r="N732" s="321">
        <v>195</v>
      </c>
    </row>
    <row r="733" spans="1:14" x14ac:dyDescent="0.25">
      <c r="A733" s="288" t="s">
        <v>1566</v>
      </c>
      <c r="B733" s="305" t="s">
        <v>1567</v>
      </c>
      <c r="C733" s="299">
        <v>242</v>
      </c>
      <c r="D733" s="300">
        <v>0.24</v>
      </c>
      <c r="E733" s="288" t="s">
        <v>1512</v>
      </c>
      <c r="F733" s="319">
        <v>6940</v>
      </c>
      <c r="G733" s="288" t="s">
        <v>1568</v>
      </c>
      <c r="H733" s="320">
        <v>8060</v>
      </c>
      <c r="I733" s="288" t="s">
        <v>1569</v>
      </c>
      <c r="J733" s="320">
        <v>7400</v>
      </c>
      <c r="K733" s="288" t="s">
        <v>1570</v>
      </c>
      <c r="L733" s="319">
        <v>8400</v>
      </c>
      <c r="M733" s="288" t="s">
        <v>1571</v>
      </c>
      <c r="N733" s="320">
        <v>8380</v>
      </c>
    </row>
    <row r="734" spans="1:14" x14ac:dyDescent="0.25">
      <c r="A734" s="291" t="s">
        <v>1572</v>
      </c>
      <c r="B734" s="307" t="s">
        <v>1573</v>
      </c>
      <c r="C734" s="311">
        <v>6.5</v>
      </c>
      <c r="D734" s="292" t="s">
        <v>1574</v>
      </c>
      <c r="E734" s="291" t="s">
        <v>1575</v>
      </c>
      <c r="F734" s="321">
        <v>2510</v>
      </c>
      <c r="G734" s="291" t="s">
        <v>1576</v>
      </c>
      <c r="H734" s="321">
        <v>716</v>
      </c>
      <c r="I734" s="291" t="s">
        <v>1577</v>
      </c>
      <c r="J734" s="322">
        <v>1570</v>
      </c>
      <c r="K734" s="291" t="s">
        <v>1578</v>
      </c>
      <c r="L734" s="321">
        <v>176</v>
      </c>
      <c r="M734" s="291" t="s">
        <v>1579</v>
      </c>
      <c r="N734" s="321">
        <v>100</v>
      </c>
    </row>
    <row r="735" spans="1:14" x14ac:dyDescent="0.25">
      <c r="A735" s="288" t="s">
        <v>1580</v>
      </c>
      <c r="B735" s="305" t="s">
        <v>1581</v>
      </c>
      <c r="C735" s="306">
        <v>47.1</v>
      </c>
      <c r="D735" s="300">
        <v>0.24</v>
      </c>
      <c r="E735" s="288" t="s">
        <v>1582</v>
      </c>
      <c r="F735" s="319">
        <v>6680</v>
      </c>
      <c r="G735" s="288" t="s">
        <v>1583</v>
      </c>
      <c r="H735" s="320">
        <v>4620</v>
      </c>
      <c r="I735" s="288" t="s">
        <v>1571</v>
      </c>
      <c r="J735" s="320">
        <v>6690</v>
      </c>
      <c r="K735" s="288" t="s">
        <v>1584</v>
      </c>
      <c r="L735" s="319">
        <v>4870</v>
      </c>
      <c r="M735" s="288" t="s">
        <v>1585</v>
      </c>
      <c r="N735" s="320">
        <v>2410</v>
      </c>
    </row>
    <row r="736" spans="1:14" x14ac:dyDescent="0.25">
      <c r="A736" s="291" t="s">
        <v>1586</v>
      </c>
      <c r="B736" s="307" t="s">
        <v>1587</v>
      </c>
      <c r="C736" s="311">
        <v>3.2</v>
      </c>
      <c r="D736" s="292" t="s">
        <v>1588</v>
      </c>
      <c r="E736" s="291" t="s">
        <v>1589</v>
      </c>
      <c r="F736" s="321">
        <v>863</v>
      </c>
      <c r="G736" s="291" t="s">
        <v>1590</v>
      </c>
      <c r="H736" s="321">
        <v>235</v>
      </c>
      <c r="I736" s="291" t="s">
        <v>1591</v>
      </c>
      <c r="J736" s="321">
        <v>378</v>
      </c>
      <c r="K736" s="291" t="s">
        <v>1592</v>
      </c>
      <c r="L736" s="321">
        <v>44</v>
      </c>
      <c r="M736" s="291" t="s">
        <v>1593</v>
      </c>
      <c r="N736" s="321">
        <v>33</v>
      </c>
    </row>
    <row r="737" spans="1:14" x14ac:dyDescent="0.25">
      <c r="A737" s="288" t="s">
        <v>1594</v>
      </c>
      <c r="B737" s="305" t="s">
        <v>1595</v>
      </c>
      <c r="C737" s="306">
        <v>3.1</v>
      </c>
      <c r="D737" s="289" t="s">
        <v>1596</v>
      </c>
      <c r="E737" s="288" t="s">
        <v>1597</v>
      </c>
      <c r="F737" s="319">
        <v>1070</v>
      </c>
      <c r="G737" s="288" t="s">
        <v>1597</v>
      </c>
      <c r="H737" s="319">
        <v>290</v>
      </c>
      <c r="I737" s="288" t="s">
        <v>1598</v>
      </c>
      <c r="J737" s="319">
        <v>460</v>
      </c>
      <c r="K737" s="288" t="s">
        <v>1599</v>
      </c>
      <c r="L737" s="319">
        <v>54</v>
      </c>
      <c r="M737" s="288" t="s">
        <v>1600</v>
      </c>
      <c r="N737" s="319">
        <v>40</v>
      </c>
    </row>
    <row r="738" spans="1:14" x14ac:dyDescent="0.25">
      <c r="A738" s="291" t="s">
        <v>1601</v>
      </c>
      <c r="B738" s="307" t="s">
        <v>1602</v>
      </c>
      <c r="C738" s="311">
        <v>7.7</v>
      </c>
      <c r="D738" s="303">
        <v>0.24</v>
      </c>
      <c r="E738" s="291" t="s">
        <v>1603</v>
      </c>
      <c r="F738" s="321">
        <v>2920</v>
      </c>
      <c r="G738" s="291" t="s">
        <v>1604</v>
      </c>
      <c r="H738" s="321">
        <v>858</v>
      </c>
      <c r="I738" s="291" t="s">
        <v>1605</v>
      </c>
      <c r="J738" s="322">
        <v>1970</v>
      </c>
      <c r="K738" s="291" t="s">
        <v>1606</v>
      </c>
      <c r="L738" s="321">
        <v>245</v>
      </c>
      <c r="M738" s="291" t="s">
        <v>1607</v>
      </c>
      <c r="N738" s="321">
        <v>121</v>
      </c>
    </row>
    <row r="739" spans="1:14" x14ac:dyDescent="0.25">
      <c r="A739" s="288" t="s">
        <v>1608</v>
      </c>
      <c r="B739" s="305" t="s">
        <v>1609</v>
      </c>
      <c r="C739" s="306">
        <v>1.2</v>
      </c>
      <c r="D739" s="289" t="s">
        <v>1610</v>
      </c>
      <c r="E739" s="288" t="s">
        <v>1611</v>
      </c>
      <c r="F739" s="319">
        <v>278</v>
      </c>
      <c r="G739" s="288" t="s">
        <v>1611</v>
      </c>
      <c r="H739" s="319">
        <v>76</v>
      </c>
      <c r="I739" s="288" t="s">
        <v>1612</v>
      </c>
      <c r="J739" s="319">
        <v>92</v>
      </c>
      <c r="K739" s="288" t="s">
        <v>1613</v>
      </c>
      <c r="L739" s="319">
        <v>13</v>
      </c>
      <c r="M739" s="288" t="s">
        <v>1614</v>
      </c>
      <c r="N739" s="319">
        <v>10</v>
      </c>
    </row>
    <row r="740" spans="1:14" x14ac:dyDescent="0.25">
      <c r="A740" s="291" t="s">
        <v>1615</v>
      </c>
      <c r="B740" s="307" t="s">
        <v>1616</v>
      </c>
      <c r="C740" s="311">
        <v>2.6</v>
      </c>
      <c r="D740" s="303">
        <v>7.0000000000000007E-2</v>
      </c>
      <c r="E740" s="291" t="s">
        <v>1617</v>
      </c>
      <c r="F740" s="321">
        <v>530</v>
      </c>
      <c r="G740" s="291" t="s">
        <v>1617</v>
      </c>
      <c r="H740" s="321">
        <v>144</v>
      </c>
      <c r="I740" s="291" t="s">
        <v>1618</v>
      </c>
      <c r="J740" s="321">
        <v>213</v>
      </c>
      <c r="K740" s="291" t="s">
        <v>1619</v>
      </c>
      <c r="L740" s="321">
        <v>26</v>
      </c>
      <c r="M740" s="291" t="s">
        <v>1620</v>
      </c>
      <c r="N740" s="321">
        <v>20</v>
      </c>
    </row>
    <row r="741" spans="1:14" ht="18" x14ac:dyDescent="0.25">
      <c r="A741" s="288" t="s">
        <v>1621</v>
      </c>
      <c r="B741" s="305" t="s">
        <v>1622</v>
      </c>
      <c r="C741" s="306">
        <v>28.4</v>
      </c>
      <c r="D741" s="300">
        <v>0.31</v>
      </c>
      <c r="E741" s="288" t="s">
        <v>1623</v>
      </c>
      <c r="F741" s="319">
        <v>4510</v>
      </c>
      <c r="G741" s="288" t="s">
        <v>1624</v>
      </c>
      <c r="H741" s="320">
        <v>2360</v>
      </c>
      <c r="I741" s="288" t="s">
        <v>1625</v>
      </c>
      <c r="J741" s="320">
        <v>4290</v>
      </c>
      <c r="K741" s="288" t="s">
        <v>1516</v>
      </c>
      <c r="L741" s="319">
        <v>2220</v>
      </c>
      <c r="M741" s="288" t="s">
        <v>1626</v>
      </c>
      <c r="N741" s="319">
        <v>725</v>
      </c>
    </row>
    <row r="742" spans="1:14" x14ac:dyDescent="0.25">
      <c r="A742" s="291" t="s">
        <v>1627</v>
      </c>
      <c r="B742" s="307" t="s">
        <v>1628</v>
      </c>
      <c r="C742" s="311">
        <v>8.6999999999999993</v>
      </c>
      <c r="D742" s="303">
        <v>0.22</v>
      </c>
      <c r="E742" s="291" t="s">
        <v>1629</v>
      </c>
      <c r="F742" s="321">
        <v>2660</v>
      </c>
      <c r="G742" s="291" t="s">
        <v>1630</v>
      </c>
      <c r="H742" s="321">
        <v>804</v>
      </c>
      <c r="I742" s="291" t="s">
        <v>1631</v>
      </c>
      <c r="J742" s="322">
        <v>1890</v>
      </c>
      <c r="K742" s="291" t="s">
        <v>1632</v>
      </c>
      <c r="L742" s="321">
        <v>262</v>
      </c>
      <c r="M742" s="291" t="s">
        <v>1633</v>
      </c>
      <c r="N742" s="321">
        <v>114</v>
      </c>
    </row>
    <row r="743" spans="1:14" ht="18" x14ac:dyDescent="0.25">
      <c r="A743" s="288" t="s">
        <v>1634</v>
      </c>
      <c r="B743" s="305" t="s">
        <v>1635</v>
      </c>
      <c r="C743" s="306">
        <v>16.100000000000001</v>
      </c>
      <c r="D743" s="289" t="s">
        <v>1636</v>
      </c>
      <c r="E743" s="288" t="s">
        <v>1637</v>
      </c>
      <c r="F743" s="319">
        <v>4310</v>
      </c>
      <c r="G743" s="288" t="s">
        <v>1638</v>
      </c>
      <c r="H743" s="320">
        <v>1650</v>
      </c>
      <c r="I743" s="288" t="s">
        <v>1639</v>
      </c>
      <c r="J743" s="320">
        <v>3720</v>
      </c>
      <c r="K743" s="288" t="s">
        <v>1640</v>
      </c>
      <c r="L743" s="319">
        <v>1070</v>
      </c>
      <c r="M743" s="288" t="s">
        <v>1641</v>
      </c>
      <c r="N743" s="319">
        <v>281</v>
      </c>
    </row>
    <row r="744" spans="1:14" x14ac:dyDescent="0.25">
      <c r="A744" s="291" t="s">
        <v>1642</v>
      </c>
      <c r="B744" s="307" t="s">
        <v>1643</v>
      </c>
      <c r="C744" s="291" t="s">
        <v>1644</v>
      </c>
      <c r="D744" s="307" t="s">
        <v>1645</v>
      </c>
      <c r="E744" s="291" t="s">
        <v>1646</v>
      </c>
      <c r="F744" s="323" t="s">
        <v>1535</v>
      </c>
      <c r="G744" s="291" t="s">
        <v>1646</v>
      </c>
      <c r="H744" s="323" t="s">
        <v>1535</v>
      </c>
      <c r="I744" s="291" t="s">
        <v>1647</v>
      </c>
      <c r="J744" s="323" t="s">
        <v>1535</v>
      </c>
      <c r="K744" s="291" t="s">
        <v>1648</v>
      </c>
      <c r="L744" s="323" t="s">
        <v>1535</v>
      </c>
      <c r="M744" s="291" t="s">
        <v>1649</v>
      </c>
      <c r="N744" s="323" t="s">
        <v>1535</v>
      </c>
    </row>
    <row r="745" spans="1:14" x14ac:dyDescent="0.25">
      <c r="A745" s="288" t="s">
        <v>1650</v>
      </c>
      <c r="B745" s="305" t="s">
        <v>1651</v>
      </c>
      <c r="C745" s="288" t="s">
        <v>1652</v>
      </c>
      <c r="D745" s="305" t="s">
        <v>1653</v>
      </c>
      <c r="E745" s="288" t="s">
        <v>1654</v>
      </c>
      <c r="F745" s="324" t="s">
        <v>1535</v>
      </c>
      <c r="G745" s="288" t="s">
        <v>1654</v>
      </c>
      <c r="H745" s="324" t="s">
        <v>1535</v>
      </c>
      <c r="I745" s="288" t="s">
        <v>1655</v>
      </c>
      <c r="J745" s="324" t="s">
        <v>1535</v>
      </c>
      <c r="K745" s="288" t="s">
        <v>1656</v>
      </c>
      <c r="L745" s="324" t="s">
        <v>1535</v>
      </c>
      <c r="M745" s="288" t="s">
        <v>1657</v>
      </c>
      <c r="N745" s="324" t="s">
        <v>1535</v>
      </c>
    </row>
    <row r="746" spans="1:14" x14ac:dyDescent="0.25">
      <c r="A746" s="291" t="s">
        <v>1658</v>
      </c>
      <c r="B746" s="307" t="s">
        <v>1659</v>
      </c>
      <c r="C746" s="291" t="s">
        <v>1660</v>
      </c>
      <c r="D746" s="303">
        <v>0.02</v>
      </c>
      <c r="E746" s="291" t="s">
        <v>1661</v>
      </c>
      <c r="F746" s="323" t="s">
        <v>1535</v>
      </c>
      <c r="G746" s="291" t="s">
        <v>1661</v>
      </c>
      <c r="H746" s="323" t="s">
        <v>1535</v>
      </c>
      <c r="I746" s="291" t="s">
        <v>1662</v>
      </c>
      <c r="J746" s="323" t="s">
        <v>1535</v>
      </c>
      <c r="K746" s="291" t="s">
        <v>1663</v>
      </c>
      <c r="L746" s="323" t="s">
        <v>1535</v>
      </c>
      <c r="M746" s="291" t="s">
        <v>1664</v>
      </c>
      <c r="N746" s="323" t="s">
        <v>1535</v>
      </c>
    </row>
    <row r="747" spans="1:14" x14ac:dyDescent="0.25">
      <c r="A747" s="288" t="s">
        <v>1665</v>
      </c>
      <c r="B747" s="305" t="s">
        <v>1666</v>
      </c>
      <c r="C747" s="288" t="s">
        <v>1667</v>
      </c>
      <c r="D747" s="300">
        <v>0.01</v>
      </c>
      <c r="E747" s="288" t="s">
        <v>1668</v>
      </c>
      <c r="F747" s="324" t="s">
        <v>1535</v>
      </c>
      <c r="G747" s="288" t="s">
        <v>1668</v>
      </c>
      <c r="H747" s="324" t="s">
        <v>1535</v>
      </c>
      <c r="I747" s="288" t="s">
        <v>1669</v>
      </c>
      <c r="J747" s="324" t="s">
        <v>1535</v>
      </c>
      <c r="K747" s="288" t="s">
        <v>1670</v>
      </c>
      <c r="L747" s="324" t="s">
        <v>1535</v>
      </c>
      <c r="M747" s="288" t="s">
        <v>1671</v>
      </c>
      <c r="N747" s="324" t="s">
        <v>1535</v>
      </c>
    </row>
    <row r="748" spans="1:14" ht="18" x14ac:dyDescent="0.25">
      <c r="A748" s="291" t="s">
        <v>1672</v>
      </c>
      <c r="B748" s="307" t="s">
        <v>1673</v>
      </c>
      <c r="C748" s="291" t="s">
        <v>1674</v>
      </c>
      <c r="D748" s="303">
        <v>0.02</v>
      </c>
      <c r="E748" s="291" t="s">
        <v>1675</v>
      </c>
      <c r="F748" s="321">
        <v>1</v>
      </c>
      <c r="G748" s="291" t="s">
        <v>1675</v>
      </c>
      <c r="H748" s="323" t="s">
        <v>1535</v>
      </c>
      <c r="I748" s="291" t="s">
        <v>1676</v>
      </c>
      <c r="J748" s="323" t="s">
        <v>1535</v>
      </c>
      <c r="K748" s="291" t="s">
        <v>1677</v>
      </c>
      <c r="L748" s="323" t="s">
        <v>1535</v>
      </c>
      <c r="M748" s="291" t="s">
        <v>1678</v>
      </c>
      <c r="N748" s="323" t="s">
        <v>1535</v>
      </c>
    </row>
    <row r="749" spans="1:14" x14ac:dyDescent="0.25">
      <c r="A749" s="288" t="s">
        <v>1679</v>
      </c>
      <c r="B749" s="305" t="s">
        <v>1680</v>
      </c>
      <c r="C749" s="288" t="s">
        <v>1681</v>
      </c>
      <c r="D749" s="300">
        <v>0.02</v>
      </c>
      <c r="E749" s="288" t="s">
        <v>1682</v>
      </c>
      <c r="F749" s="319">
        <v>1</v>
      </c>
      <c r="G749" s="288" t="s">
        <v>1682</v>
      </c>
      <c r="H749" s="324" t="s">
        <v>1535</v>
      </c>
      <c r="I749" s="288" t="s">
        <v>1683</v>
      </c>
      <c r="J749" s="324" t="s">
        <v>1535</v>
      </c>
      <c r="K749" s="288" t="s">
        <v>1684</v>
      </c>
      <c r="L749" s="324" t="s">
        <v>1535</v>
      </c>
      <c r="M749" s="288" t="s">
        <v>1685</v>
      </c>
      <c r="N749" s="324" t="s">
        <v>1535</v>
      </c>
    </row>
    <row r="750" spans="1:14" ht="18" x14ac:dyDescent="0.25">
      <c r="A750" s="291" t="s">
        <v>1686</v>
      </c>
      <c r="B750" s="307" t="s">
        <v>1687</v>
      </c>
      <c r="C750" s="291" t="s">
        <v>1688</v>
      </c>
      <c r="D750" s="303">
        <v>0.04</v>
      </c>
      <c r="E750" s="291" t="s">
        <v>1689</v>
      </c>
      <c r="F750" s="321">
        <v>4</v>
      </c>
      <c r="G750" s="291" t="s">
        <v>1689</v>
      </c>
      <c r="H750" s="323" t="s">
        <v>1535</v>
      </c>
      <c r="I750" s="291" t="s">
        <v>1690</v>
      </c>
      <c r="J750" s="323" t="s">
        <v>1535</v>
      </c>
      <c r="K750" s="291" t="s">
        <v>1691</v>
      </c>
      <c r="L750" s="323" t="s">
        <v>1535</v>
      </c>
      <c r="M750" s="291" t="s">
        <v>1692</v>
      </c>
      <c r="N750" s="323" t="s">
        <v>1535</v>
      </c>
    </row>
    <row r="751" spans="1:14" ht="18" x14ac:dyDescent="0.25">
      <c r="A751" s="294" t="s">
        <v>1693</v>
      </c>
      <c r="B751" s="308" t="s">
        <v>1694</v>
      </c>
      <c r="C751" s="294" t="s">
        <v>1695</v>
      </c>
      <c r="D751" s="295" t="s">
        <v>1696</v>
      </c>
      <c r="E751" s="294" t="s">
        <v>1641</v>
      </c>
      <c r="F751" s="325">
        <v>6</v>
      </c>
      <c r="G751" s="294" t="s">
        <v>1641</v>
      </c>
      <c r="H751" s="325">
        <v>2</v>
      </c>
      <c r="I751" s="294" t="s">
        <v>1697</v>
      </c>
      <c r="J751" s="325">
        <v>2</v>
      </c>
      <c r="K751" s="294" t="s">
        <v>1698</v>
      </c>
      <c r="L751" s="326" t="s">
        <v>1535</v>
      </c>
      <c r="M751" s="294" t="s">
        <v>1699</v>
      </c>
      <c r="N751" s="326" t="s">
        <v>1535</v>
      </c>
    </row>
    <row r="752" spans="1:14" x14ac:dyDescent="0.25">
      <c r="A752" s="284" t="s">
        <v>1700</v>
      </c>
      <c r="B752" s="327" t="s">
        <v>1701</v>
      </c>
      <c r="C752" s="284" t="s">
        <v>1702</v>
      </c>
      <c r="D752" s="328">
        <v>0.01</v>
      </c>
      <c r="E752" s="284" t="s">
        <v>1703</v>
      </c>
      <c r="F752" s="329">
        <v>1</v>
      </c>
      <c r="G752" s="284" t="s">
        <v>1703</v>
      </c>
      <c r="H752" s="330" t="s">
        <v>1535</v>
      </c>
      <c r="I752" s="284" t="s">
        <v>1704</v>
      </c>
      <c r="J752" s="330" t="s">
        <v>1535</v>
      </c>
      <c r="K752" s="284" t="s">
        <v>1705</v>
      </c>
      <c r="L752" s="330" t="s">
        <v>1535</v>
      </c>
      <c r="M752" s="284" t="s">
        <v>1706</v>
      </c>
      <c r="N752" s="330" t="s">
        <v>1535</v>
      </c>
    </row>
    <row r="753" spans="1:14" x14ac:dyDescent="0.25">
      <c r="A753" s="288" t="s">
        <v>1707</v>
      </c>
      <c r="B753" s="305" t="s">
        <v>1708</v>
      </c>
      <c r="C753" s="288" t="s">
        <v>1709</v>
      </c>
      <c r="D753" s="331">
        <v>0.01</v>
      </c>
      <c r="E753" s="288" t="s">
        <v>1710</v>
      </c>
      <c r="F753" s="324" t="s">
        <v>1535</v>
      </c>
      <c r="G753" s="288" t="s">
        <v>1710</v>
      </c>
      <c r="H753" s="324" t="s">
        <v>1535</v>
      </c>
      <c r="I753" s="288" t="s">
        <v>1711</v>
      </c>
      <c r="J753" s="324" t="s">
        <v>1535</v>
      </c>
      <c r="K753" s="288" t="s">
        <v>1712</v>
      </c>
      <c r="L753" s="324" t="s">
        <v>1535</v>
      </c>
      <c r="M753" s="288" t="s">
        <v>1713</v>
      </c>
      <c r="N753" s="324" t="s">
        <v>1535</v>
      </c>
    </row>
    <row r="754" spans="1:14" x14ac:dyDescent="0.25">
      <c r="A754" s="291" t="s">
        <v>1714</v>
      </c>
      <c r="B754" s="307" t="s">
        <v>1715</v>
      </c>
      <c r="C754" s="291" t="s">
        <v>1709</v>
      </c>
      <c r="D754" s="332">
        <v>0.03</v>
      </c>
      <c r="E754" s="291" t="s">
        <v>1520</v>
      </c>
      <c r="F754" s="323" t="s">
        <v>1535</v>
      </c>
      <c r="G754" s="291" t="s">
        <v>1520</v>
      </c>
      <c r="H754" s="323" t="s">
        <v>1535</v>
      </c>
      <c r="I754" s="291" t="s">
        <v>1716</v>
      </c>
      <c r="J754" s="323" t="s">
        <v>1535</v>
      </c>
      <c r="K754" s="291" t="s">
        <v>1717</v>
      </c>
      <c r="L754" s="323" t="s">
        <v>1535</v>
      </c>
      <c r="M754" s="291" t="s">
        <v>1718</v>
      </c>
      <c r="N754" s="323" t="s">
        <v>1535</v>
      </c>
    </row>
    <row r="755" spans="1:14" x14ac:dyDescent="0.25">
      <c r="A755" s="288" t="s">
        <v>1719</v>
      </c>
      <c r="B755" s="305" t="s">
        <v>1720</v>
      </c>
      <c r="C755" s="288" t="s">
        <v>1709</v>
      </c>
      <c r="D755" s="331">
        <v>0.03</v>
      </c>
      <c r="E755" s="288" t="s">
        <v>1721</v>
      </c>
      <c r="F755" s="324" t="s">
        <v>1535</v>
      </c>
      <c r="G755" s="288" t="s">
        <v>1721</v>
      </c>
      <c r="H755" s="324" t="s">
        <v>1535</v>
      </c>
      <c r="I755" s="288" t="s">
        <v>1722</v>
      </c>
      <c r="J755" s="324" t="s">
        <v>1535</v>
      </c>
      <c r="K755" s="288" t="s">
        <v>1723</v>
      </c>
      <c r="L755" s="324" t="s">
        <v>1535</v>
      </c>
      <c r="M755" s="288" t="s">
        <v>1724</v>
      </c>
      <c r="N755" s="324" t="s">
        <v>1535</v>
      </c>
    </row>
    <row r="756" spans="1:14" ht="18" x14ac:dyDescent="0.25">
      <c r="A756" s="312" t="s">
        <v>1725</v>
      </c>
      <c r="B756" s="312" t="s">
        <v>1726</v>
      </c>
      <c r="C756" s="313" t="s">
        <v>1709</v>
      </c>
      <c r="D756" s="333">
        <v>0.03</v>
      </c>
      <c r="E756" s="313" t="s">
        <v>1727</v>
      </c>
      <c r="F756" s="334" t="s">
        <v>1535</v>
      </c>
      <c r="G756" s="313" t="s">
        <v>1727</v>
      </c>
      <c r="H756" s="334" t="s">
        <v>1535</v>
      </c>
      <c r="I756" s="313" t="s">
        <v>1728</v>
      </c>
      <c r="J756" s="334" t="s">
        <v>1535</v>
      </c>
      <c r="K756" s="313" t="s">
        <v>1729</v>
      </c>
      <c r="L756" s="334" t="s">
        <v>1535</v>
      </c>
      <c r="M756" s="313" t="s">
        <v>1730</v>
      </c>
      <c r="N756" s="334" t="s">
        <v>1535</v>
      </c>
    </row>
    <row r="757" spans="1:14" x14ac:dyDescent="0.25">
      <c r="A757" s="284" t="s">
        <v>1731</v>
      </c>
      <c r="B757" s="285" t="s">
        <v>1732</v>
      </c>
      <c r="C757" s="297">
        <v>5</v>
      </c>
      <c r="D757" s="328">
        <v>7.0000000000000007E-2</v>
      </c>
      <c r="E757" s="284" t="s">
        <v>1733</v>
      </c>
      <c r="F757" s="329">
        <v>578</v>
      </c>
      <c r="G757" s="284" t="s">
        <v>1734</v>
      </c>
      <c r="H757" s="329">
        <v>160</v>
      </c>
      <c r="I757" s="284" t="s">
        <v>1735</v>
      </c>
      <c r="J757" s="329">
        <v>317</v>
      </c>
      <c r="K757" s="284" t="s">
        <v>1736</v>
      </c>
      <c r="L757" s="329">
        <v>34</v>
      </c>
      <c r="M757" s="284" t="s">
        <v>1737</v>
      </c>
      <c r="N757" s="329">
        <v>22</v>
      </c>
    </row>
    <row r="758" spans="1:14" x14ac:dyDescent="0.25">
      <c r="A758" s="288" t="s">
        <v>1738</v>
      </c>
      <c r="B758" s="289" t="s">
        <v>1739</v>
      </c>
      <c r="C758" s="299">
        <v>26</v>
      </c>
      <c r="D758" s="331">
        <v>0.17</v>
      </c>
      <c r="E758" s="288" t="s">
        <v>1740</v>
      </c>
      <c r="F758" s="320">
        <v>3480</v>
      </c>
      <c r="G758" s="288" t="s">
        <v>1741</v>
      </c>
      <c r="H758" s="320">
        <v>1730</v>
      </c>
      <c r="I758" s="288" t="s">
        <v>1742</v>
      </c>
      <c r="J758" s="320">
        <v>3280</v>
      </c>
      <c r="K758" s="288" t="s">
        <v>1743</v>
      </c>
      <c r="L758" s="320">
        <v>1570</v>
      </c>
      <c r="M758" s="288" t="s">
        <v>1744</v>
      </c>
      <c r="N758" s="319">
        <v>479</v>
      </c>
    </row>
    <row r="759" spans="1:14" x14ac:dyDescent="0.25">
      <c r="A759" s="291" t="s">
        <v>1745</v>
      </c>
      <c r="B759" s="292" t="s">
        <v>1746</v>
      </c>
      <c r="C759" s="311">
        <v>1</v>
      </c>
      <c r="D759" s="307" t="s">
        <v>1747</v>
      </c>
      <c r="E759" s="291" t="s">
        <v>1748</v>
      </c>
      <c r="F759" s="321">
        <v>45</v>
      </c>
      <c r="G759" s="291" t="s">
        <v>1748</v>
      </c>
      <c r="H759" s="321">
        <v>12</v>
      </c>
      <c r="I759" s="291" t="s">
        <v>1749</v>
      </c>
      <c r="J759" s="321">
        <v>15</v>
      </c>
      <c r="K759" s="291" t="s">
        <v>1750</v>
      </c>
      <c r="L759" s="321">
        <v>2</v>
      </c>
      <c r="M759" s="291" t="s">
        <v>1751</v>
      </c>
      <c r="N759" s="321">
        <v>2</v>
      </c>
    </row>
    <row r="760" spans="1:14" x14ac:dyDescent="0.25">
      <c r="A760" s="288" t="s">
        <v>1752</v>
      </c>
      <c r="B760" s="289" t="s">
        <v>1753</v>
      </c>
      <c r="C760" s="306">
        <v>0.4</v>
      </c>
      <c r="D760" s="305" t="s">
        <v>1754</v>
      </c>
      <c r="E760" s="288" t="s">
        <v>1755</v>
      </c>
      <c r="F760" s="319">
        <v>33</v>
      </c>
      <c r="G760" s="288" t="s">
        <v>1755</v>
      </c>
      <c r="H760" s="319">
        <v>9</v>
      </c>
      <c r="I760" s="288" t="s">
        <v>1756</v>
      </c>
      <c r="J760" s="319">
        <v>10</v>
      </c>
      <c r="K760" s="288" t="s">
        <v>1757</v>
      </c>
      <c r="L760" s="319">
        <v>2</v>
      </c>
      <c r="M760" s="288" t="s">
        <v>1758</v>
      </c>
      <c r="N760" s="319">
        <v>1</v>
      </c>
    </row>
    <row r="761" spans="1:14" x14ac:dyDescent="0.25">
      <c r="A761" s="291" t="s">
        <v>1759</v>
      </c>
      <c r="B761" s="292" t="s">
        <v>1760</v>
      </c>
      <c r="C761" s="311">
        <v>0.4</v>
      </c>
      <c r="D761" s="332">
        <v>0.08</v>
      </c>
      <c r="E761" s="291" t="s">
        <v>1761</v>
      </c>
      <c r="F761" s="321">
        <v>60</v>
      </c>
      <c r="G761" s="291" t="s">
        <v>1761</v>
      </c>
      <c r="H761" s="321">
        <v>16</v>
      </c>
      <c r="I761" s="291" t="s">
        <v>1520</v>
      </c>
      <c r="J761" s="321">
        <v>18</v>
      </c>
      <c r="K761" s="291" t="s">
        <v>1762</v>
      </c>
      <c r="L761" s="321">
        <v>3</v>
      </c>
      <c r="M761" s="291" t="s">
        <v>1522</v>
      </c>
      <c r="N761" s="321">
        <v>2</v>
      </c>
    </row>
    <row r="762" spans="1:14" x14ac:dyDescent="0.25">
      <c r="A762" s="294" t="s">
        <v>1763</v>
      </c>
      <c r="B762" s="308" t="s">
        <v>1764</v>
      </c>
      <c r="C762" s="294" t="s">
        <v>1765</v>
      </c>
      <c r="D762" s="335">
        <v>0.01</v>
      </c>
      <c r="E762" s="294" t="s">
        <v>1766</v>
      </c>
      <c r="F762" s="325">
        <v>3</v>
      </c>
      <c r="G762" s="294" t="s">
        <v>1766</v>
      </c>
      <c r="H762" s="326" t="s">
        <v>1535</v>
      </c>
      <c r="I762" s="294" t="s">
        <v>1767</v>
      </c>
      <c r="J762" s="326" t="s">
        <v>1535</v>
      </c>
      <c r="K762" s="294" t="s">
        <v>1768</v>
      </c>
      <c r="L762" s="326" t="s">
        <v>1535</v>
      </c>
      <c r="M762" s="294" t="s">
        <v>1769</v>
      </c>
      <c r="N762" s="326" t="s">
        <v>1535</v>
      </c>
    </row>
    <row r="763" spans="1:14" x14ac:dyDescent="0.25">
      <c r="A763" s="284" t="s">
        <v>1770</v>
      </c>
      <c r="B763" s="285" t="s">
        <v>1771</v>
      </c>
      <c r="C763" s="297">
        <v>0.8</v>
      </c>
      <c r="D763" s="336">
        <v>4.0000000000000001E-3</v>
      </c>
      <c r="E763" s="284" t="s">
        <v>1772</v>
      </c>
      <c r="F763" s="329">
        <v>9</v>
      </c>
      <c r="G763" s="284" t="s">
        <v>1772</v>
      </c>
      <c r="H763" s="329">
        <v>2</v>
      </c>
      <c r="I763" s="284" t="s">
        <v>1773</v>
      </c>
      <c r="J763" s="329">
        <v>3</v>
      </c>
      <c r="K763" s="284" t="s">
        <v>1774</v>
      </c>
      <c r="L763" s="330" t="s">
        <v>1535</v>
      </c>
      <c r="M763" s="284" t="s">
        <v>1775</v>
      </c>
      <c r="N763" s="330" t="s">
        <v>1535</v>
      </c>
    </row>
    <row r="764" spans="1:14" x14ac:dyDescent="0.25">
      <c r="A764" s="288" t="s">
        <v>1776</v>
      </c>
      <c r="B764" s="289" t="s">
        <v>1777</v>
      </c>
      <c r="C764" s="306">
        <v>0.3</v>
      </c>
      <c r="D764" s="331">
        <v>0.01</v>
      </c>
      <c r="E764" s="288" t="s">
        <v>1778</v>
      </c>
      <c r="F764" s="319">
        <v>4</v>
      </c>
      <c r="G764" s="288" t="s">
        <v>1778</v>
      </c>
      <c r="H764" s="319">
        <v>1</v>
      </c>
      <c r="I764" s="288" t="s">
        <v>1779</v>
      </c>
      <c r="J764" s="319">
        <v>1</v>
      </c>
      <c r="K764" s="288" t="s">
        <v>1780</v>
      </c>
      <c r="L764" s="324" t="s">
        <v>1535</v>
      </c>
      <c r="M764" s="288" t="s">
        <v>1781</v>
      </c>
      <c r="N764" s="324" t="s">
        <v>1535</v>
      </c>
    </row>
    <row r="765" spans="1:14" x14ac:dyDescent="0.25">
      <c r="A765" s="291" t="s">
        <v>1782</v>
      </c>
      <c r="B765" s="292" t="s">
        <v>1783</v>
      </c>
      <c r="C765" s="311">
        <v>5.2</v>
      </c>
      <c r="D765" s="332">
        <v>0.15</v>
      </c>
      <c r="E765" s="291" t="s">
        <v>1412</v>
      </c>
      <c r="F765" s="322">
        <v>1350</v>
      </c>
      <c r="G765" s="291" t="s">
        <v>1784</v>
      </c>
      <c r="H765" s="321">
        <v>376</v>
      </c>
      <c r="I765" s="291" t="s">
        <v>1785</v>
      </c>
      <c r="J765" s="321">
        <v>756</v>
      </c>
      <c r="K765" s="291" t="s">
        <v>1786</v>
      </c>
      <c r="L765" s="321">
        <v>80</v>
      </c>
      <c r="M765" s="291" t="s">
        <v>1787</v>
      </c>
      <c r="N765" s="321">
        <v>52</v>
      </c>
    </row>
    <row r="766" spans="1:14" x14ac:dyDescent="0.25">
      <c r="A766" s="288" t="s">
        <v>1788</v>
      </c>
      <c r="B766" s="289" t="s">
        <v>1789</v>
      </c>
      <c r="C766" s="306">
        <v>2.9</v>
      </c>
      <c r="D766" s="331">
        <v>0.27</v>
      </c>
      <c r="E766" s="288" t="s">
        <v>1790</v>
      </c>
      <c r="F766" s="319">
        <v>848</v>
      </c>
      <c r="G766" s="288" t="s">
        <v>1790</v>
      </c>
      <c r="H766" s="319">
        <v>231</v>
      </c>
      <c r="I766" s="288" t="s">
        <v>1791</v>
      </c>
      <c r="J766" s="319">
        <v>356</v>
      </c>
      <c r="K766" s="288" t="s">
        <v>1675</v>
      </c>
      <c r="L766" s="319">
        <v>42</v>
      </c>
      <c r="M766" s="288" t="s">
        <v>1792</v>
      </c>
      <c r="N766" s="319">
        <v>32</v>
      </c>
    </row>
    <row r="767" spans="1:14" x14ac:dyDescent="0.25">
      <c r="A767" s="291" t="s">
        <v>1793</v>
      </c>
      <c r="B767" s="292" t="s">
        <v>1794</v>
      </c>
      <c r="C767" s="302">
        <v>16</v>
      </c>
      <c r="D767" s="332">
        <v>0.28999999999999998</v>
      </c>
      <c r="E767" s="291" t="s">
        <v>1795</v>
      </c>
      <c r="F767" s="322">
        <v>4590</v>
      </c>
      <c r="G767" s="291" t="s">
        <v>1796</v>
      </c>
      <c r="H767" s="322">
        <v>1750</v>
      </c>
      <c r="I767" s="291" t="s">
        <v>1797</v>
      </c>
      <c r="J767" s="322">
        <v>3950</v>
      </c>
      <c r="K767" s="291" t="s">
        <v>1798</v>
      </c>
      <c r="L767" s="322">
        <v>1130</v>
      </c>
      <c r="M767" s="291" t="s">
        <v>1632</v>
      </c>
      <c r="N767" s="321">
        <v>297</v>
      </c>
    </row>
    <row r="768" spans="1:14" x14ac:dyDescent="0.25">
      <c r="A768" s="288" t="s">
        <v>1799</v>
      </c>
      <c r="B768" s="289" t="s">
        <v>1800</v>
      </c>
      <c r="C768" s="299">
        <v>65</v>
      </c>
      <c r="D768" s="331">
        <v>0.3</v>
      </c>
      <c r="E768" s="288" t="s">
        <v>1801</v>
      </c>
      <c r="F768" s="320">
        <v>7800</v>
      </c>
      <c r="G768" s="288" t="s">
        <v>1802</v>
      </c>
      <c r="H768" s="320">
        <v>6290</v>
      </c>
      <c r="I768" s="288" t="s">
        <v>1803</v>
      </c>
      <c r="J768" s="320">
        <v>7990</v>
      </c>
      <c r="K768" s="288" t="s">
        <v>1804</v>
      </c>
      <c r="L768" s="320">
        <v>6750</v>
      </c>
      <c r="M768" s="288" t="s">
        <v>1805</v>
      </c>
      <c r="N768" s="319">
        <v>4170</v>
      </c>
    </row>
    <row r="769" spans="1:14" x14ac:dyDescent="0.25">
      <c r="A769" s="291" t="s">
        <v>1806</v>
      </c>
      <c r="B769" s="307" t="s">
        <v>1807</v>
      </c>
      <c r="C769" s="311">
        <v>3.4</v>
      </c>
      <c r="D769" s="332">
        <v>0.14000000000000001</v>
      </c>
      <c r="E769" s="291" t="s">
        <v>1808</v>
      </c>
      <c r="F769" s="321">
        <v>635</v>
      </c>
      <c r="G769" s="291" t="s">
        <v>1808</v>
      </c>
      <c r="H769" s="321">
        <v>173</v>
      </c>
      <c r="I769" s="291" t="s">
        <v>1809</v>
      </c>
      <c r="J769" s="321">
        <v>286</v>
      </c>
      <c r="K769" s="291" t="s">
        <v>1810</v>
      </c>
      <c r="L769" s="321">
        <v>33</v>
      </c>
      <c r="M769" s="291" t="s">
        <v>1811</v>
      </c>
      <c r="N769" s="321">
        <v>24</v>
      </c>
    </row>
    <row r="770" spans="1:14" x14ac:dyDescent="0.25">
      <c r="A770" s="288" t="s">
        <v>1812</v>
      </c>
      <c r="B770" s="305" t="s">
        <v>1813</v>
      </c>
      <c r="C770" s="306">
        <v>1</v>
      </c>
      <c r="D770" s="331">
        <v>0.13</v>
      </c>
      <c r="E770" s="288" t="s">
        <v>1814</v>
      </c>
      <c r="F770" s="319">
        <v>151</v>
      </c>
      <c r="G770" s="288" t="s">
        <v>1814</v>
      </c>
      <c r="H770" s="319">
        <v>41</v>
      </c>
      <c r="I770" s="288" t="s">
        <v>1815</v>
      </c>
      <c r="J770" s="319">
        <v>49</v>
      </c>
      <c r="K770" s="288" t="s">
        <v>1816</v>
      </c>
      <c r="L770" s="319">
        <v>7</v>
      </c>
      <c r="M770" s="288" t="s">
        <v>1817</v>
      </c>
      <c r="N770" s="319">
        <v>6</v>
      </c>
    </row>
    <row r="771" spans="1:14" x14ac:dyDescent="0.25">
      <c r="A771" s="291" t="s">
        <v>1818</v>
      </c>
      <c r="B771" s="307" t="s">
        <v>1819</v>
      </c>
      <c r="C771" s="311">
        <v>2.9</v>
      </c>
      <c r="D771" s="332">
        <v>0.19</v>
      </c>
      <c r="E771" s="291" t="s">
        <v>1820</v>
      </c>
      <c r="F771" s="321">
        <v>674</v>
      </c>
      <c r="G771" s="291" t="s">
        <v>1820</v>
      </c>
      <c r="H771" s="321">
        <v>184</v>
      </c>
      <c r="I771" s="291" t="s">
        <v>1821</v>
      </c>
      <c r="J771" s="321">
        <v>283</v>
      </c>
      <c r="K771" s="291" t="s">
        <v>1736</v>
      </c>
      <c r="L771" s="321">
        <v>34</v>
      </c>
      <c r="M771" s="291" t="s">
        <v>1822</v>
      </c>
      <c r="N771" s="321">
        <v>25</v>
      </c>
    </row>
    <row r="772" spans="1:14" x14ac:dyDescent="0.25">
      <c r="A772" s="294" t="s">
        <v>1823</v>
      </c>
      <c r="B772" s="308" t="s">
        <v>1824</v>
      </c>
      <c r="C772" s="337">
        <v>20</v>
      </c>
      <c r="D772" s="335">
        <v>0.31</v>
      </c>
      <c r="E772" s="294" t="s">
        <v>1825</v>
      </c>
      <c r="F772" s="338">
        <v>3440</v>
      </c>
      <c r="G772" s="294" t="s">
        <v>1826</v>
      </c>
      <c r="H772" s="338">
        <v>1470</v>
      </c>
      <c r="I772" s="294" t="s">
        <v>1549</v>
      </c>
      <c r="J772" s="338">
        <v>3100</v>
      </c>
      <c r="K772" s="294" t="s">
        <v>1827</v>
      </c>
      <c r="L772" s="338">
        <v>1150</v>
      </c>
      <c r="M772" s="294" t="s">
        <v>1828</v>
      </c>
      <c r="N772" s="325">
        <v>304</v>
      </c>
    </row>
    <row r="773" spans="1:14" x14ac:dyDescent="0.25">
      <c r="A773" s="284" t="s">
        <v>1829</v>
      </c>
      <c r="B773" s="285" t="s">
        <v>1830</v>
      </c>
      <c r="C773" s="317">
        <v>500</v>
      </c>
      <c r="D773" s="328">
        <v>0.2</v>
      </c>
      <c r="E773" s="284" t="s">
        <v>1831</v>
      </c>
      <c r="F773" s="318">
        <v>12800</v>
      </c>
      <c r="G773" s="284" t="s">
        <v>1832</v>
      </c>
      <c r="H773" s="318">
        <v>16100</v>
      </c>
      <c r="I773" s="284" t="s">
        <v>1833</v>
      </c>
      <c r="J773" s="318">
        <v>13700</v>
      </c>
      <c r="K773" s="284" t="s">
        <v>1834</v>
      </c>
      <c r="L773" s="318">
        <v>16500</v>
      </c>
      <c r="M773" s="284" t="s">
        <v>1835</v>
      </c>
      <c r="N773" s="318">
        <v>18100</v>
      </c>
    </row>
    <row r="774" spans="1:14" x14ac:dyDescent="0.25">
      <c r="A774" s="288" t="s">
        <v>1836</v>
      </c>
      <c r="B774" s="289" t="s">
        <v>1837</v>
      </c>
      <c r="C774" s="339">
        <v>3200</v>
      </c>
      <c r="D774" s="331">
        <v>0.56999999999999995</v>
      </c>
      <c r="E774" s="288" t="s">
        <v>1838</v>
      </c>
      <c r="F774" s="340">
        <v>17500</v>
      </c>
      <c r="G774" s="288" t="s">
        <v>1839</v>
      </c>
      <c r="H774" s="340">
        <v>23500</v>
      </c>
      <c r="I774" s="288" t="s">
        <v>1840</v>
      </c>
      <c r="J774" s="340">
        <v>18900</v>
      </c>
      <c r="K774" s="288" t="s">
        <v>1734</v>
      </c>
      <c r="L774" s="340">
        <v>23800</v>
      </c>
      <c r="M774" s="288" t="s">
        <v>1841</v>
      </c>
      <c r="N774" s="340">
        <v>28200</v>
      </c>
    </row>
    <row r="775" spans="1:14" x14ac:dyDescent="0.25">
      <c r="A775" s="291" t="s">
        <v>1842</v>
      </c>
      <c r="B775" s="292" t="s">
        <v>1843</v>
      </c>
      <c r="C775" s="302">
        <v>800</v>
      </c>
      <c r="D775" s="332">
        <v>0.59</v>
      </c>
      <c r="E775" s="291" t="s">
        <v>1844</v>
      </c>
      <c r="F775" s="341">
        <v>13500</v>
      </c>
      <c r="G775" s="291" t="s">
        <v>1845</v>
      </c>
      <c r="H775" s="341">
        <v>17400</v>
      </c>
      <c r="I775" s="291" t="s">
        <v>1846</v>
      </c>
      <c r="J775" s="341">
        <v>14500</v>
      </c>
      <c r="K775" s="291" t="s">
        <v>1847</v>
      </c>
      <c r="L775" s="341">
        <v>17800</v>
      </c>
      <c r="M775" s="291" t="s">
        <v>1848</v>
      </c>
      <c r="N775" s="341">
        <v>20200</v>
      </c>
    </row>
    <row r="776" spans="1:14" x14ac:dyDescent="0.25">
      <c r="A776" s="288" t="s">
        <v>1849</v>
      </c>
      <c r="B776" s="289" t="s">
        <v>1850</v>
      </c>
      <c r="C776" s="299">
        <v>36</v>
      </c>
      <c r="D776" s="331">
        <v>0.2</v>
      </c>
      <c r="E776" s="288" t="s">
        <v>1851</v>
      </c>
      <c r="F776" s="320">
        <v>6840</v>
      </c>
      <c r="G776" s="288" t="s">
        <v>1852</v>
      </c>
      <c r="H776" s="320">
        <v>4090</v>
      </c>
      <c r="I776" s="288" t="s">
        <v>1571</v>
      </c>
      <c r="J776" s="320">
        <v>6690</v>
      </c>
      <c r="K776" s="288" t="s">
        <v>1853</v>
      </c>
      <c r="L776" s="320">
        <v>4140</v>
      </c>
      <c r="M776" s="288" t="s">
        <v>1854</v>
      </c>
      <c r="N776" s="319">
        <v>1650</v>
      </c>
    </row>
    <row r="777" spans="1:14" x14ac:dyDescent="0.25">
      <c r="A777" s="291" t="s">
        <v>1855</v>
      </c>
      <c r="B777" s="292" t="s">
        <v>1856</v>
      </c>
      <c r="C777" s="342">
        <v>50000</v>
      </c>
      <c r="D777" s="332">
        <v>0.09</v>
      </c>
      <c r="E777" s="291" t="s">
        <v>1562</v>
      </c>
      <c r="F777" s="322">
        <v>4880</v>
      </c>
      <c r="G777" s="291" t="s">
        <v>1857</v>
      </c>
      <c r="H777" s="322">
        <v>6630</v>
      </c>
      <c r="I777" s="291" t="s">
        <v>1548</v>
      </c>
      <c r="J777" s="322">
        <v>5270</v>
      </c>
      <c r="K777" s="291" t="s">
        <v>1858</v>
      </c>
      <c r="L777" s="322">
        <v>6690</v>
      </c>
      <c r="M777" s="291" t="s">
        <v>1859</v>
      </c>
      <c r="N777" s="321">
        <v>8040</v>
      </c>
    </row>
    <row r="778" spans="1:14" x14ac:dyDescent="0.25">
      <c r="A778" s="288" t="s">
        <v>1860</v>
      </c>
      <c r="B778" s="289" t="s">
        <v>1861</v>
      </c>
      <c r="C778" s="339">
        <v>10000</v>
      </c>
      <c r="D778" s="331">
        <v>0.25</v>
      </c>
      <c r="E778" s="288" t="s">
        <v>1862</v>
      </c>
      <c r="F778" s="320">
        <v>8210</v>
      </c>
      <c r="G778" s="288" t="s">
        <v>1863</v>
      </c>
      <c r="H778" s="340">
        <v>11100</v>
      </c>
      <c r="I778" s="288" t="s">
        <v>1864</v>
      </c>
      <c r="J778" s="320">
        <v>8880</v>
      </c>
      <c r="K778" s="288" t="s">
        <v>1611</v>
      </c>
      <c r="L778" s="340">
        <v>11200</v>
      </c>
      <c r="M778" s="288" t="s">
        <v>1865</v>
      </c>
      <c r="N778" s="340">
        <v>13500</v>
      </c>
    </row>
    <row r="779" spans="1:14" x14ac:dyDescent="0.25">
      <c r="A779" s="291" t="s">
        <v>1866</v>
      </c>
      <c r="B779" s="292" t="s">
        <v>1867</v>
      </c>
      <c r="C779" s="342">
        <v>3000</v>
      </c>
      <c r="D779" s="307" t="s">
        <v>1868</v>
      </c>
      <c r="E779" s="291" t="s">
        <v>1851</v>
      </c>
      <c r="F779" s="322">
        <v>6850</v>
      </c>
      <c r="G779" s="291" t="s">
        <v>1869</v>
      </c>
      <c r="H779" s="322">
        <v>9200</v>
      </c>
      <c r="I779" s="291" t="s">
        <v>1569</v>
      </c>
      <c r="J779" s="322">
        <v>7400</v>
      </c>
      <c r="K779" s="291" t="s">
        <v>1870</v>
      </c>
      <c r="L779" s="322">
        <v>9310</v>
      </c>
      <c r="M779" s="291" t="s">
        <v>1871</v>
      </c>
      <c r="N779" s="341">
        <v>11000</v>
      </c>
    </row>
    <row r="780" spans="1:14" x14ac:dyDescent="0.25">
      <c r="A780" s="288" t="s">
        <v>1872</v>
      </c>
      <c r="B780" s="289" t="s">
        <v>1873</v>
      </c>
      <c r="C780" s="339">
        <v>2600</v>
      </c>
      <c r="D780" s="331">
        <v>0.28000000000000003</v>
      </c>
      <c r="E780" s="288" t="s">
        <v>1874</v>
      </c>
      <c r="F780" s="320">
        <v>6640</v>
      </c>
      <c r="G780" s="288" t="s">
        <v>1875</v>
      </c>
      <c r="H780" s="320">
        <v>8900</v>
      </c>
      <c r="I780" s="288" t="s">
        <v>1378</v>
      </c>
      <c r="J780" s="320">
        <v>7180</v>
      </c>
      <c r="K780" s="288" t="s">
        <v>1370</v>
      </c>
      <c r="L780" s="320">
        <v>9010</v>
      </c>
      <c r="M780" s="288" t="s">
        <v>1876</v>
      </c>
      <c r="N780" s="340">
        <v>10700</v>
      </c>
    </row>
    <row r="781" spans="1:14" x14ac:dyDescent="0.25">
      <c r="A781" s="313" t="s">
        <v>1877</v>
      </c>
      <c r="B781" s="343" t="s">
        <v>1878</v>
      </c>
      <c r="C781" s="344">
        <v>3200</v>
      </c>
      <c r="D781" s="333">
        <v>0.32</v>
      </c>
      <c r="E781" s="313" t="s">
        <v>1879</v>
      </c>
      <c r="F781" s="345">
        <v>7110</v>
      </c>
      <c r="G781" s="313" t="s">
        <v>1880</v>
      </c>
      <c r="H781" s="345">
        <v>9540</v>
      </c>
      <c r="I781" s="313" t="s">
        <v>1881</v>
      </c>
      <c r="J781" s="345">
        <v>7680</v>
      </c>
      <c r="K781" s="313" t="s">
        <v>1882</v>
      </c>
      <c r="L781" s="345">
        <v>9660</v>
      </c>
      <c r="M781" s="313" t="s">
        <v>1883</v>
      </c>
      <c r="N781" s="346">
        <v>11500</v>
      </c>
    </row>
    <row r="782" spans="1:14" x14ac:dyDescent="0.25">
      <c r="A782" s="284" t="s">
        <v>1884</v>
      </c>
      <c r="B782" s="285" t="s">
        <v>1885</v>
      </c>
      <c r="C782" s="347">
        <v>2600</v>
      </c>
      <c r="D782" s="328">
        <v>0.36</v>
      </c>
      <c r="E782" s="284" t="s">
        <v>1851</v>
      </c>
      <c r="F782" s="348">
        <v>6870</v>
      </c>
      <c r="G782" s="284" t="s">
        <v>1869</v>
      </c>
      <c r="H782" s="348">
        <v>9200</v>
      </c>
      <c r="I782" s="284" t="s">
        <v>1886</v>
      </c>
      <c r="J782" s="348">
        <v>7420</v>
      </c>
      <c r="K782" s="284" t="s">
        <v>1887</v>
      </c>
      <c r="L782" s="348">
        <v>9320</v>
      </c>
      <c r="M782" s="284" t="s">
        <v>1888</v>
      </c>
      <c r="N782" s="318">
        <v>11000</v>
      </c>
    </row>
    <row r="783" spans="1:14" x14ac:dyDescent="0.25">
      <c r="A783" s="288" t="s">
        <v>1889</v>
      </c>
      <c r="B783" s="289" t="s">
        <v>1890</v>
      </c>
      <c r="C783" s="288" t="s">
        <v>1891</v>
      </c>
      <c r="D783" s="305" t="s">
        <v>1892</v>
      </c>
      <c r="E783" s="288" t="s">
        <v>1893</v>
      </c>
      <c r="F783" s="319">
        <v>7</v>
      </c>
      <c r="G783" s="288" t="s">
        <v>1893</v>
      </c>
      <c r="H783" s="319">
        <v>2</v>
      </c>
      <c r="I783" s="288" t="s">
        <v>1894</v>
      </c>
      <c r="J783" s="319">
        <v>2</v>
      </c>
      <c r="K783" s="288" t="s">
        <v>1895</v>
      </c>
      <c r="L783" s="324" t="s">
        <v>1535</v>
      </c>
      <c r="M783" s="288" t="s">
        <v>1896</v>
      </c>
      <c r="N783" s="324" t="s">
        <v>1535</v>
      </c>
    </row>
    <row r="784" spans="1:14" x14ac:dyDescent="0.25">
      <c r="A784" s="291" t="s">
        <v>1897</v>
      </c>
      <c r="B784" s="292" t="s">
        <v>1898</v>
      </c>
      <c r="C784" s="342">
        <v>4100</v>
      </c>
      <c r="D784" s="332">
        <v>0.41</v>
      </c>
      <c r="E784" s="291" t="s">
        <v>1899</v>
      </c>
      <c r="F784" s="322">
        <v>6350</v>
      </c>
      <c r="G784" s="291" t="s">
        <v>1900</v>
      </c>
      <c r="H784" s="322">
        <v>8550</v>
      </c>
      <c r="I784" s="291" t="s">
        <v>1901</v>
      </c>
      <c r="J784" s="322">
        <v>6860</v>
      </c>
      <c r="K784" s="291" t="s">
        <v>1902</v>
      </c>
      <c r="L784" s="322">
        <v>8650</v>
      </c>
      <c r="M784" s="291" t="s">
        <v>1903</v>
      </c>
      <c r="N784" s="341">
        <v>10300</v>
      </c>
    </row>
    <row r="785" spans="1:14" x14ac:dyDescent="0.25">
      <c r="A785" s="288" t="s">
        <v>1904</v>
      </c>
      <c r="B785" s="289" t="s">
        <v>1905</v>
      </c>
      <c r="C785" s="339">
        <v>3100</v>
      </c>
      <c r="D785" s="331">
        <v>0.44</v>
      </c>
      <c r="E785" s="288" t="s">
        <v>1906</v>
      </c>
      <c r="F785" s="320">
        <v>5890</v>
      </c>
      <c r="G785" s="288" t="s">
        <v>1907</v>
      </c>
      <c r="H785" s="320">
        <v>7910</v>
      </c>
      <c r="I785" s="288" t="s">
        <v>1908</v>
      </c>
      <c r="J785" s="320">
        <v>6370</v>
      </c>
      <c r="K785" s="288" t="s">
        <v>1909</v>
      </c>
      <c r="L785" s="320">
        <v>8010</v>
      </c>
      <c r="M785" s="288" t="s">
        <v>1910</v>
      </c>
      <c r="N785" s="319">
        <v>9490</v>
      </c>
    </row>
    <row r="786" spans="1:14" x14ac:dyDescent="0.25">
      <c r="A786" s="291" t="s">
        <v>1911</v>
      </c>
      <c r="B786" s="292" t="s">
        <v>1912</v>
      </c>
      <c r="C786" s="342">
        <v>3000</v>
      </c>
      <c r="D786" s="332">
        <v>0.5</v>
      </c>
      <c r="E786" s="291" t="s">
        <v>1913</v>
      </c>
      <c r="F786" s="322">
        <v>5830</v>
      </c>
      <c r="G786" s="291" t="s">
        <v>1914</v>
      </c>
      <c r="H786" s="322">
        <v>7820</v>
      </c>
      <c r="I786" s="291" t="s">
        <v>1915</v>
      </c>
      <c r="J786" s="322">
        <v>6290</v>
      </c>
      <c r="K786" s="291" t="s">
        <v>1916</v>
      </c>
      <c r="L786" s="322">
        <v>7920</v>
      </c>
      <c r="M786" s="291" t="s">
        <v>1917</v>
      </c>
      <c r="N786" s="321">
        <v>9380</v>
      </c>
    </row>
    <row r="787" spans="1:14" x14ac:dyDescent="0.25">
      <c r="A787" s="288" t="s">
        <v>1918</v>
      </c>
      <c r="B787" s="289" t="s">
        <v>1919</v>
      </c>
      <c r="C787" s="339">
        <v>3000</v>
      </c>
      <c r="D787" s="331">
        <v>0.55000000000000004</v>
      </c>
      <c r="E787" s="288" t="s">
        <v>1920</v>
      </c>
      <c r="F787" s="320">
        <v>5680</v>
      </c>
      <c r="G787" s="288" t="s">
        <v>1921</v>
      </c>
      <c r="H787" s="320">
        <v>7620</v>
      </c>
      <c r="I787" s="288" t="s">
        <v>1922</v>
      </c>
      <c r="J787" s="320">
        <v>6130</v>
      </c>
      <c r="K787" s="288" t="s">
        <v>1514</v>
      </c>
      <c r="L787" s="320">
        <v>7710</v>
      </c>
      <c r="M787" s="288" t="s">
        <v>1923</v>
      </c>
      <c r="N787" s="319">
        <v>9140</v>
      </c>
    </row>
    <row r="788" spans="1:14" x14ac:dyDescent="0.25">
      <c r="A788" s="291" t="s">
        <v>1924</v>
      </c>
      <c r="B788" s="292" t="s">
        <v>1925</v>
      </c>
      <c r="C788" s="342">
        <v>2000</v>
      </c>
      <c r="D788" s="332">
        <v>0.55000000000000004</v>
      </c>
      <c r="E788" s="291" t="s">
        <v>1546</v>
      </c>
      <c r="F788" s="322">
        <v>5390</v>
      </c>
      <c r="G788" s="291" t="s">
        <v>1926</v>
      </c>
      <c r="H788" s="322">
        <v>7190</v>
      </c>
      <c r="I788" s="291" t="s">
        <v>1927</v>
      </c>
      <c r="J788" s="322">
        <v>5820</v>
      </c>
      <c r="K788" s="291" t="s">
        <v>1928</v>
      </c>
      <c r="L788" s="322">
        <v>7290</v>
      </c>
      <c r="M788" s="291" t="s">
        <v>1371</v>
      </c>
      <c r="N788" s="321">
        <v>8570</v>
      </c>
    </row>
    <row r="789" spans="1:14" x14ac:dyDescent="0.25">
      <c r="A789" s="288" t="s">
        <v>1929</v>
      </c>
      <c r="B789" s="289" t="s">
        <v>1930</v>
      </c>
      <c r="C789" s="339">
        <v>2000</v>
      </c>
      <c r="D789" s="331">
        <v>0.56000000000000005</v>
      </c>
      <c r="E789" s="288" t="s">
        <v>1826</v>
      </c>
      <c r="F789" s="320">
        <v>5430</v>
      </c>
      <c r="G789" s="288" t="s">
        <v>1931</v>
      </c>
      <c r="H789" s="320">
        <v>7240</v>
      </c>
      <c r="I789" s="288" t="s">
        <v>1932</v>
      </c>
      <c r="J789" s="320">
        <v>5860</v>
      </c>
      <c r="K789" s="288" t="s">
        <v>1933</v>
      </c>
      <c r="L789" s="320">
        <v>7340</v>
      </c>
      <c r="M789" s="288" t="s">
        <v>1934</v>
      </c>
      <c r="N789" s="319">
        <v>8630</v>
      </c>
    </row>
    <row r="790" spans="1:14" x14ac:dyDescent="0.25">
      <c r="A790" s="291" t="s">
        <v>1935</v>
      </c>
      <c r="B790" s="292" t="s">
        <v>1936</v>
      </c>
      <c r="C790" s="342">
        <v>2000</v>
      </c>
      <c r="D790" s="332">
        <v>0.48</v>
      </c>
      <c r="E790" s="291" t="s">
        <v>1937</v>
      </c>
      <c r="F790" s="322">
        <v>4720</v>
      </c>
      <c r="G790" s="291" t="s">
        <v>1802</v>
      </c>
      <c r="H790" s="322">
        <v>6290</v>
      </c>
      <c r="I790" s="291" t="s">
        <v>1938</v>
      </c>
      <c r="J790" s="322">
        <v>5090</v>
      </c>
      <c r="K790" s="291" t="s">
        <v>1939</v>
      </c>
      <c r="L790" s="322">
        <v>6380</v>
      </c>
      <c r="M790" s="291" t="s">
        <v>1940</v>
      </c>
      <c r="N790" s="321">
        <v>7500</v>
      </c>
    </row>
    <row r="791" spans="1:14" x14ac:dyDescent="0.25">
      <c r="A791" s="288" t="s">
        <v>1941</v>
      </c>
      <c r="B791" s="289" t="s">
        <v>1942</v>
      </c>
      <c r="C791" s="288" t="s">
        <v>1943</v>
      </c>
      <c r="D791" s="349">
        <v>2E-3</v>
      </c>
      <c r="E791" s="288" t="s">
        <v>1944</v>
      </c>
      <c r="F791" s="324" t="s">
        <v>1535</v>
      </c>
      <c r="G791" s="288" t="s">
        <v>1944</v>
      </c>
      <c r="H791" s="324" t="s">
        <v>1535</v>
      </c>
      <c r="I791" s="288" t="s">
        <v>1945</v>
      </c>
      <c r="J791" s="324" t="s">
        <v>1535</v>
      </c>
      <c r="K791" s="288" t="s">
        <v>1946</v>
      </c>
      <c r="L791" s="324" t="s">
        <v>1535</v>
      </c>
      <c r="M791" s="288" t="s">
        <v>1947</v>
      </c>
      <c r="N791" s="324" t="s">
        <v>1535</v>
      </c>
    </row>
    <row r="792" spans="1:14" x14ac:dyDescent="0.25">
      <c r="A792" s="291" t="s">
        <v>1948</v>
      </c>
      <c r="B792" s="307" t="s">
        <v>1949</v>
      </c>
      <c r="C792" s="291" t="s">
        <v>1667</v>
      </c>
      <c r="D792" s="332">
        <v>0.01</v>
      </c>
      <c r="E792" s="291" t="s">
        <v>1950</v>
      </c>
      <c r="F792" s="323" t="s">
        <v>1535</v>
      </c>
      <c r="G792" s="291" t="s">
        <v>1950</v>
      </c>
      <c r="H792" s="323" t="s">
        <v>1535</v>
      </c>
      <c r="I792" s="291" t="s">
        <v>1951</v>
      </c>
      <c r="J792" s="323" t="s">
        <v>1535</v>
      </c>
      <c r="K792" s="291" t="s">
        <v>1952</v>
      </c>
      <c r="L792" s="323" t="s">
        <v>1535</v>
      </c>
      <c r="M792" s="291" t="s">
        <v>1953</v>
      </c>
      <c r="N792" s="323" t="s">
        <v>1535</v>
      </c>
    </row>
    <row r="793" spans="1:14" ht="15.75" x14ac:dyDescent="0.25">
      <c r="A793" s="288" t="s">
        <v>1954</v>
      </c>
      <c r="B793" s="305" t="s">
        <v>1955</v>
      </c>
      <c r="C793" s="288" t="s">
        <v>1943</v>
      </c>
      <c r="D793" s="349">
        <v>3.0000000000000001E-3</v>
      </c>
      <c r="E793" s="288" t="s">
        <v>1956</v>
      </c>
      <c r="F793" s="324" t="s">
        <v>1535</v>
      </c>
      <c r="G793" s="288" t="s">
        <v>1956</v>
      </c>
      <c r="H793" s="324" t="s">
        <v>1535</v>
      </c>
      <c r="I793" s="288" t="s">
        <v>1957</v>
      </c>
      <c r="J793" s="324" t="s">
        <v>1535</v>
      </c>
      <c r="K793" s="288" t="s">
        <v>1958</v>
      </c>
      <c r="L793" s="324" t="s">
        <v>1535</v>
      </c>
      <c r="M793" s="288" t="s">
        <v>1959</v>
      </c>
      <c r="N793" s="324" t="s">
        <v>1535</v>
      </c>
    </row>
    <row r="794" spans="1:14" x14ac:dyDescent="0.25">
      <c r="A794" s="291" t="s">
        <v>1960</v>
      </c>
      <c r="B794" s="307" t="s">
        <v>1961</v>
      </c>
      <c r="C794" s="291" t="s">
        <v>1962</v>
      </c>
      <c r="D794" s="332">
        <v>0.02</v>
      </c>
      <c r="E794" s="291" t="s">
        <v>1963</v>
      </c>
      <c r="F794" s="323" t="s">
        <v>1535</v>
      </c>
      <c r="G794" s="291" t="s">
        <v>1963</v>
      </c>
      <c r="H794" s="323" t="s">
        <v>1535</v>
      </c>
      <c r="I794" s="291" t="s">
        <v>1964</v>
      </c>
      <c r="J794" s="323" t="s">
        <v>1535</v>
      </c>
      <c r="K794" s="291" t="s">
        <v>1965</v>
      </c>
      <c r="L794" s="323" t="s">
        <v>1535</v>
      </c>
      <c r="M794" s="291" t="s">
        <v>1966</v>
      </c>
      <c r="N794" s="323" t="s">
        <v>1535</v>
      </c>
    </row>
    <row r="795" spans="1:14" x14ac:dyDescent="0.25">
      <c r="A795" s="294" t="s">
        <v>1967</v>
      </c>
      <c r="B795" s="308" t="s">
        <v>1968</v>
      </c>
      <c r="C795" s="294" t="s">
        <v>1891</v>
      </c>
      <c r="D795" s="335">
        <v>7.0000000000000007E-2</v>
      </c>
      <c r="E795" s="294" t="s">
        <v>1632</v>
      </c>
      <c r="F795" s="325">
        <v>6</v>
      </c>
      <c r="G795" s="294" t="s">
        <v>1632</v>
      </c>
      <c r="H795" s="325">
        <v>2</v>
      </c>
      <c r="I795" s="294" t="s">
        <v>1969</v>
      </c>
      <c r="J795" s="325">
        <v>2</v>
      </c>
      <c r="K795" s="294" t="s">
        <v>1970</v>
      </c>
      <c r="L795" s="326" t="s">
        <v>1535</v>
      </c>
      <c r="M795" s="294" t="s">
        <v>1971</v>
      </c>
      <c r="N795" s="326" t="s">
        <v>1535</v>
      </c>
    </row>
    <row r="796" spans="1:14" x14ac:dyDescent="0.25">
      <c r="A796" s="284" t="s">
        <v>1972</v>
      </c>
      <c r="B796" s="327" t="s">
        <v>1973</v>
      </c>
      <c r="C796" s="317">
        <v>119</v>
      </c>
      <c r="D796" s="328">
        <v>0.41</v>
      </c>
      <c r="E796" s="284" t="s">
        <v>1974</v>
      </c>
      <c r="F796" s="318">
        <v>12400</v>
      </c>
      <c r="G796" s="284" t="s">
        <v>1468</v>
      </c>
      <c r="H796" s="318">
        <v>12400</v>
      </c>
      <c r="I796" s="284" t="s">
        <v>1975</v>
      </c>
      <c r="J796" s="318">
        <v>13000</v>
      </c>
      <c r="K796" s="284" t="s">
        <v>1976</v>
      </c>
      <c r="L796" s="318">
        <v>13200</v>
      </c>
      <c r="M796" s="284" t="s">
        <v>1977</v>
      </c>
      <c r="N796" s="318">
        <v>10900</v>
      </c>
    </row>
    <row r="797" spans="1:14" x14ac:dyDescent="0.25">
      <c r="A797" s="288" t="s">
        <v>1978</v>
      </c>
      <c r="B797" s="305" t="s">
        <v>1979</v>
      </c>
      <c r="C797" s="299">
        <v>24.4</v>
      </c>
      <c r="D797" s="331">
        <v>0.44</v>
      </c>
      <c r="E797" s="288" t="s">
        <v>1980</v>
      </c>
      <c r="F797" s="340">
        <v>11600</v>
      </c>
      <c r="G797" s="288" t="s">
        <v>1981</v>
      </c>
      <c r="H797" s="320">
        <v>5560</v>
      </c>
      <c r="I797" s="288" t="s">
        <v>1982</v>
      </c>
      <c r="J797" s="340">
        <v>10800</v>
      </c>
      <c r="K797" s="288" t="s">
        <v>1983</v>
      </c>
      <c r="L797" s="320">
        <v>4900</v>
      </c>
      <c r="M797" s="288" t="s">
        <v>1984</v>
      </c>
      <c r="N797" s="319">
        <v>1430</v>
      </c>
    </row>
    <row r="798" spans="1:14" x14ac:dyDescent="0.25">
      <c r="A798" s="291" t="s">
        <v>1985</v>
      </c>
      <c r="B798" s="292" t="s">
        <v>1986</v>
      </c>
      <c r="C798" s="311">
        <v>4.8</v>
      </c>
      <c r="D798" s="332">
        <v>0.18</v>
      </c>
      <c r="E798" s="291" t="s">
        <v>1987</v>
      </c>
      <c r="F798" s="322">
        <v>1890</v>
      </c>
      <c r="G798" s="291" t="s">
        <v>1988</v>
      </c>
      <c r="H798" s="321">
        <v>523</v>
      </c>
      <c r="I798" s="291" t="s">
        <v>1989</v>
      </c>
      <c r="J798" s="322">
        <v>1020</v>
      </c>
      <c r="K798" s="291" t="s">
        <v>1990</v>
      </c>
      <c r="L798" s="321">
        <v>108</v>
      </c>
      <c r="M798" s="291" t="s">
        <v>1991</v>
      </c>
      <c r="N798" s="321">
        <v>73</v>
      </c>
    </row>
    <row r="799" spans="1:14" x14ac:dyDescent="0.25">
      <c r="A799" s="288" t="s">
        <v>1992</v>
      </c>
      <c r="B799" s="305" t="s">
        <v>1993</v>
      </c>
      <c r="C799" s="299">
        <v>51.6</v>
      </c>
      <c r="D799" s="331">
        <v>0.44</v>
      </c>
      <c r="E799" s="288" t="s">
        <v>1994</v>
      </c>
      <c r="F799" s="320">
        <v>8900</v>
      </c>
      <c r="G799" s="288" t="s">
        <v>1995</v>
      </c>
      <c r="H799" s="320">
        <v>6450</v>
      </c>
      <c r="I799" s="288" t="s">
        <v>1996</v>
      </c>
      <c r="J799" s="320">
        <v>8980</v>
      </c>
      <c r="K799" s="288" t="s">
        <v>1997</v>
      </c>
      <c r="L799" s="320">
        <v>6850</v>
      </c>
      <c r="M799" s="288" t="s">
        <v>1998</v>
      </c>
      <c r="N799" s="319">
        <v>3630</v>
      </c>
    </row>
    <row r="800" spans="1:14" ht="18" x14ac:dyDescent="0.25">
      <c r="A800" s="291" t="s">
        <v>1999</v>
      </c>
      <c r="B800" s="307" t="s">
        <v>2000</v>
      </c>
      <c r="C800" s="311">
        <v>4.3</v>
      </c>
      <c r="D800" s="332">
        <v>0.41</v>
      </c>
      <c r="E800" s="291" t="s">
        <v>2001</v>
      </c>
      <c r="F800" s="322">
        <v>2120</v>
      </c>
      <c r="G800" s="291" t="s">
        <v>2002</v>
      </c>
      <c r="H800" s="321">
        <v>583</v>
      </c>
      <c r="I800" s="291" t="s">
        <v>2003</v>
      </c>
      <c r="J800" s="322">
        <v>1080</v>
      </c>
      <c r="K800" s="291" t="s">
        <v>2004</v>
      </c>
      <c r="L800" s="321">
        <v>116</v>
      </c>
      <c r="M800" s="291" t="s">
        <v>1415</v>
      </c>
      <c r="N800" s="321">
        <v>81</v>
      </c>
    </row>
    <row r="801" spans="1:14" ht="15.75" x14ac:dyDescent="0.25">
      <c r="A801" s="288" t="s">
        <v>2005</v>
      </c>
      <c r="B801" s="305" t="s">
        <v>2006</v>
      </c>
      <c r="C801" s="306">
        <v>3.5</v>
      </c>
      <c r="D801" s="331">
        <v>0.42</v>
      </c>
      <c r="E801" s="288" t="s">
        <v>2007</v>
      </c>
      <c r="F801" s="320">
        <v>1800</v>
      </c>
      <c r="G801" s="288" t="s">
        <v>2008</v>
      </c>
      <c r="H801" s="319">
        <v>491</v>
      </c>
      <c r="I801" s="288" t="s">
        <v>2009</v>
      </c>
      <c r="J801" s="319">
        <v>822</v>
      </c>
      <c r="K801" s="288" t="s">
        <v>2010</v>
      </c>
      <c r="L801" s="319">
        <v>93</v>
      </c>
      <c r="M801" s="288" t="s">
        <v>2011</v>
      </c>
      <c r="N801" s="319">
        <v>68</v>
      </c>
    </row>
    <row r="802" spans="1:14" ht="15.75" x14ac:dyDescent="0.25">
      <c r="A802" s="291" t="s">
        <v>2012</v>
      </c>
      <c r="B802" s="307" t="s">
        <v>2013</v>
      </c>
      <c r="C802" s="302">
        <v>20.8</v>
      </c>
      <c r="D802" s="307" t="s">
        <v>2014</v>
      </c>
      <c r="E802" s="291" t="s">
        <v>1540</v>
      </c>
      <c r="F802" s="322">
        <v>9710</v>
      </c>
      <c r="G802" s="291" t="s">
        <v>2015</v>
      </c>
      <c r="H802" s="322">
        <v>4240</v>
      </c>
      <c r="I802" s="291" t="s">
        <v>1871</v>
      </c>
      <c r="J802" s="322">
        <v>8820</v>
      </c>
      <c r="K802" s="291" t="s">
        <v>2016</v>
      </c>
      <c r="L802" s="322">
        <v>3400</v>
      </c>
      <c r="M802" s="291" t="s">
        <v>2017</v>
      </c>
      <c r="N802" s="321">
        <v>912</v>
      </c>
    </row>
    <row r="803" spans="1:14" x14ac:dyDescent="0.25">
      <c r="A803" s="288" t="s">
        <v>2018</v>
      </c>
      <c r="B803" s="305" t="s">
        <v>2019</v>
      </c>
      <c r="C803" s="299">
        <v>10.8</v>
      </c>
      <c r="D803" s="331">
        <v>0.45</v>
      </c>
      <c r="E803" s="288" t="s">
        <v>2020</v>
      </c>
      <c r="F803" s="320">
        <v>5550</v>
      </c>
      <c r="G803" s="288" t="s">
        <v>2021</v>
      </c>
      <c r="H803" s="320">
        <v>1790</v>
      </c>
      <c r="I803" s="288" t="s">
        <v>2022</v>
      </c>
      <c r="J803" s="320">
        <v>4280</v>
      </c>
      <c r="K803" s="288" t="s">
        <v>2023</v>
      </c>
      <c r="L803" s="319">
        <v>753</v>
      </c>
      <c r="M803" s="288" t="s">
        <v>2024</v>
      </c>
      <c r="N803" s="319">
        <v>260</v>
      </c>
    </row>
    <row r="804" spans="1:14" x14ac:dyDescent="0.25">
      <c r="A804" s="291" t="s">
        <v>2025</v>
      </c>
      <c r="B804" s="307" t="s">
        <v>2026</v>
      </c>
      <c r="C804" s="311">
        <v>7.5</v>
      </c>
      <c r="D804" s="332">
        <v>0.36</v>
      </c>
      <c r="E804" s="291" t="s">
        <v>2027</v>
      </c>
      <c r="F804" s="322">
        <v>3350</v>
      </c>
      <c r="G804" s="291" t="s">
        <v>2028</v>
      </c>
      <c r="H804" s="321">
        <v>979</v>
      </c>
      <c r="I804" s="291" t="s">
        <v>1542</v>
      </c>
      <c r="J804" s="322">
        <v>2240</v>
      </c>
      <c r="K804" s="291" t="s">
        <v>2029</v>
      </c>
      <c r="L804" s="321">
        <v>273</v>
      </c>
      <c r="M804" s="291" t="s">
        <v>2030</v>
      </c>
      <c r="N804" s="321">
        <v>138</v>
      </c>
    </row>
    <row r="805" spans="1:14" x14ac:dyDescent="0.25">
      <c r="A805" s="288" t="s">
        <v>2031</v>
      </c>
      <c r="B805" s="305" t="s">
        <v>2032</v>
      </c>
      <c r="C805" s="306">
        <v>4.9000000000000004</v>
      </c>
      <c r="D805" s="331">
        <v>0.33</v>
      </c>
      <c r="E805" s="288" t="s">
        <v>2033</v>
      </c>
      <c r="F805" s="320">
        <v>2360</v>
      </c>
      <c r="G805" s="288" t="s">
        <v>2034</v>
      </c>
      <c r="H805" s="319">
        <v>654</v>
      </c>
      <c r="I805" s="288" t="s">
        <v>2035</v>
      </c>
      <c r="J805" s="320">
        <v>1280</v>
      </c>
      <c r="K805" s="288" t="s">
        <v>2036</v>
      </c>
      <c r="L805" s="319">
        <v>136</v>
      </c>
      <c r="M805" s="288" t="s">
        <v>2037</v>
      </c>
      <c r="N805" s="319">
        <v>91</v>
      </c>
    </row>
    <row r="806" spans="1:14" x14ac:dyDescent="0.25">
      <c r="A806" s="291" t="s">
        <v>2038</v>
      </c>
      <c r="B806" s="307" t="s">
        <v>2039</v>
      </c>
      <c r="C806" s="311">
        <v>6.6</v>
      </c>
      <c r="D806" s="332">
        <v>0.31</v>
      </c>
      <c r="E806" s="291" t="s">
        <v>2040</v>
      </c>
      <c r="F806" s="322">
        <v>2900</v>
      </c>
      <c r="G806" s="291" t="s">
        <v>2041</v>
      </c>
      <c r="H806" s="321">
        <v>828</v>
      </c>
      <c r="I806" s="291" t="s">
        <v>2042</v>
      </c>
      <c r="J806" s="322">
        <v>1820</v>
      </c>
      <c r="K806" s="291" t="s">
        <v>2043</v>
      </c>
      <c r="L806" s="321">
        <v>206</v>
      </c>
      <c r="M806" s="291" t="s">
        <v>2044</v>
      </c>
      <c r="N806" s="321">
        <v>116</v>
      </c>
    </row>
    <row r="807" spans="1:14" x14ac:dyDescent="0.25">
      <c r="A807" s="288" t="s">
        <v>2045</v>
      </c>
      <c r="B807" s="305" t="s">
        <v>2046</v>
      </c>
      <c r="C807" s="306">
        <v>5.5</v>
      </c>
      <c r="D807" s="331">
        <v>0.36</v>
      </c>
      <c r="E807" s="288" t="s">
        <v>2047</v>
      </c>
      <c r="F807" s="320">
        <v>2910</v>
      </c>
      <c r="G807" s="288" t="s">
        <v>2048</v>
      </c>
      <c r="H807" s="319">
        <v>812</v>
      </c>
      <c r="I807" s="288" t="s">
        <v>2049</v>
      </c>
      <c r="J807" s="320">
        <v>1670</v>
      </c>
      <c r="K807" s="288" t="s">
        <v>1503</v>
      </c>
      <c r="L807" s="319">
        <v>179</v>
      </c>
      <c r="M807" s="288" t="s">
        <v>2050</v>
      </c>
      <c r="N807" s="319">
        <v>114</v>
      </c>
    </row>
    <row r="808" spans="1:14" x14ac:dyDescent="0.25">
      <c r="A808" s="291" t="s">
        <v>2051</v>
      </c>
      <c r="B808" s="307" t="s">
        <v>2052</v>
      </c>
      <c r="C808" s="311">
        <v>0.3</v>
      </c>
      <c r="D808" s="332">
        <v>0.14000000000000001</v>
      </c>
      <c r="E808" s="291" t="s">
        <v>2053</v>
      </c>
      <c r="F808" s="321">
        <v>69</v>
      </c>
      <c r="G808" s="291" t="s">
        <v>2053</v>
      </c>
      <c r="H808" s="321">
        <v>19</v>
      </c>
      <c r="I808" s="291" t="s">
        <v>2054</v>
      </c>
      <c r="J808" s="321">
        <v>21</v>
      </c>
      <c r="K808" s="291" t="s">
        <v>2055</v>
      </c>
      <c r="L808" s="321">
        <v>3</v>
      </c>
      <c r="M808" s="291" t="s">
        <v>2056</v>
      </c>
      <c r="N808" s="321">
        <v>3</v>
      </c>
    </row>
    <row r="809" spans="1:14" x14ac:dyDescent="0.25">
      <c r="A809" s="288" t="s">
        <v>2057</v>
      </c>
      <c r="B809" s="305" t="s">
        <v>2058</v>
      </c>
      <c r="C809" s="306">
        <v>2.5</v>
      </c>
      <c r="D809" s="331">
        <v>0.26</v>
      </c>
      <c r="E809" s="288" t="s">
        <v>2059</v>
      </c>
      <c r="F809" s="320">
        <v>1110</v>
      </c>
      <c r="G809" s="288" t="s">
        <v>2059</v>
      </c>
      <c r="H809" s="319">
        <v>301</v>
      </c>
      <c r="I809" s="288" t="s">
        <v>2060</v>
      </c>
      <c r="J809" s="319">
        <v>438</v>
      </c>
      <c r="K809" s="288" t="s">
        <v>2061</v>
      </c>
      <c r="L809" s="319">
        <v>54</v>
      </c>
      <c r="M809" s="288" t="s">
        <v>2062</v>
      </c>
      <c r="N809" s="319">
        <v>42</v>
      </c>
    </row>
    <row r="810" spans="1:14" x14ac:dyDescent="0.25">
      <c r="A810" s="291" t="s">
        <v>2063</v>
      </c>
      <c r="B810" s="307" t="s">
        <v>2064</v>
      </c>
      <c r="C810" s="291" t="s">
        <v>2065</v>
      </c>
      <c r="D810" s="332">
        <v>0.04</v>
      </c>
      <c r="E810" s="291" t="s">
        <v>2066</v>
      </c>
      <c r="F810" s="321">
        <v>5</v>
      </c>
      <c r="G810" s="291" t="s">
        <v>2066</v>
      </c>
      <c r="H810" s="321">
        <v>1</v>
      </c>
      <c r="I810" s="291" t="s">
        <v>2067</v>
      </c>
      <c r="J810" s="321">
        <v>1</v>
      </c>
      <c r="K810" s="291" t="s">
        <v>2068</v>
      </c>
      <c r="L810" s="323" t="s">
        <v>1535</v>
      </c>
      <c r="M810" s="291" t="s">
        <v>2069</v>
      </c>
      <c r="N810" s="323" t="s">
        <v>1535</v>
      </c>
    </row>
    <row r="811" spans="1:14" x14ac:dyDescent="0.25">
      <c r="A811" s="288" t="s">
        <v>2070</v>
      </c>
      <c r="B811" s="305" t="s">
        <v>2071</v>
      </c>
      <c r="C811" s="306">
        <v>0.4</v>
      </c>
      <c r="D811" s="331">
        <v>0.13</v>
      </c>
      <c r="E811" s="288" t="s">
        <v>1797</v>
      </c>
      <c r="F811" s="319">
        <v>108</v>
      </c>
      <c r="G811" s="288" t="s">
        <v>1797</v>
      </c>
      <c r="H811" s="319">
        <v>29</v>
      </c>
      <c r="I811" s="288" t="s">
        <v>2072</v>
      </c>
      <c r="J811" s="319">
        <v>33</v>
      </c>
      <c r="K811" s="288" t="s">
        <v>2073</v>
      </c>
      <c r="L811" s="319">
        <v>5</v>
      </c>
      <c r="M811" s="288" t="s">
        <v>2074</v>
      </c>
      <c r="N811" s="319">
        <v>4</v>
      </c>
    </row>
    <row r="812" spans="1:14" x14ac:dyDescent="0.25">
      <c r="A812" s="291" t="s">
        <v>2075</v>
      </c>
      <c r="B812" s="307" t="s">
        <v>2076</v>
      </c>
      <c r="C812" s="291" t="s">
        <v>2077</v>
      </c>
      <c r="D812" s="332">
        <v>0.02</v>
      </c>
      <c r="E812" s="291" t="s">
        <v>2078</v>
      </c>
      <c r="F812" s="321">
        <v>1</v>
      </c>
      <c r="G812" s="291" t="s">
        <v>2078</v>
      </c>
      <c r="H812" s="323" t="s">
        <v>1535</v>
      </c>
      <c r="I812" s="291" t="s">
        <v>2079</v>
      </c>
      <c r="J812" s="323" t="s">
        <v>1535</v>
      </c>
      <c r="K812" s="291" t="s">
        <v>2080</v>
      </c>
      <c r="L812" s="323" t="s">
        <v>1535</v>
      </c>
      <c r="M812" s="291" t="s">
        <v>1677</v>
      </c>
      <c r="N812" s="323" t="s">
        <v>1535</v>
      </c>
    </row>
    <row r="813" spans="1:14" ht="18" x14ac:dyDescent="0.25">
      <c r="A813" s="288" t="s">
        <v>2081</v>
      </c>
      <c r="B813" s="305" t="s">
        <v>2082</v>
      </c>
      <c r="C813" s="299">
        <v>22.5</v>
      </c>
      <c r="D813" s="331">
        <v>0.53</v>
      </c>
      <c r="E813" s="288" t="s">
        <v>2083</v>
      </c>
      <c r="F813" s="320">
        <v>6720</v>
      </c>
      <c r="G813" s="288" t="s">
        <v>2084</v>
      </c>
      <c r="H813" s="320">
        <v>3070</v>
      </c>
      <c r="I813" s="288" t="s">
        <v>2085</v>
      </c>
      <c r="J813" s="320">
        <v>6180</v>
      </c>
      <c r="K813" s="288" t="s">
        <v>2086</v>
      </c>
      <c r="L813" s="320">
        <v>2580</v>
      </c>
      <c r="M813" s="288" t="s">
        <v>2087</v>
      </c>
      <c r="N813" s="319">
        <v>718</v>
      </c>
    </row>
    <row r="814" spans="1:14" ht="15.75" x14ac:dyDescent="0.25">
      <c r="A814" s="313" t="s">
        <v>2088</v>
      </c>
      <c r="B814" s="312" t="s">
        <v>2089</v>
      </c>
      <c r="C814" s="350">
        <v>21.2</v>
      </c>
      <c r="D814" s="333">
        <v>0.44</v>
      </c>
      <c r="E814" s="313" t="s">
        <v>2090</v>
      </c>
      <c r="F814" s="345">
        <v>5940</v>
      </c>
      <c r="G814" s="313" t="s">
        <v>2091</v>
      </c>
      <c r="H814" s="345">
        <v>2620</v>
      </c>
      <c r="I814" s="313" t="s">
        <v>2092</v>
      </c>
      <c r="J814" s="345">
        <v>5410</v>
      </c>
      <c r="K814" s="313" t="s">
        <v>2093</v>
      </c>
      <c r="L814" s="345">
        <v>2130</v>
      </c>
      <c r="M814" s="313" t="s">
        <v>2094</v>
      </c>
      <c r="N814" s="351">
        <v>575</v>
      </c>
    </row>
    <row r="815" spans="1:14" ht="18" x14ac:dyDescent="0.25">
      <c r="A815" s="284" t="s">
        <v>2095</v>
      </c>
      <c r="B815" s="327" t="s">
        <v>2096</v>
      </c>
      <c r="C815" s="297">
        <v>7.5</v>
      </c>
      <c r="D815" s="328">
        <v>0.44</v>
      </c>
      <c r="E815" s="284" t="s">
        <v>2097</v>
      </c>
      <c r="F815" s="348">
        <v>3180</v>
      </c>
      <c r="G815" s="284" t="s">
        <v>2098</v>
      </c>
      <c r="H815" s="329">
        <v>929</v>
      </c>
      <c r="I815" s="284" t="s">
        <v>2099</v>
      </c>
      <c r="J815" s="348">
        <v>2120</v>
      </c>
      <c r="K815" s="284" t="s">
        <v>2100</v>
      </c>
      <c r="L815" s="329">
        <v>259</v>
      </c>
      <c r="M815" s="284" t="s">
        <v>2101</v>
      </c>
      <c r="N815" s="329">
        <v>131</v>
      </c>
    </row>
    <row r="816" spans="1:14" ht="18" x14ac:dyDescent="0.25">
      <c r="A816" s="288" t="s">
        <v>2102</v>
      </c>
      <c r="B816" s="305" t="s">
        <v>2103</v>
      </c>
      <c r="C816" s="306">
        <v>2.2000000000000002</v>
      </c>
      <c r="D816" s="331">
        <v>0.32</v>
      </c>
      <c r="E816" s="288" t="s">
        <v>2104</v>
      </c>
      <c r="F816" s="319">
        <v>795</v>
      </c>
      <c r="G816" s="288" t="s">
        <v>2104</v>
      </c>
      <c r="H816" s="319">
        <v>216</v>
      </c>
      <c r="I816" s="288" t="s">
        <v>2105</v>
      </c>
      <c r="J816" s="319">
        <v>302</v>
      </c>
      <c r="K816" s="288" t="s">
        <v>2106</v>
      </c>
      <c r="L816" s="319">
        <v>38</v>
      </c>
      <c r="M816" s="288" t="s">
        <v>2107</v>
      </c>
      <c r="N816" s="319">
        <v>30</v>
      </c>
    </row>
    <row r="817" spans="1:14" ht="18" x14ac:dyDescent="0.25">
      <c r="A817" s="291" t="s">
        <v>2108</v>
      </c>
      <c r="B817" s="307" t="s">
        <v>2109</v>
      </c>
      <c r="C817" s="311">
        <v>5</v>
      </c>
      <c r="D817" s="332">
        <v>0.35</v>
      </c>
      <c r="E817" s="291" t="s">
        <v>2110</v>
      </c>
      <c r="F817" s="322">
        <v>1910</v>
      </c>
      <c r="G817" s="291" t="s">
        <v>2111</v>
      </c>
      <c r="H817" s="321">
        <v>530</v>
      </c>
      <c r="I817" s="291" t="s">
        <v>2112</v>
      </c>
      <c r="J817" s="322">
        <v>1050</v>
      </c>
      <c r="K817" s="291" t="s">
        <v>2113</v>
      </c>
      <c r="L817" s="321">
        <v>111</v>
      </c>
      <c r="M817" s="291" t="s">
        <v>2114</v>
      </c>
      <c r="N817" s="321">
        <v>74</v>
      </c>
    </row>
    <row r="818" spans="1:14" ht="18" x14ac:dyDescent="0.25">
      <c r="A818" s="288" t="s">
        <v>2115</v>
      </c>
      <c r="B818" s="305" t="s">
        <v>2116</v>
      </c>
      <c r="C818" s="306">
        <v>6.6</v>
      </c>
      <c r="D818" s="331">
        <v>0.42</v>
      </c>
      <c r="E818" s="288" t="s">
        <v>2048</v>
      </c>
      <c r="F818" s="320">
        <v>2990</v>
      </c>
      <c r="G818" s="288" t="s">
        <v>2117</v>
      </c>
      <c r="H818" s="319">
        <v>854</v>
      </c>
      <c r="I818" s="288" t="s">
        <v>2118</v>
      </c>
      <c r="J818" s="320">
        <v>1880</v>
      </c>
      <c r="K818" s="288" t="s">
        <v>1382</v>
      </c>
      <c r="L818" s="319">
        <v>212</v>
      </c>
      <c r="M818" s="288" t="s">
        <v>2119</v>
      </c>
      <c r="N818" s="319">
        <v>120</v>
      </c>
    </row>
    <row r="819" spans="1:14" ht="18" x14ac:dyDescent="0.25">
      <c r="A819" s="291" t="s">
        <v>2120</v>
      </c>
      <c r="B819" s="307" t="s">
        <v>2121</v>
      </c>
      <c r="C819" s="311">
        <v>6</v>
      </c>
      <c r="D819" s="307" t="s">
        <v>2122</v>
      </c>
      <c r="E819" s="291" t="s">
        <v>2123</v>
      </c>
      <c r="F819" s="322">
        <v>3150</v>
      </c>
      <c r="G819" s="291" t="s">
        <v>2124</v>
      </c>
      <c r="H819" s="321">
        <v>889</v>
      </c>
      <c r="I819" s="291" t="s">
        <v>1631</v>
      </c>
      <c r="J819" s="322">
        <v>1900</v>
      </c>
      <c r="K819" s="291" t="s">
        <v>2043</v>
      </c>
      <c r="L819" s="321">
        <v>206</v>
      </c>
      <c r="M819" s="291" t="s">
        <v>2125</v>
      </c>
      <c r="N819" s="321">
        <v>124</v>
      </c>
    </row>
    <row r="820" spans="1:14" x14ac:dyDescent="0.25">
      <c r="A820" s="288" t="s">
        <v>2126</v>
      </c>
      <c r="B820" s="305" t="s">
        <v>2127</v>
      </c>
      <c r="C820" s="306">
        <v>3.7</v>
      </c>
      <c r="D820" s="331">
        <v>0.32</v>
      </c>
      <c r="E820" s="288" t="s">
        <v>2128</v>
      </c>
      <c r="F820" s="320">
        <v>1330</v>
      </c>
      <c r="G820" s="288" t="s">
        <v>2129</v>
      </c>
      <c r="H820" s="319">
        <v>363</v>
      </c>
      <c r="I820" s="288" t="s">
        <v>1428</v>
      </c>
      <c r="J820" s="319">
        <v>624</v>
      </c>
      <c r="K820" s="288" t="s">
        <v>2130</v>
      </c>
      <c r="L820" s="319">
        <v>69</v>
      </c>
      <c r="M820" s="288" t="s">
        <v>2131</v>
      </c>
      <c r="N820" s="319">
        <v>51</v>
      </c>
    </row>
    <row r="821" spans="1:14" ht="18" x14ac:dyDescent="0.25">
      <c r="A821" s="291" t="s">
        <v>2132</v>
      </c>
      <c r="B821" s="307" t="s">
        <v>2133</v>
      </c>
      <c r="C821" s="311">
        <v>3.8</v>
      </c>
      <c r="D821" s="332">
        <v>0.3</v>
      </c>
      <c r="E821" s="291" t="s">
        <v>2134</v>
      </c>
      <c r="F821" s="322">
        <v>1410</v>
      </c>
      <c r="G821" s="291" t="s">
        <v>2135</v>
      </c>
      <c r="H821" s="321">
        <v>387</v>
      </c>
      <c r="I821" s="291" t="s">
        <v>2136</v>
      </c>
      <c r="J821" s="321">
        <v>673</v>
      </c>
      <c r="K821" s="291" t="s">
        <v>2137</v>
      </c>
      <c r="L821" s="321">
        <v>74</v>
      </c>
      <c r="M821" s="291" t="s">
        <v>2138</v>
      </c>
      <c r="N821" s="321">
        <v>54</v>
      </c>
    </row>
    <row r="822" spans="1:14" ht="18" x14ac:dyDescent="0.25">
      <c r="A822" s="288" t="s">
        <v>2139</v>
      </c>
      <c r="B822" s="305" t="s">
        <v>2140</v>
      </c>
      <c r="C822" s="305" t="s">
        <v>2141</v>
      </c>
      <c r="D822" s="331">
        <v>0.17</v>
      </c>
      <c r="E822" s="288" t="s">
        <v>2142</v>
      </c>
      <c r="F822" s="319">
        <v>62</v>
      </c>
      <c r="G822" s="288" t="s">
        <v>2142</v>
      </c>
      <c r="H822" s="319">
        <v>17</v>
      </c>
      <c r="I822" s="288" t="s">
        <v>2143</v>
      </c>
      <c r="J822" s="319">
        <v>18</v>
      </c>
      <c r="K822" s="288" t="s">
        <v>2144</v>
      </c>
      <c r="L822" s="319">
        <v>3</v>
      </c>
      <c r="M822" s="288" t="s">
        <v>2145</v>
      </c>
      <c r="N822" s="319">
        <v>2</v>
      </c>
    </row>
    <row r="823" spans="1:14" ht="18" x14ac:dyDescent="0.25">
      <c r="A823" s="291" t="s">
        <v>2146</v>
      </c>
      <c r="B823" s="307" t="s">
        <v>2147</v>
      </c>
      <c r="C823" s="311">
        <v>5.7</v>
      </c>
      <c r="D823" s="332">
        <v>0.37</v>
      </c>
      <c r="E823" s="291" t="s">
        <v>2148</v>
      </c>
      <c r="F823" s="322">
        <v>2560</v>
      </c>
      <c r="G823" s="291" t="s">
        <v>2149</v>
      </c>
      <c r="H823" s="321">
        <v>719</v>
      </c>
      <c r="I823" s="291" t="s">
        <v>2150</v>
      </c>
      <c r="J823" s="322">
        <v>1500</v>
      </c>
      <c r="K823" s="291" t="s">
        <v>2151</v>
      </c>
      <c r="L823" s="321">
        <v>162</v>
      </c>
      <c r="M823" s="291" t="s">
        <v>2152</v>
      </c>
      <c r="N823" s="321">
        <v>101</v>
      </c>
    </row>
    <row r="824" spans="1:14" ht="18" x14ac:dyDescent="0.25">
      <c r="A824" s="288" t="s">
        <v>2153</v>
      </c>
      <c r="B824" s="305" t="s">
        <v>2154</v>
      </c>
      <c r="C824" s="306">
        <v>3.5</v>
      </c>
      <c r="D824" s="331">
        <v>0.38</v>
      </c>
      <c r="E824" s="288" t="s">
        <v>2155</v>
      </c>
      <c r="F824" s="320">
        <v>1640</v>
      </c>
      <c r="G824" s="288" t="s">
        <v>2156</v>
      </c>
      <c r="H824" s="319">
        <v>446</v>
      </c>
      <c r="I824" s="288" t="s">
        <v>2157</v>
      </c>
      <c r="J824" s="319">
        <v>747</v>
      </c>
      <c r="K824" s="288" t="s">
        <v>2158</v>
      </c>
      <c r="L824" s="319">
        <v>84</v>
      </c>
      <c r="M824" s="288" t="s">
        <v>2159</v>
      </c>
      <c r="N824" s="319">
        <v>62</v>
      </c>
    </row>
    <row r="825" spans="1:14" ht="18" x14ac:dyDescent="0.25">
      <c r="A825" s="291" t="s">
        <v>2160</v>
      </c>
      <c r="B825" s="307" t="s">
        <v>2161</v>
      </c>
      <c r="C825" s="311">
        <v>3.8</v>
      </c>
      <c r="D825" s="332">
        <v>0.32</v>
      </c>
      <c r="E825" s="291" t="s">
        <v>2162</v>
      </c>
      <c r="F825" s="322">
        <v>1510</v>
      </c>
      <c r="G825" s="291" t="s">
        <v>2163</v>
      </c>
      <c r="H825" s="321">
        <v>413</v>
      </c>
      <c r="I825" s="291" t="s">
        <v>2164</v>
      </c>
      <c r="J825" s="321">
        <v>718</v>
      </c>
      <c r="K825" s="291" t="s">
        <v>2165</v>
      </c>
      <c r="L825" s="321">
        <v>79</v>
      </c>
      <c r="M825" s="291" t="s">
        <v>2166</v>
      </c>
      <c r="N825" s="321">
        <v>57</v>
      </c>
    </row>
    <row r="826" spans="1:14" x14ac:dyDescent="0.25">
      <c r="A826" s="288" t="s">
        <v>2167</v>
      </c>
      <c r="B826" s="305" t="s">
        <v>2168</v>
      </c>
      <c r="C826" s="288" t="s">
        <v>2169</v>
      </c>
      <c r="D826" s="331">
        <v>0.15</v>
      </c>
      <c r="E826" s="288" t="s">
        <v>2042</v>
      </c>
      <c r="F826" s="319">
        <v>50</v>
      </c>
      <c r="G826" s="288" t="s">
        <v>2042</v>
      </c>
      <c r="H826" s="319">
        <v>14</v>
      </c>
      <c r="I826" s="288" t="s">
        <v>2170</v>
      </c>
      <c r="J826" s="319">
        <v>15</v>
      </c>
      <c r="K826" s="288" t="s">
        <v>2171</v>
      </c>
      <c r="L826" s="319">
        <v>2</v>
      </c>
      <c r="M826" s="288" t="s">
        <v>2172</v>
      </c>
      <c r="N826" s="319">
        <v>2</v>
      </c>
    </row>
    <row r="827" spans="1:14" ht="18" x14ac:dyDescent="0.25">
      <c r="A827" s="291" t="s">
        <v>2173</v>
      </c>
      <c r="B827" s="307" t="s">
        <v>2174</v>
      </c>
      <c r="C827" s="291" t="s">
        <v>2175</v>
      </c>
      <c r="D827" s="332">
        <v>0.05</v>
      </c>
      <c r="E827" s="291" t="s">
        <v>2176</v>
      </c>
      <c r="F827" s="321">
        <v>3</v>
      </c>
      <c r="G827" s="291" t="s">
        <v>2176</v>
      </c>
      <c r="H827" s="323" t="s">
        <v>1535</v>
      </c>
      <c r="I827" s="291" t="s">
        <v>2177</v>
      </c>
      <c r="J827" s="323" t="s">
        <v>1535</v>
      </c>
      <c r="K827" s="291" t="s">
        <v>2178</v>
      </c>
      <c r="L827" s="323" t="s">
        <v>1535</v>
      </c>
      <c r="M827" s="291" t="s">
        <v>2179</v>
      </c>
      <c r="N827" s="323" t="s">
        <v>1535</v>
      </c>
    </row>
    <row r="828" spans="1:14" ht="18" x14ac:dyDescent="0.25">
      <c r="A828" s="288" t="s">
        <v>2180</v>
      </c>
      <c r="B828" s="305" t="s">
        <v>2181</v>
      </c>
      <c r="C828" s="306">
        <v>0.6</v>
      </c>
      <c r="D828" s="305" t="s">
        <v>2182</v>
      </c>
      <c r="E828" s="288" t="s">
        <v>2183</v>
      </c>
      <c r="F828" s="319">
        <v>215</v>
      </c>
      <c r="G828" s="288" t="s">
        <v>2183</v>
      </c>
      <c r="H828" s="319">
        <v>58</v>
      </c>
      <c r="I828" s="288" t="s">
        <v>2184</v>
      </c>
      <c r="J828" s="319">
        <v>66</v>
      </c>
      <c r="K828" s="288" t="s">
        <v>2185</v>
      </c>
      <c r="L828" s="319">
        <v>10</v>
      </c>
      <c r="M828" s="288" t="s">
        <v>2186</v>
      </c>
      <c r="N828" s="319">
        <v>8</v>
      </c>
    </row>
    <row r="829" spans="1:14" ht="18" x14ac:dyDescent="0.25">
      <c r="A829" s="291" t="s">
        <v>2187</v>
      </c>
      <c r="B829" s="307" t="s">
        <v>2188</v>
      </c>
      <c r="C829" s="311">
        <v>5</v>
      </c>
      <c r="D829" s="332">
        <v>0.3</v>
      </c>
      <c r="E829" s="291" t="s">
        <v>2189</v>
      </c>
      <c r="F829" s="322">
        <v>2260</v>
      </c>
      <c r="G829" s="291" t="s">
        <v>2190</v>
      </c>
      <c r="H829" s="321">
        <v>627</v>
      </c>
      <c r="I829" s="291" t="s">
        <v>2191</v>
      </c>
      <c r="J829" s="322">
        <v>1240</v>
      </c>
      <c r="K829" s="291" t="s">
        <v>2192</v>
      </c>
      <c r="L829" s="321">
        <v>132</v>
      </c>
      <c r="M829" s="291" t="s">
        <v>2193</v>
      </c>
      <c r="N829" s="321">
        <v>88</v>
      </c>
    </row>
    <row r="830" spans="1:14" ht="18" x14ac:dyDescent="0.25">
      <c r="A830" s="288" t="s">
        <v>2194</v>
      </c>
      <c r="B830" s="305" t="s">
        <v>2195</v>
      </c>
      <c r="C830" s="288" t="s">
        <v>1644</v>
      </c>
      <c r="D830" s="331">
        <v>0.01</v>
      </c>
      <c r="E830" s="288" t="s">
        <v>2196</v>
      </c>
      <c r="F830" s="324" t="s">
        <v>1535</v>
      </c>
      <c r="G830" s="288" t="s">
        <v>2196</v>
      </c>
      <c r="H830" s="324" t="s">
        <v>1535</v>
      </c>
      <c r="I830" s="288" t="s">
        <v>2197</v>
      </c>
      <c r="J830" s="324" t="s">
        <v>1535</v>
      </c>
      <c r="K830" s="288" t="s">
        <v>2198</v>
      </c>
      <c r="L830" s="324" t="s">
        <v>1535</v>
      </c>
      <c r="M830" s="288" t="s">
        <v>2199</v>
      </c>
      <c r="N830" s="324" t="s">
        <v>1535</v>
      </c>
    </row>
    <row r="831" spans="1:14" x14ac:dyDescent="0.25">
      <c r="A831" s="291" t="s">
        <v>2200</v>
      </c>
      <c r="B831" s="307" t="s">
        <v>2201</v>
      </c>
      <c r="C831" s="311">
        <v>0.3</v>
      </c>
      <c r="D831" s="332">
        <v>0.16</v>
      </c>
      <c r="E831" s="291" t="s">
        <v>2202</v>
      </c>
      <c r="F831" s="321">
        <v>47</v>
      </c>
      <c r="G831" s="291" t="s">
        <v>2202</v>
      </c>
      <c r="H831" s="321">
        <v>13</v>
      </c>
      <c r="I831" s="291" t="s">
        <v>2203</v>
      </c>
      <c r="J831" s="321">
        <v>14</v>
      </c>
      <c r="K831" s="291" t="s">
        <v>2204</v>
      </c>
      <c r="L831" s="321">
        <v>2</v>
      </c>
      <c r="M831" s="291" t="s">
        <v>2205</v>
      </c>
      <c r="N831" s="321">
        <v>2</v>
      </c>
    </row>
    <row r="832" spans="1:14" ht="18" x14ac:dyDescent="0.25">
      <c r="A832" s="288" t="s">
        <v>2206</v>
      </c>
      <c r="B832" s="305" t="s">
        <v>2207</v>
      </c>
      <c r="C832" s="299">
        <v>13.5</v>
      </c>
      <c r="D832" s="331">
        <v>1.02</v>
      </c>
      <c r="E832" s="288" t="s">
        <v>2208</v>
      </c>
      <c r="F832" s="320">
        <v>8010</v>
      </c>
      <c r="G832" s="288" t="s">
        <v>2209</v>
      </c>
      <c r="H832" s="320">
        <v>2820</v>
      </c>
      <c r="I832" s="288" t="s">
        <v>1933</v>
      </c>
      <c r="J832" s="320">
        <v>6600</v>
      </c>
      <c r="K832" s="288" t="s">
        <v>2210</v>
      </c>
      <c r="L832" s="320">
        <v>1530</v>
      </c>
      <c r="M832" s="288" t="s">
        <v>2211</v>
      </c>
      <c r="N832" s="319">
        <v>436</v>
      </c>
    </row>
    <row r="833" spans="1:14" x14ac:dyDescent="0.25">
      <c r="A833" s="291" t="s">
        <v>2212</v>
      </c>
      <c r="B833" s="307" t="s">
        <v>2213</v>
      </c>
      <c r="C833" s="311">
        <v>4.7</v>
      </c>
      <c r="D833" s="332">
        <v>0.36</v>
      </c>
      <c r="E833" s="291" t="s">
        <v>2214</v>
      </c>
      <c r="F833" s="322">
        <v>1530</v>
      </c>
      <c r="G833" s="291" t="s">
        <v>2215</v>
      </c>
      <c r="H833" s="321">
        <v>421</v>
      </c>
      <c r="I833" s="291" t="s">
        <v>2216</v>
      </c>
      <c r="J833" s="321">
        <v>809</v>
      </c>
      <c r="K833" s="291" t="s">
        <v>2217</v>
      </c>
      <c r="L833" s="321">
        <v>86</v>
      </c>
      <c r="M833" s="291" t="s">
        <v>2218</v>
      </c>
      <c r="N833" s="321">
        <v>59</v>
      </c>
    </row>
    <row r="834" spans="1:14" x14ac:dyDescent="0.25">
      <c r="A834" s="288" t="s">
        <v>2219</v>
      </c>
      <c r="B834" s="305" t="s">
        <v>2220</v>
      </c>
      <c r="C834" s="306">
        <v>4.7</v>
      </c>
      <c r="D834" s="331">
        <v>0.42</v>
      </c>
      <c r="E834" s="288" t="s">
        <v>2221</v>
      </c>
      <c r="F834" s="320">
        <v>1760</v>
      </c>
      <c r="G834" s="288" t="s">
        <v>2222</v>
      </c>
      <c r="H834" s="319">
        <v>486</v>
      </c>
      <c r="I834" s="288" t="s">
        <v>2223</v>
      </c>
      <c r="J834" s="319">
        <v>934</v>
      </c>
      <c r="K834" s="288" t="s">
        <v>2224</v>
      </c>
      <c r="L834" s="319">
        <v>99</v>
      </c>
      <c r="M834" s="288" t="s">
        <v>2225</v>
      </c>
      <c r="N834" s="319">
        <v>68</v>
      </c>
    </row>
    <row r="835" spans="1:14" x14ac:dyDescent="0.25">
      <c r="A835" s="291" t="s">
        <v>2226</v>
      </c>
      <c r="B835" s="307" t="s">
        <v>2227</v>
      </c>
      <c r="C835" s="311">
        <v>4.7</v>
      </c>
      <c r="D835" s="332">
        <v>0.35</v>
      </c>
      <c r="E835" s="291" t="s">
        <v>2228</v>
      </c>
      <c r="F835" s="322">
        <v>1480</v>
      </c>
      <c r="G835" s="291" t="s">
        <v>2229</v>
      </c>
      <c r="H835" s="321">
        <v>407</v>
      </c>
      <c r="I835" s="291" t="s">
        <v>2230</v>
      </c>
      <c r="J835" s="321">
        <v>783</v>
      </c>
      <c r="K835" s="291" t="s">
        <v>2231</v>
      </c>
      <c r="L835" s="321">
        <v>83</v>
      </c>
      <c r="M835" s="291" t="s">
        <v>2232</v>
      </c>
      <c r="N835" s="321">
        <v>57</v>
      </c>
    </row>
    <row r="836" spans="1:14" x14ac:dyDescent="0.25">
      <c r="A836" s="288" t="s">
        <v>2233</v>
      </c>
      <c r="B836" s="305" t="s">
        <v>2234</v>
      </c>
      <c r="C836" s="306">
        <v>0.8</v>
      </c>
      <c r="D836" s="331">
        <v>0.3</v>
      </c>
      <c r="E836" s="288" t="s">
        <v>2235</v>
      </c>
      <c r="F836" s="319">
        <v>209</v>
      </c>
      <c r="G836" s="288" t="s">
        <v>2235</v>
      </c>
      <c r="H836" s="319">
        <v>57</v>
      </c>
      <c r="I836" s="288" t="s">
        <v>2236</v>
      </c>
      <c r="J836" s="319">
        <v>66</v>
      </c>
      <c r="K836" s="288" t="s">
        <v>2237</v>
      </c>
      <c r="L836" s="319">
        <v>10</v>
      </c>
      <c r="M836" s="288" t="s">
        <v>2238</v>
      </c>
      <c r="N836" s="319">
        <v>8</v>
      </c>
    </row>
    <row r="837" spans="1:14" x14ac:dyDescent="0.25">
      <c r="A837" s="291" t="s">
        <v>2239</v>
      </c>
      <c r="B837" s="307" t="s">
        <v>2240</v>
      </c>
      <c r="C837" s="311">
        <v>0.8</v>
      </c>
      <c r="D837" s="307" t="s">
        <v>2241</v>
      </c>
      <c r="E837" s="291" t="s">
        <v>2242</v>
      </c>
      <c r="F837" s="321">
        <v>237</v>
      </c>
      <c r="G837" s="291" t="s">
        <v>2242</v>
      </c>
      <c r="H837" s="321">
        <v>65</v>
      </c>
      <c r="I837" s="291" t="s">
        <v>2231</v>
      </c>
      <c r="J837" s="321">
        <v>75</v>
      </c>
      <c r="K837" s="291" t="s">
        <v>1756</v>
      </c>
      <c r="L837" s="321">
        <v>11</v>
      </c>
      <c r="M837" s="291" t="s">
        <v>2243</v>
      </c>
      <c r="N837" s="321">
        <v>9</v>
      </c>
    </row>
    <row r="838" spans="1:14" x14ac:dyDescent="0.25">
      <c r="A838" s="288" t="s">
        <v>2244</v>
      </c>
      <c r="B838" s="305" t="s">
        <v>2245</v>
      </c>
      <c r="C838" s="306">
        <v>0.8</v>
      </c>
      <c r="D838" s="331">
        <v>0.24</v>
      </c>
      <c r="E838" s="288" t="s">
        <v>2246</v>
      </c>
      <c r="F838" s="319">
        <v>163</v>
      </c>
      <c r="G838" s="288" t="s">
        <v>2246</v>
      </c>
      <c r="H838" s="319">
        <v>44</v>
      </c>
      <c r="I838" s="288" t="s">
        <v>2247</v>
      </c>
      <c r="J838" s="319">
        <v>52</v>
      </c>
      <c r="K838" s="288" t="s">
        <v>2248</v>
      </c>
      <c r="L838" s="319">
        <v>8</v>
      </c>
      <c r="M838" s="288" t="s">
        <v>2249</v>
      </c>
      <c r="N838" s="319">
        <v>6</v>
      </c>
    </row>
    <row r="839" spans="1:14" ht="18" x14ac:dyDescent="0.25">
      <c r="A839" s="291" t="s">
        <v>2250</v>
      </c>
      <c r="B839" s="307" t="s">
        <v>2251</v>
      </c>
      <c r="C839" s="302">
        <v>25</v>
      </c>
      <c r="D839" s="332">
        <v>0.65</v>
      </c>
      <c r="E839" s="291" t="s">
        <v>2252</v>
      </c>
      <c r="F839" s="341">
        <v>11000</v>
      </c>
      <c r="G839" s="291" t="s">
        <v>2253</v>
      </c>
      <c r="H839" s="322">
        <v>5350</v>
      </c>
      <c r="I839" s="291" t="s">
        <v>2254</v>
      </c>
      <c r="J839" s="341">
        <v>10300</v>
      </c>
      <c r="K839" s="291" t="s">
        <v>1625</v>
      </c>
      <c r="L839" s="322">
        <v>4770</v>
      </c>
      <c r="M839" s="291" t="s">
        <v>2255</v>
      </c>
      <c r="N839" s="321">
        <v>1420</v>
      </c>
    </row>
    <row r="840" spans="1:14" ht="18" x14ac:dyDescent="0.25">
      <c r="A840" s="288" t="s">
        <v>2256</v>
      </c>
      <c r="B840" s="305" t="s">
        <v>2257</v>
      </c>
      <c r="C840" s="299">
        <v>12.9</v>
      </c>
      <c r="D840" s="331">
        <v>0.86</v>
      </c>
      <c r="E840" s="288" t="s">
        <v>2258</v>
      </c>
      <c r="F840" s="320">
        <v>8430</v>
      </c>
      <c r="G840" s="288" t="s">
        <v>2259</v>
      </c>
      <c r="H840" s="320">
        <v>2910</v>
      </c>
      <c r="I840" s="288" t="s">
        <v>1901</v>
      </c>
      <c r="J840" s="320">
        <v>6860</v>
      </c>
      <c r="K840" s="288" t="s">
        <v>2260</v>
      </c>
      <c r="L840" s="320">
        <v>1500</v>
      </c>
      <c r="M840" s="288" t="s">
        <v>2261</v>
      </c>
      <c r="N840" s="319">
        <v>442</v>
      </c>
    </row>
    <row r="841" spans="1:14" x14ac:dyDescent="0.25">
      <c r="A841" s="291" t="s">
        <v>2262</v>
      </c>
      <c r="B841" s="307" t="s">
        <v>2263</v>
      </c>
      <c r="C841" s="311">
        <v>1.9</v>
      </c>
      <c r="D841" s="332">
        <v>0.26</v>
      </c>
      <c r="E841" s="291" t="s">
        <v>2264</v>
      </c>
      <c r="F841" s="321">
        <v>668</v>
      </c>
      <c r="G841" s="291" t="s">
        <v>2264</v>
      </c>
      <c r="H841" s="321">
        <v>182</v>
      </c>
      <c r="I841" s="291" t="s">
        <v>1828</v>
      </c>
      <c r="J841" s="321">
        <v>243</v>
      </c>
      <c r="K841" s="291" t="s">
        <v>2265</v>
      </c>
      <c r="L841" s="321">
        <v>32</v>
      </c>
      <c r="M841" s="291" t="s">
        <v>1448</v>
      </c>
      <c r="N841" s="321">
        <v>25</v>
      </c>
    </row>
    <row r="842" spans="1:14" ht="18" x14ac:dyDescent="0.25">
      <c r="A842" s="288" t="s">
        <v>2266</v>
      </c>
      <c r="B842" s="305" t="s">
        <v>2267</v>
      </c>
      <c r="C842" s="299">
        <v>12.9</v>
      </c>
      <c r="D842" s="305" t="s">
        <v>2268</v>
      </c>
      <c r="E842" s="288" t="s">
        <v>2269</v>
      </c>
      <c r="F842" s="320">
        <v>7900</v>
      </c>
      <c r="G842" s="288" t="s">
        <v>2270</v>
      </c>
      <c r="H842" s="320">
        <v>2730</v>
      </c>
      <c r="I842" s="288" t="s">
        <v>1859</v>
      </c>
      <c r="J842" s="320">
        <v>6430</v>
      </c>
      <c r="K842" s="288" t="s">
        <v>2271</v>
      </c>
      <c r="L842" s="320">
        <v>1410</v>
      </c>
      <c r="M842" s="288" t="s">
        <v>2272</v>
      </c>
      <c r="N842" s="319">
        <v>415</v>
      </c>
    </row>
    <row r="843" spans="1:14" ht="18" x14ac:dyDescent="0.25">
      <c r="A843" s="291" t="s">
        <v>2273</v>
      </c>
      <c r="B843" s="307" t="s">
        <v>2274</v>
      </c>
      <c r="C843" s="302">
        <v>12.9</v>
      </c>
      <c r="D843" s="307" t="s">
        <v>2275</v>
      </c>
      <c r="E843" s="291" t="s">
        <v>2276</v>
      </c>
      <c r="F843" s="322">
        <v>8270</v>
      </c>
      <c r="G843" s="291" t="s">
        <v>2277</v>
      </c>
      <c r="H843" s="322">
        <v>2850</v>
      </c>
      <c r="I843" s="291" t="s">
        <v>1362</v>
      </c>
      <c r="J843" s="322">
        <v>6730</v>
      </c>
      <c r="K843" s="291" t="s">
        <v>2278</v>
      </c>
      <c r="L843" s="322">
        <v>1480</v>
      </c>
      <c r="M843" s="291" t="s">
        <v>2279</v>
      </c>
      <c r="N843" s="321">
        <v>434</v>
      </c>
    </row>
    <row r="844" spans="1:14" ht="18" x14ac:dyDescent="0.25">
      <c r="A844" s="288" t="s">
        <v>2280</v>
      </c>
      <c r="B844" s="305" t="s">
        <v>2281</v>
      </c>
      <c r="C844" s="299">
        <v>25</v>
      </c>
      <c r="D844" s="305" t="s">
        <v>2282</v>
      </c>
      <c r="E844" s="288" t="s">
        <v>2283</v>
      </c>
      <c r="F844" s="340">
        <v>10900</v>
      </c>
      <c r="G844" s="288" t="s">
        <v>2284</v>
      </c>
      <c r="H844" s="320">
        <v>5300</v>
      </c>
      <c r="I844" s="288" t="s">
        <v>2285</v>
      </c>
      <c r="J844" s="340">
        <v>10200</v>
      </c>
      <c r="K844" s="288" t="s">
        <v>2286</v>
      </c>
      <c r="L844" s="320">
        <v>4730</v>
      </c>
      <c r="M844" s="288" t="s">
        <v>2287</v>
      </c>
      <c r="N844" s="319">
        <v>1400</v>
      </c>
    </row>
    <row r="845" spans="1:14" ht="36" x14ac:dyDescent="0.25">
      <c r="A845" s="313" t="s">
        <v>2288</v>
      </c>
      <c r="B845" s="312" t="s">
        <v>2289</v>
      </c>
      <c r="C845" s="350">
        <v>13.5</v>
      </c>
      <c r="D845" s="312" t="s">
        <v>2290</v>
      </c>
      <c r="E845" s="313" t="s">
        <v>2291</v>
      </c>
      <c r="F845" s="346">
        <v>11100</v>
      </c>
      <c r="G845" s="313" t="s">
        <v>2292</v>
      </c>
      <c r="H845" s="345">
        <v>3890</v>
      </c>
      <c r="I845" s="313" t="s">
        <v>2293</v>
      </c>
      <c r="J845" s="345">
        <v>9110</v>
      </c>
      <c r="K845" s="313" t="s">
        <v>2093</v>
      </c>
      <c r="L845" s="345">
        <v>2120</v>
      </c>
      <c r="M845" s="313" t="s">
        <v>2294</v>
      </c>
      <c r="N845" s="351">
        <v>602</v>
      </c>
    </row>
    <row r="846" spans="1:14" ht="18" x14ac:dyDescent="0.25">
      <c r="A846" s="284" t="s">
        <v>2295</v>
      </c>
      <c r="B846" s="327" t="s">
        <v>2296</v>
      </c>
      <c r="C846" s="317">
        <v>25</v>
      </c>
      <c r="D846" s="327" t="s">
        <v>2297</v>
      </c>
      <c r="E846" s="284" t="s">
        <v>2298</v>
      </c>
      <c r="F846" s="318">
        <v>15100</v>
      </c>
      <c r="G846" s="284" t="s">
        <v>2299</v>
      </c>
      <c r="H846" s="348">
        <v>7330</v>
      </c>
      <c r="I846" s="284" t="s">
        <v>2300</v>
      </c>
      <c r="J846" s="318">
        <v>14100</v>
      </c>
      <c r="K846" s="284" t="s">
        <v>2301</v>
      </c>
      <c r="L846" s="348">
        <v>6530</v>
      </c>
      <c r="M846" s="284" t="s">
        <v>2302</v>
      </c>
      <c r="N846" s="329">
        <v>1940</v>
      </c>
    </row>
    <row r="847" spans="1:14" ht="18" x14ac:dyDescent="0.25">
      <c r="A847" s="288" t="s">
        <v>2303</v>
      </c>
      <c r="B847" s="305" t="s">
        <v>2304</v>
      </c>
      <c r="C847" s="306">
        <v>0.8</v>
      </c>
      <c r="D847" s="305" t="s">
        <v>2305</v>
      </c>
      <c r="E847" s="288" t="s">
        <v>1370</v>
      </c>
      <c r="F847" s="319">
        <v>223</v>
      </c>
      <c r="G847" s="288" t="s">
        <v>1370</v>
      </c>
      <c r="H847" s="319">
        <v>61</v>
      </c>
      <c r="I847" s="288" t="s">
        <v>2306</v>
      </c>
      <c r="J847" s="319">
        <v>70</v>
      </c>
      <c r="K847" s="288" t="s">
        <v>2307</v>
      </c>
      <c r="L847" s="319">
        <v>10</v>
      </c>
      <c r="M847" s="288" t="s">
        <v>2308</v>
      </c>
      <c r="N847" s="319">
        <v>8</v>
      </c>
    </row>
    <row r="848" spans="1:14" ht="18" x14ac:dyDescent="0.25">
      <c r="A848" s="291" t="s">
        <v>2309</v>
      </c>
      <c r="B848" s="307" t="s">
        <v>2310</v>
      </c>
      <c r="C848" s="291" t="s">
        <v>2311</v>
      </c>
      <c r="D848" s="307" t="s">
        <v>2312</v>
      </c>
      <c r="E848" s="291" t="s">
        <v>2313</v>
      </c>
      <c r="F848" s="323" t="s">
        <v>1535</v>
      </c>
      <c r="G848" s="291" t="s">
        <v>2313</v>
      </c>
      <c r="H848" s="323" t="s">
        <v>1535</v>
      </c>
      <c r="I848" s="291" t="s">
        <v>2314</v>
      </c>
      <c r="J848" s="323" t="s">
        <v>1535</v>
      </c>
      <c r="K848" s="291" t="s">
        <v>2315</v>
      </c>
      <c r="L848" s="323" t="s">
        <v>1535</v>
      </c>
      <c r="M848" s="291" t="s">
        <v>2316</v>
      </c>
      <c r="N848" s="323" t="s">
        <v>1535</v>
      </c>
    </row>
    <row r="849" spans="1:14" ht="18" x14ac:dyDescent="0.25">
      <c r="A849" s="288" t="s">
        <v>2317</v>
      </c>
      <c r="B849" s="305" t="s">
        <v>2318</v>
      </c>
      <c r="C849" s="306">
        <v>6.2</v>
      </c>
      <c r="D849" s="305" t="s">
        <v>2319</v>
      </c>
      <c r="E849" s="288" t="s">
        <v>2320</v>
      </c>
      <c r="F849" s="320">
        <v>3080</v>
      </c>
      <c r="G849" s="288" t="s">
        <v>2321</v>
      </c>
      <c r="H849" s="319">
        <v>871</v>
      </c>
      <c r="I849" s="288" t="s">
        <v>2118</v>
      </c>
      <c r="J849" s="320">
        <v>1880</v>
      </c>
      <c r="K849" s="288" t="s">
        <v>1336</v>
      </c>
      <c r="L849" s="319">
        <v>207</v>
      </c>
      <c r="M849" s="288" t="s">
        <v>2322</v>
      </c>
      <c r="N849" s="319">
        <v>122</v>
      </c>
    </row>
    <row r="850" spans="1:14" ht="18" x14ac:dyDescent="0.25">
      <c r="A850" s="291" t="s">
        <v>2323</v>
      </c>
      <c r="B850" s="307" t="s">
        <v>2324</v>
      </c>
      <c r="C850" s="311">
        <v>1</v>
      </c>
      <c r="D850" s="307" t="s">
        <v>2325</v>
      </c>
      <c r="E850" s="291" t="s">
        <v>2326</v>
      </c>
      <c r="F850" s="321">
        <v>204</v>
      </c>
      <c r="G850" s="291" t="s">
        <v>2326</v>
      </c>
      <c r="H850" s="321">
        <v>56</v>
      </c>
      <c r="I850" s="291" t="s">
        <v>2184</v>
      </c>
      <c r="J850" s="321">
        <v>66</v>
      </c>
      <c r="K850" s="291" t="s">
        <v>2327</v>
      </c>
      <c r="L850" s="321">
        <v>10</v>
      </c>
      <c r="M850" s="291" t="s">
        <v>2328</v>
      </c>
      <c r="N850" s="321">
        <v>8</v>
      </c>
    </row>
    <row r="851" spans="1:14" x14ac:dyDescent="0.25">
      <c r="A851" s="288" t="s">
        <v>2329</v>
      </c>
      <c r="B851" s="305" t="s">
        <v>2330</v>
      </c>
      <c r="C851" s="288" t="s">
        <v>2331</v>
      </c>
      <c r="D851" s="305" t="s">
        <v>2332</v>
      </c>
      <c r="E851" s="288" t="s">
        <v>2049</v>
      </c>
      <c r="F851" s="319">
        <v>46</v>
      </c>
      <c r="G851" s="288" t="s">
        <v>2049</v>
      </c>
      <c r="H851" s="319">
        <v>13</v>
      </c>
      <c r="I851" s="288" t="s">
        <v>2333</v>
      </c>
      <c r="J851" s="319">
        <v>14</v>
      </c>
      <c r="K851" s="288" t="s">
        <v>1969</v>
      </c>
      <c r="L851" s="319">
        <v>2</v>
      </c>
      <c r="M851" s="288" t="s">
        <v>2334</v>
      </c>
      <c r="N851" s="319">
        <v>2</v>
      </c>
    </row>
    <row r="852" spans="1:14" x14ac:dyDescent="0.25">
      <c r="A852" s="291" t="s">
        <v>2335</v>
      </c>
      <c r="B852" s="307" t="s">
        <v>2336</v>
      </c>
      <c r="C852" s="311">
        <v>1.1000000000000001</v>
      </c>
      <c r="D852" s="307" t="s">
        <v>2337</v>
      </c>
      <c r="E852" s="291" t="s">
        <v>1617</v>
      </c>
      <c r="F852" s="321">
        <v>528</v>
      </c>
      <c r="G852" s="291" t="s">
        <v>1617</v>
      </c>
      <c r="H852" s="321">
        <v>144</v>
      </c>
      <c r="I852" s="291" t="s">
        <v>2338</v>
      </c>
      <c r="J852" s="321">
        <v>173</v>
      </c>
      <c r="K852" s="291" t="s">
        <v>2339</v>
      </c>
      <c r="L852" s="321">
        <v>25</v>
      </c>
      <c r="M852" s="291" t="s">
        <v>2340</v>
      </c>
      <c r="N852" s="321">
        <v>20</v>
      </c>
    </row>
    <row r="853" spans="1:14" x14ac:dyDescent="0.25">
      <c r="A853" s="288" t="s">
        <v>2341</v>
      </c>
      <c r="B853" s="305" t="s">
        <v>2342</v>
      </c>
      <c r="C853" s="306">
        <v>0.9</v>
      </c>
      <c r="D853" s="305" t="s">
        <v>2343</v>
      </c>
      <c r="E853" s="288" t="s">
        <v>2344</v>
      </c>
      <c r="F853" s="319">
        <v>479</v>
      </c>
      <c r="G853" s="288" t="s">
        <v>2344</v>
      </c>
      <c r="H853" s="319">
        <v>130</v>
      </c>
      <c r="I853" s="288" t="s">
        <v>2345</v>
      </c>
      <c r="J853" s="319">
        <v>153</v>
      </c>
      <c r="K853" s="288" t="s">
        <v>1703</v>
      </c>
      <c r="L853" s="319">
        <v>22</v>
      </c>
      <c r="M853" s="288" t="s">
        <v>2346</v>
      </c>
      <c r="N853" s="319">
        <v>18</v>
      </c>
    </row>
    <row r="854" spans="1:14" x14ac:dyDescent="0.25">
      <c r="A854" s="291" t="s">
        <v>2347</v>
      </c>
      <c r="B854" s="307" t="s">
        <v>2348</v>
      </c>
      <c r="C854" s="311">
        <v>3.3</v>
      </c>
      <c r="D854" s="307" t="s">
        <v>2349</v>
      </c>
      <c r="E854" s="291" t="s">
        <v>2189</v>
      </c>
      <c r="F854" s="322">
        <v>2260</v>
      </c>
      <c r="G854" s="291" t="s">
        <v>2350</v>
      </c>
      <c r="H854" s="321">
        <v>617</v>
      </c>
      <c r="I854" s="291" t="s">
        <v>2351</v>
      </c>
      <c r="J854" s="322">
        <v>1010</v>
      </c>
      <c r="K854" s="291" t="s">
        <v>2352</v>
      </c>
      <c r="L854" s="321">
        <v>115</v>
      </c>
      <c r="M854" s="291" t="s">
        <v>2353</v>
      </c>
      <c r="N854" s="321">
        <v>86</v>
      </c>
    </row>
    <row r="855" spans="1:14" x14ac:dyDescent="0.25">
      <c r="A855" s="288" t="s">
        <v>2354</v>
      </c>
      <c r="B855" s="305" t="s">
        <v>2355</v>
      </c>
      <c r="C855" s="306">
        <v>4.4000000000000004</v>
      </c>
      <c r="D855" s="305" t="s">
        <v>2356</v>
      </c>
      <c r="E855" s="288" t="s">
        <v>2357</v>
      </c>
      <c r="F855" s="320">
        <v>2730</v>
      </c>
      <c r="G855" s="288" t="s">
        <v>2358</v>
      </c>
      <c r="H855" s="319">
        <v>751</v>
      </c>
      <c r="I855" s="288" t="s">
        <v>2359</v>
      </c>
      <c r="J855" s="320">
        <v>1400</v>
      </c>
      <c r="K855" s="288" t="s">
        <v>2360</v>
      </c>
      <c r="L855" s="319">
        <v>150</v>
      </c>
      <c r="M855" s="288" t="s">
        <v>2010</v>
      </c>
      <c r="N855" s="319">
        <v>105</v>
      </c>
    </row>
    <row r="856" spans="1:14" ht="18" x14ac:dyDescent="0.25">
      <c r="A856" s="291" t="s">
        <v>2361</v>
      </c>
      <c r="B856" s="307" t="s">
        <v>2362</v>
      </c>
      <c r="C856" s="311">
        <v>2</v>
      </c>
      <c r="D856" s="332">
        <v>0.28999999999999998</v>
      </c>
      <c r="E856" s="291" t="s">
        <v>2363</v>
      </c>
      <c r="F856" s="321">
        <v>815</v>
      </c>
      <c r="G856" s="291" t="s">
        <v>2363</v>
      </c>
      <c r="H856" s="321">
        <v>222</v>
      </c>
      <c r="I856" s="291" t="s">
        <v>2105</v>
      </c>
      <c r="J856" s="321">
        <v>301</v>
      </c>
      <c r="K856" s="291" t="s">
        <v>2364</v>
      </c>
      <c r="L856" s="321">
        <v>39</v>
      </c>
      <c r="M856" s="291" t="s">
        <v>2365</v>
      </c>
      <c r="N856" s="321">
        <v>31</v>
      </c>
    </row>
    <row r="857" spans="1:14" ht="18" x14ac:dyDescent="0.25">
      <c r="A857" s="288" t="s">
        <v>2366</v>
      </c>
      <c r="B857" s="305" t="s">
        <v>2367</v>
      </c>
      <c r="C857" s="306">
        <v>2</v>
      </c>
      <c r="D857" s="331">
        <v>0.56000000000000005</v>
      </c>
      <c r="E857" s="288" t="s">
        <v>1590</v>
      </c>
      <c r="F857" s="319">
        <v>868</v>
      </c>
      <c r="G857" s="288" t="s">
        <v>1590</v>
      </c>
      <c r="H857" s="319">
        <v>236</v>
      </c>
      <c r="I857" s="288" t="s">
        <v>2368</v>
      </c>
      <c r="J857" s="319">
        <v>320</v>
      </c>
      <c r="K857" s="288" t="s">
        <v>2369</v>
      </c>
      <c r="L857" s="319">
        <v>42</v>
      </c>
      <c r="M857" s="288" t="s">
        <v>1593</v>
      </c>
      <c r="N857" s="319">
        <v>33</v>
      </c>
    </row>
    <row r="858" spans="1:14" ht="18" x14ac:dyDescent="0.25">
      <c r="A858" s="291" t="s">
        <v>2370</v>
      </c>
      <c r="B858" s="307" t="s">
        <v>2371</v>
      </c>
      <c r="C858" s="311">
        <v>2</v>
      </c>
      <c r="D858" s="332">
        <v>0.76</v>
      </c>
      <c r="E858" s="291" t="s">
        <v>2363</v>
      </c>
      <c r="F858" s="321">
        <v>812</v>
      </c>
      <c r="G858" s="291" t="s">
        <v>2363</v>
      </c>
      <c r="H858" s="321">
        <v>221</v>
      </c>
      <c r="I858" s="291" t="s">
        <v>2372</v>
      </c>
      <c r="J858" s="321">
        <v>299</v>
      </c>
      <c r="K858" s="291" t="s">
        <v>2373</v>
      </c>
      <c r="L858" s="321">
        <v>39</v>
      </c>
      <c r="M858" s="291" t="s">
        <v>2374</v>
      </c>
      <c r="N858" s="321">
        <v>31</v>
      </c>
    </row>
    <row r="859" spans="1:14" ht="18" x14ac:dyDescent="0.25">
      <c r="A859" s="288" t="s">
        <v>2375</v>
      </c>
      <c r="B859" s="305" t="s">
        <v>2376</v>
      </c>
      <c r="C859" s="299">
        <v>40</v>
      </c>
      <c r="D859" s="331">
        <v>0.48</v>
      </c>
      <c r="E859" s="288" t="s">
        <v>2377</v>
      </c>
      <c r="F859" s="320">
        <v>7170</v>
      </c>
      <c r="G859" s="288" t="s">
        <v>2378</v>
      </c>
      <c r="H859" s="320">
        <v>4550</v>
      </c>
      <c r="I859" s="288" t="s">
        <v>2379</v>
      </c>
      <c r="J859" s="320">
        <v>7090</v>
      </c>
      <c r="K859" s="288" t="s">
        <v>2380</v>
      </c>
      <c r="L859" s="320">
        <v>4690</v>
      </c>
      <c r="M859" s="288" t="s">
        <v>1748</v>
      </c>
      <c r="N859" s="319">
        <v>2040</v>
      </c>
    </row>
    <row r="860" spans="1:14" ht="18" x14ac:dyDescent="0.25">
      <c r="A860" s="291" t="s">
        <v>2381</v>
      </c>
      <c r="B860" s="307" t="s">
        <v>2382</v>
      </c>
      <c r="C860" s="291" t="s">
        <v>2383</v>
      </c>
      <c r="D860" s="332">
        <v>0.06</v>
      </c>
      <c r="E860" s="291" t="s">
        <v>2384</v>
      </c>
      <c r="F860" s="321">
        <v>2</v>
      </c>
      <c r="G860" s="291" t="s">
        <v>2384</v>
      </c>
      <c r="H860" s="323" t="s">
        <v>1535</v>
      </c>
      <c r="I860" s="291" t="s">
        <v>2385</v>
      </c>
      <c r="J860" s="323" t="s">
        <v>1535</v>
      </c>
      <c r="K860" s="291" t="s">
        <v>2386</v>
      </c>
      <c r="L860" s="323" t="s">
        <v>1535</v>
      </c>
      <c r="M860" s="291" t="s">
        <v>2387</v>
      </c>
      <c r="N860" s="323" t="s">
        <v>1535</v>
      </c>
    </row>
    <row r="861" spans="1:14" ht="18" x14ac:dyDescent="0.25">
      <c r="A861" s="288" t="s">
        <v>2388</v>
      </c>
      <c r="B861" s="305" t="s">
        <v>2389</v>
      </c>
      <c r="C861" s="288" t="s">
        <v>2383</v>
      </c>
      <c r="D861" s="331">
        <v>7.0000000000000007E-2</v>
      </c>
      <c r="E861" s="288" t="s">
        <v>2390</v>
      </c>
      <c r="F861" s="319">
        <v>1</v>
      </c>
      <c r="G861" s="288" t="s">
        <v>2390</v>
      </c>
      <c r="H861" s="324" t="s">
        <v>1535</v>
      </c>
      <c r="I861" s="288" t="s">
        <v>2391</v>
      </c>
      <c r="J861" s="324" t="s">
        <v>1535</v>
      </c>
      <c r="K861" s="288" t="s">
        <v>2392</v>
      </c>
      <c r="L861" s="324" t="s">
        <v>1535</v>
      </c>
      <c r="M861" s="288" t="s">
        <v>2393</v>
      </c>
      <c r="N861" s="324" t="s">
        <v>1535</v>
      </c>
    </row>
    <row r="862" spans="1:14" ht="18" x14ac:dyDescent="0.25">
      <c r="A862" s="307" t="s">
        <v>2394</v>
      </c>
      <c r="B862" s="307" t="s">
        <v>2395</v>
      </c>
      <c r="C862" s="291" t="s">
        <v>2383</v>
      </c>
      <c r="D862" s="332">
        <v>0.05</v>
      </c>
      <c r="E862" s="291" t="s">
        <v>2396</v>
      </c>
      <c r="F862" s="323" t="s">
        <v>1535</v>
      </c>
      <c r="G862" s="291" t="s">
        <v>2396</v>
      </c>
      <c r="H862" s="323" t="s">
        <v>1535</v>
      </c>
      <c r="I862" s="291" t="s">
        <v>2068</v>
      </c>
      <c r="J862" s="323" t="s">
        <v>1535</v>
      </c>
      <c r="K862" s="291" t="s">
        <v>2397</v>
      </c>
      <c r="L862" s="323" t="s">
        <v>1535</v>
      </c>
      <c r="M862" s="291" t="s">
        <v>2398</v>
      </c>
      <c r="N862" s="323" t="s">
        <v>1535</v>
      </c>
    </row>
    <row r="863" spans="1:14" ht="18" x14ac:dyDescent="0.25">
      <c r="A863" s="288" t="s">
        <v>2399</v>
      </c>
      <c r="B863" s="305" t="s">
        <v>2400</v>
      </c>
      <c r="C863" s="306">
        <v>1.4</v>
      </c>
      <c r="D863" s="331">
        <v>0.21</v>
      </c>
      <c r="E863" s="288" t="s">
        <v>2401</v>
      </c>
      <c r="F863" s="319">
        <v>449</v>
      </c>
      <c r="G863" s="288" t="s">
        <v>2401</v>
      </c>
      <c r="H863" s="319">
        <v>122</v>
      </c>
      <c r="I863" s="288" t="s">
        <v>2345</v>
      </c>
      <c r="J863" s="319">
        <v>153</v>
      </c>
      <c r="K863" s="288" t="s">
        <v>1482</v>
      </c>
      <c r="L863" s="319">
        <v>21</v>
      </c>
      <c r="M863" s="288" t="s">
        <v>2402</v>
      </c>
      <c r="N863" s="319">
        <v>17</v>
      </c>
    </row>
    <row r="864" spans="1:14" ht="18" x14ac:dyDescent="0.25">
      <c r="A864" s="291" t="s">
        <v>2403</v>
      </c>
      <c r="B864" s="307" t="s">
        <v>2404</v>
      </c>
      <c r="C864" s="302">
        <v>800</v>
      </c>
      <c r="D864" s="332">
        <v>0.65</v>
      </c>
      <c r="E864" s="291" t="s">
        <v>2405</v>
      </c>
      <c r="F864" s="322">
        <v>7500</v>
      </c>
      <c r="G864" s="291" t="s">
        <v>2406</v>
      </c>
      <c r="H864" s="322">
        <v>9710</v>
      </c>
      <c r="I864" s="291" t="s">
        <v>2407</v>
      </c>
      <c r="J864" s="322">
        <v>8070</v>
      </c>
      <c r="K864" s="291" t="s">
        <v>2408</v>
      </c>
      <c r="L864" s="322">
        <v>9910</v>
      </c>
      <c r="M864" s="291" t="s">
        <v>1996</v>
      </c>
      <c r="N864" s="341">
        <v>11300</v>
      </c>
    </row>
    <row r="865" spans="1:14" x14ac:dyDescent="0.25">
      <c r="A865" s="288" t="s">
        <v>2409</v>
      </c>
      <c r="B865" s="305" t="s">
        <v>2410</v>
      </c>
      <c r="C865" s="288" t="s">
        <v>2411</v>
      </c>
      <c r="D865" s="331">
        <v>0.02</v>
      </c>
      <c r="E865" s="288" t="s">
        <v>2412</v>
      </c>
      <c r="F865" s="324" t="s">
        <v>1535</v>
      </c>
      <c r="G865" s="288" t="s">
        <v>2412</v>
      </c>
      <c r="H865" s="324" t="s">
        <v>1535</v>
      </c>
      <c r="I865" s="288" t="s">
        <v>2413</v>
      </c>
      <c r="J865" s="324" t="s">
        <v>1535</v>
      </c>
      <c r="K865" s="288" t="s">
        <v>2414</v>
      </c>
      <c r="L865" s="324" t="s">
        <v>1535</v>
      </c>
      <c r="M865" s="288" t="s">
        <v>2415</v>
      </c>
      <c r="N865" s="324" t="s">
        <v>1535</v>
      </c>
    </row>
    <row r="866" spans="1:14" x14ac:dyDescent="0.25">
      <c r="A866" s="291" t="s">
        <v>2416</v>
      </c>
      <c r="B866" s="307" t="s">
        <v>2417</v>
      </c>
      <c r="C866" s="311">
        <v>3.5</v>
      </c>
      <c r="D866" s="307" t="s">
        <v>2418</v>
      </c>
      <c r="E866" s="291" t="s">
        <v>2419</v>
      </c>
      <c r="F866" s="322">
        <v>2150</v>
      </c>
      <c r="G866" s="291" t="s">
        <v>2420</v>
      </c>
      <c r="H866" s="321">
        <v>588</v>
      </c>
      <c r="I866" s="291" t="s">
        <v>2421</v>
      </c>
      <c r="J866" s="321">
        <v>984</v>
      </c>
      <c r="K866" s="291" t="s">
        <v>2422</v>
      </c>
      <c r="L866" s="321">
        <v>111</v>
      </c>
      <c r="M866" s="291" t="s">
        <v>2423</v>
      </c>
      <c r="N866" s="321">
        <v>82</v>
      </c>
    </row>
    <row r="867" spans="1:14" x14ac:dyDescent="0.25">
      <c r="A867" s="288" t="s">
        <v>2424</v>
      </c>
      <c r="B867" s="305" t="s">
        <v>2425</v>
      </c>
      <c r="C867" s="306">
        <v>3.5</v>
      </c>
      <c r="D867" s="305" t="s">
        <v>2426</v>
      </c>
      <c r="E867" s="288" t="s">
        <v>2001</v>
      </c>
      <c r="F867" s="320">
        <v>2130</v>
      </c>
      <c r="G867" s="288" t="s">
        <v>2427</v>
      </c>
      <c r="H867" s="319">
        <v>580</v>
      </c>
      <c r="I867" s="288" t="s">
        <v>2428</v>
      </c>
      <c r="J867" s="319">
        <v>971</v>
      </c>
      <c r="K867" s="288" t="s">
        <v>2429</v>
      </c>
      <c r="L867" s="319">
        <v>110</v>
      </c>
      <c r="M867" s="288" t="s">
        <v>2430</v>
      </c>
      <c r="N867" s="319">
        <v>81</v>
      </c>
    </row>
    <row r="868" spans="1:14" ht="18" x14ac:dyDescent="0.25">
      <c r="A868" s="291" t="s">
        <v>2431</v>
      </c>
      <c r="B868" s="307" t="s">
        <v>2432</v>
      </c>
      <c r="C868" s="311">
        <v>2.6</v>
      </c>
      <c r="D868" s="307" t="s">
        <v>2433</v>
      </c>
      <c r="E868" s="291" t="s">
        <v>1784</v>
      </c>
      <c r="F868" s="322">
        <v>1380</v>
      </c>
      <c r="G868" s="291" t="s">
        <v>1784</v>
      </c>
      <c r="H868" s="321">
        <v>376</v>
      </c>
      <c r="I868" s="291" t="s">
        <v>2434</v>
      </c>
      <c r="J868" s="321">
        <v>555</v>
      </c>
      <c r="K868" s="291" t="s">
        <v>2435</v>
      </c>
      <c r="L868" s="321">
        <v>68</v>
      </c>
      <c r="M868" s="291" t="s">
        <v>2436</v>
      </c>
      <c r="N868" s="321">
        <v>52</v>
      </c>
    </row>
    <row r="869" spans="1:14" ht="18" x14ac:dyDescent="0.25">
      <c r="A869" s="288" t="s">
        <v>2437</v>
      </c>
      <c r="B869" s="305" t="s">
        <v>2438</v>
      </c>
      <c r="C869" s="306">
        <v>3</v>
      </c>
      <c r="D869" s="305" t="s">
        <v>2439</v>
      </c>
      <c r="E869" s="288" t="s">
        <v>2440</v>
      </c>
      <c r="F869" s="320">
        <v>1440</v>
      </c>
      <c r="G869" s="288" t="s">
        <v>2440</v>
      </c>
      <c r="H869" s="319">
        <v>392</v>
      </c>
      <c r="I869" s="288" t="s">
        <v>2441</v>
      </c>
      <c r="J869" s="319">
        <v>613</v>
      </c>
      <c r="K869" s="288" t="s">
        <v>2442</v>
      </c>
      <c r="L869" s="319">
        <v>72</v>
      </c>
      <c r="M869" s="288" t="s">
        <v>2443</v>
      </c>
      <c r="N869" s="319">
        <v>54</v>
      </c>
    </row>
    <row r="870" spans="1:14" x14ac:dyDescent="0.25">
      <c r="A870" s="291" t="s">
        <v>2444</v>
      </c>
      <c r="B870" s="307" t="s">
        <v>2445</v>
      </c>
      <c r="C870" s="311">
        <v>0.4</v>
      </c>
      <c r="D870" s="307" t="s">
        <v>2446</v>
      </c>
      <c r="E870" s="291" t="s">
        <v>2447</v>
      </c>
      <c r="F870" s="321">
        <v>123</v>
      </c>
      <c r="G870" s="291" t="s">
        <v>2447</v>
      </c>
      <c r="H870" s="321">
        <v>33</v>
      </c>
      <c r="I870" s="291" t="s">
        <v>2448</v>
      </c>
      <c r="J870" s="321">
        <v>37</v>
      </c>
      <c r="K870" s="291" t="s">
        <v>2449</v>
      </c>
      <c r="L870" s="321">
        <v>6</v>
      </c>
      <c r="M870" s="291" t="s">
        <v>2450</v>
      </c>
      <c r="N870" s="321">
        <v>5</v>
      </c>
    </row>
    <row r="871" spans="1:14" ht="18" x14ac:dyDescent="0.25">
      <c r="A871" s="288" t="s">
        <v>2451</v>
      </c>
      <c r="B871" s="305" t="s">
        <v>2452</v>
      </c>
      <c r="C871" s="306">
        <v>0.3</v>
      </c>
      <c r="D871" s="305" t="s">
        <v>2453</v>
      </c>
      <c r="E871" s="288" t="s">
        <v>2454</v>
      </c>
      <c r="F871" s="319">
        <v>64</v>
      </c>
      <c r="G871" s="288" t="s">
        <v>2454</v>
      </c>
      <c r="H871" s="319">
        <v>17</v>
      </c>
      <c r="I871" s="288" t="s">
        <v>1482</v>
      </c>
      <c r="J871" s="319">
        <v>19</v>
      </c>
      <c r="K871" s="288" t="s">
        <v>2455</v>
      </c>
      <c r="L871" s="319">
        <v>3</v>
      </c>
      <c r="M871" s="288" t="s">
        <v>2456</v>
      </c>
      <c r="N871" s="319">
        <v>2</v>
      </c>
    </row>
    <row r="872" spans="1:14" x14ac:dyDescent="0.25">
      <c r="A872" s="291" t="s">
        <v>2457</v>
      </c>
      <c r="B872" s="307" t="s">
        <v>2458</v>
      </c>
      <c r="C872" s="311">
        <v>3.2</v>
      </c>
      <c r="D872" s="307" t="s">
        <v>2241</v>
      </c>
      <c r="E872" s="291" t="s">
        <v>2459</v>
      </c>
      <c r="F872" s="322">
        <v>1720</v>
      </c>
      <c r="G872" s="291" t="s">
        <v>2460</v>
      </c>
      <c r="H872" s="321">
        <v>470</v>
      </c>
      <c r="I872" s="291" t="s">
        <v>1785</v>
      </c>
      <c r="J872" s="321">
        <v>755</v>
      </c>
      <c r="K872" s="291" t="s">
        <v>2461</v>
      </c>
      <c r="L872" s="321">
        <v>87</v>
      </c>
      <c r="M872" s="291" t="s">
        <v>2078</v>
      </c>
      <c r="N872" s="321">
        <v>65</v>
      </c>
    </row>
    <row r="873" spans="1:14" ht="15.75" x14ac:dyDescent="0.25">
      <c r="A873" s="288" t="s">
        <v>2462</v>
      </c>
      <c r="B873" s="305" t="s">
        <v>2463</v>
      </c>
      <c r="C873" s="306">
        <v>3.2</v>
      </c>
      <c r="D873" s="305" t="s">
        <v>2464</v>
      </c>
      <c r="E873" s="288" t="s">
        <v>2465</v>
      </c>
      <c r="F873" s="320">
        <v>1220</v>
      </c>
      <c r="G873" s="288" t="s">
        <v>2465</v>
      </c>
      <c r="H873" s="319">
        <v>333</v>
      </c>
      <c r="I873" s="288" t="s">
        <v>2466</v>
      </c>
      <c r="J873" s="319">
        <v>535</v>
      </c>
      <c r="K873" s="288" t="s">
        <v>2467</v>
      </c>
      <c r="L873" s="319">
        <v>62</v>
      </c>
      <c r="M873" s="288" t="s">
        <v>2468</v>
      </c>
      <c r="N873" s="319">
        <v>46</v>
      </c>
    </row>
    <row r="874" spans="1:14" ht="18" x14ac:dyDescent="0.25">
      <c r="A874" s="291" t="s">
        <v>2469</v>
      </c>
      <c r="B874" s="307" t="s">
        <v>2470</v>
      </c>
      <c r="C874" s="291" t="s">
        <v>2471</v>
      </c>
      <c r="D874" s="307" t="s">
        <v>2472</v>
      </c>
      <c r="E874" s="291" t="s">
        <v>2473</v>
      </c>
      <c r="F874" s="321">
        <v>6</v>
      </c>
      <c r="G874" s="291" t="s">
        <v>2473</v>
      </c>
      <c r="H874" s="321">
        <v>2</v>
      </c>
      <c r="I874" s="291" t="s">
        <v>2474</v>
      </c>
      <c r="J874" s="321">
        <v>2</v>
      </c>
      <c r="K874" s="291" t="s">
        <v>2475</v>
      </c>
      <c r="L874" s="323" t="s">
        <v>1535</v>
      </c>
      <c r="M874" s="291" t="s">
        <v>2476</v>
      </c>
      <c r="N874" s="323" t="s">
        <v>1535</v>
      </c>
    </row>
    <row r="875" spans="1:14" ht="18" x14ac:dyDescent="0.25">
      <c r="A875" s="288" t="s">
        <v>2477</v>
      </c>
      <c r="B875" s="305" t="s">
        <v>2478</v>
      </c>
      <c r="C875" s="288" t="s">
        <v>2471</v>
      </c>
      <c r="D875" s="305" t="s">
        <v>2479</v>
      </c>
      <c r="E875" s="288" t="s">
        <v>2480</v>
      </c>
      <c r="F875" s="319">
        <v>6</v>
      </c>
      <c r="G875" s="288" t="s">
        <v>2480</v>
      </c>
      <c r="H875" s="319">
        <v>2</v>
      </c>
      <c r="I875" s="288" t="s">
        <v>2481</v>
      </c>
      <c r="J875" s="319">
        <v>2</v>
      </c>
      <c r="K875" s="288" t="s">
        <v>1775</v>
      </c>
      <c r="L875" s="324" t="s">
        <v>1535</v>
      </c>
      <c r="M875" s="288" t="s">
        <v>2482</v>
      </c>
      <c r="N875" s="324" t="s">
        <v>1535</v>
      </c>
    </row>
    <row r="876" spans="1:14" ht="18" x14ac:dyDescent="0.25">
      <c r="A876" s="291" t="s">
        <v>2483</v>
      </c>
      <c r="B876" s="307" t="s">
        <v>2484</v>
      </c>
      <c r="C876" s="291" t="s">
        <v>2471</v>
      </c>
      <c r="D876" s="307" t="s">
        <v>2485</v>
      </c>
      <c r="E876" s="291" t="s">
        <v>1334</v>
      </c>
      <c r="F876" s="321">
        <v>8</v>
      </c>
      <c r="G876" s="291" t="s">
        <v>1334</v>
      </c>
      <c r="H876" s="321">
        <v>2</v>
      </c>
      <c r="I876" s="291" t="s">
        <v>2486</v>
      </c>
      <c r="J876" s="321">
        <v>2</v>
      </c>
      <c r="K876" s="291" t="s">
        <v>2487</v>
      </c>
      <c r="L876" s="323" t="s">
        <v>1535</v>
      </c>
      <c r="M876" s="291" t="s">
        <v>2488</v>
      </c>
      <c r="N876" s="323" t="s">
        <v>1535</v>
      </c>
    </row>
    <row r="877" spans="1:14" x14ac:dyDescent="0.25">
      <c r="A877" s="294" t="s">
        <v>2489</v>
      </c>
      <c r="B877" s="308" t="s">
        <v>2490</v>
      </c>
      <c r="C877" s="294" t="s">
        <v>2471</v>
      </c>
      <c r="D877" s="308" t="s">
        <v>2491</v>
      </c>
      <c r="E877" s="294" t="s">
        <v>2492</v>
      </c>
      <c r="F877" s="325">
        <v>8</v>
      </c>
      <c r="G877" s="294" t="s">
        <v>2492</v>
      </c>
      <c r="H877" s="325">
        <v>2</v>
      </c>
      <c r="I877" s="294" t="s">
        <v>2493</v>
      </c>
      <c r="J877" s="325">
        <v>2</v>
      </c>
      <c r="K877" s="294" t="s">
        <v>2494</v>
      </c>
      <c r="L877" s="326" t="s">
        <v>1535</v>
      </c>
      <c r="M877" s="294" t="s">
        <v>2495</v>
      </c>
      <c r="N877" s="326" t="s">
        <v>1535</v>
      </c>
    </row>
    <row r="878" spans="1:14" x14ac:dyDescent="0.25">
      <c r="A878" s="284" t="s">
        <v>2496</v>
      </c>
      <c r="B878" s="327" t="s">
        <v>2497</v>
      </c>
      <c r="C878" s="297">
        <v>1.8</v>
      </c>
      <c r="D878" s="327" t="s">
        <v>2491</v>
      </c>
      <c r="E878" s="284" t="s">
        <v>2498</v>
      </c>
      <c r="F878" s="329">
        <v>350</v>
      </c>
      <c r="G878" s="284" t="s">
        <v>2498</v>
      </c>
      <c r="H878" s="329">
        <v>95</v>
      </c>
      <c r="I878" s="284" t="s">
        <v>2499</v>
      </c>
      <c r="J878" s="329">
        <v>126</v>
      </c>
      <c r="K878" s="284" t="s">
        <v>2500</v>
      </c>
      <c r="L878" s="329">
        <v>17</v>
      </c>
      <c r="M878" s="284" t="s">
        <v>2501</v>
      </c>
      <c r="N878" s="329">
        <v>13</v>
      </c>
    </row>
    <row r="879" spans="1:14" x14ac:dyDescent="0.25">
      <c r="A879" s="288" t="s">
        <v>2502</v>
      </c>
      <c r="B879" s="305" t="s">
        <v>2503</v>
      </c>
      <c r="C879" s="306">
        <v>0.3</v>
      </c>
      <c r="D879" s="305" t="s">
        <v>2504</v>
      </c>
      <c r="E879" s="288" t="s">
        <v>2505</v>
      </c>
      <c r="F879" s="319">
        <v>99</v>
      </c>
      <c r="G879" s="288" t="s">
        <v>2505</v>
      </c>
      <c r="H879" s="319">
        <v>27</v>
      </c>
      <c r="I879" s="288" t="s">
        <v>2506</v>
      </c>
      <c r="J879" s="319">
        <v>30</v>
      </c>
      <c r="K879" s="288" t="s">
        <v>2507</v>
      </c>
      <c r="L879" s="319">
        <v>5</v>
      </c>
      <c r="M879" s="288" t="s">
        <v>2508</v>
      </c>
      <c r="N879" s="319">
        <v>4</v>
      </c>
    </row>
    <row r="880" spans="1:14" ht="18" x14ac:dyDescent="0.25">
      <c r="A880" s="291" t="s">
        <v>2509</v>
      </c>
      <c r="B880" s="307" t="s">
        <v>2510</v>
      </c>
      <c r="C880" s="311">
        <v>0.3</v>
      </c>
      <c r="D880" s="307" t="s">
        <v>2511</v>
      </c>
      <c r="E880" s="291" t="s">
        <v>2512</v>
      </c>
      <c r="F880" s="321">
        <v>113</v>
      </c>
      <c r="G880" s="291" t="s">
        <v>2512</v>
      </c>
      <c r="H880" s="321">
        <v>31</v>
      </c>
      <c r="I880" s="291" t="s">
        <v>2513</v>
      </c>
      <c r="J880" s="321">
        <v>34</v>
      </c>
      <c r="K880" s="291" t="s">
        <v>2514</v>
      </c>
      <c r="L880" s="321">
        <v>5</v>
      </c>
      <c r="M880" s="291" t="s">
        <v>2515</v>
      </c>
      <c r="N880" s="321">
        <v>4</v>
      </c>
    </row>
    <row r="881" spans="1:14" ht="18" x14ac:dyDescent="0.25">
      <c r="A881" s="288" t="s">
        <v>2516</v>
      </c>
      <c r="B881" s="305" t="s">
        <v>2517</v>
      </c>
      <c r="C881" s="288" t="s">
        <v>2471</v>
      </c>
      <c r="D881" s="305" t="s">
        <v>2518</v>
      </c>
      <c r="E881" s="288" t="s">
        <v>2519</v>
      </c>
      <c r="F881" s="319">
        <v>5</v>
      </c>
      <c r="G881" s="288" t="s">
        <v>2519</v>
      </c>
      <c r="H881" s="319">
        <v>1</v>
      </c>
      <c r="I881" s="288" t="s">
        <v>2520</v>
      </c>
      <c r="J881" s="319">
        <v>1</v>
      </c>
      <c r="K881" s="288" t="s">
        <v>2521</v>
      </c>
      <c r="L881" s="324" t="s">
        <v>1535</v>
      </c>
      <c r="M881" s="288" t="s">
        <v>2522</v>
      </c>
      <c r="N881" s="324" t="s">
        <v>1535</v>
      </c>
    </row>
    <row r="882" spans="1:14" ht="18" x14ac:dyDescent="0.25">
      <c r="A882" s="291" t="s">
        <v>2523</v>
      </c>
      <c r="B882" s="307" t="s">
        <v>2524</v>
      </c>
      <c r="C882" s="291" t="s">
        <v>2525</v>
      </c>
      <c r="D882" s="307" t="s">
        <v>2526</v>
      </c>
      <c r="E882" s="291" t="s">
        <v>2527</v>
      </c>
      <c r="F882" s="321">
        <v>25</v>
      </c>
      <c r="G882" s="291" t="s">
        <v>2527</v>
      </c>
      <c r="H882" s="321">
        <v>7</v>
      </c>
      <c r="I882" s="291" t="s">
        <v>2528</v>
      </c>
      <c r="J882" s="321">
        <v>7</v>
      </c>
      <c r="K882" s="291" t="s">
        <v>2529</v>
      </c>
      <c r="L882" s="321">
        <v>1</v>
      </c>
      <c r="M882" s="291" t="s">
        <v>2530</v>
      </c>
      <c r="N882" s="323" t="s">
        <v>1535</v>
      </c>
    </row>
    <row r="883" spans="1:14" x14ac:dyDescent="0.25">
      <c r="A883" s="288" t="s">
        <v>2531</v>
      </c>
      <c r="B883" s="305" t="s">
        <v>2532</v>
      </c>
      <c r="C883" s="306">
        <v>0.6</v>
      </c>
      <c r="D883" s="305" t="s">
        <v>2533</v>
      </c>
      <c r="E883" s="288" t="s">
        <v>2534</v>
      </c>
      <c r="F883" s="319">
        <v>192</v>
      </c>
      <c r="G883" s="288" t="s">
        <v>2534</v>
      </c>
      <c r="H883" s="319">
        <v>52</v>
      </c>
      <c r="I883" s="288" t="s">
        <v>2535</v>
      </c>
      <c r="J883" s="319">
        <v>60</v>
      </c>
      <c r="K883" s="288" t="s">
        <v>2536</v>
      </c>
      <c r="L883" s="319">
        <v>9</v>
      </c>
      <c r="M883" s="288" t="s">
        <v>2537</v>
      </c>
      <c r="N883" s="319">
        <v>7</v>
      </c>
    </row>
    <row r="884" spans="1:14" x14ac:dyDescent="0.25">
      <c r="A884" s="291" t="s">
        <v>2538</v>
      </c>
      <c r="B884" s="307" t="s">
        <v>2539</v>
      </c>
      <c r="C884" s="291" t="s">
        <v>2540</v>
      </c>
      <c r="D884" s="307" t="s">
        <v>2518</v>
      </c>
      <c r="E884" s="291" t="s">
        <v>2541</v>
      </c>
      <c r="F884" s="321">
        <v>12</v>
      </c>
      <c r="G884" s="291" t="s">
        <v>2541</v>
      </c>
      <c r="H884" s="321">
        <v>3</v>
      </c>
      <c r="I884" s="291" t="s">
        <v>2542</v>
      </c>
      <c r="J884" s="321">
        <v>4</v>
      </c>
      <c r="K884" s="291" t="s">
        <v>2543</v>
      </c>
      <c r="L884" s="323" t="s">
        <v>1535</v>
      </c>
      <c r="M884" s="291" t="s">
        <v>1774</v>
      </c>
      <c r="N884" s="323" t="s">
        <v>1535</v>
      </c>
    </row>
    <row r="885" spans="1:14" x14ac:dyDescent="0.25">
      <c r="A885" s="288" t="s">
        <v>2544</v>
      </c>
      <c r="B885" s="305" t="s">
        <v>2545</v>
      </c>
      <c r="C885" s="306">
        <v>0.3</v>
      </c>
      <c r="D885" s="305" t="s">
        <v>2546</v>
      </c>
      <c r="E885" s="288" t="s">
        <v>2547</v>
      </c>
      <c r="F885" s="319">
        <v>99</v>
      </c>
      <c r="G885" s="288" t="s">
        <v>2547</v>
      </c>
      <c r="H885" s="319">
        <v>27</v>
      </c>
      <c r="I885" s="288" t="s">
        <v>2548</v>
      </c>
      <c r="J885" s="319">
        <v>30</v>
      </c>
      <c r="K885" s="288" t="s">
        <v>2549</v>
      </c>
      <c r="L885" s="319">
        <v>5</v>
      </c>
      <c r="M885" s="288" t="s">
        <v>2550</v>
      </c>
      <c r="N885" s="319">
        <v>4</v>
      </c>
    </row>
    <row r="886" spans="1:14" x14ac:dyDescent="0.25">
      <c r="A886" s="291" t="s">
        <v>2551</v>
      </c>
      <c r="B886" s="307" t="s">
        <v>2552</v>
      </c>
      <c r="C886" s="311">
        <v>0.6</v>
      </c>
      <c r="D886" s="332">
        <v>0.2</v>
      </c>
      <c r="E886" s="291" t="s">
        <v>2553</v>
      </c>
      <c r="F886" s="321">
        <v>124</v>
      </c>
      <c r="G886" s="291" t="s">
        <v>2553</v>
      </c>
      <c r="H886" s="321">
        <v>34</v>
      </c>
      <c r="I886" s="291" t="s">
        <v>1675</v>
      </c>
      <c r="J886" s="321">
        <v>38</v>
      </c>
      <c r="K886" s="291" t="s">
        <v>2554</v>
      </c>
      <c r="L886" s="321">
        <v>6</v>
      </c>
      <c r="M886" s="291" t="s">
        <v>2555</v>
      </c>
      <c r="N886" s="321">
        <v>5</v>
      </c>
    </row>
    <row r="887" spans="1:14" x14ac:dyDescent="0.25">
      <c r="A887" s="288" t="s">
        <v>2556</v>
      </c>
      <c r="B887" s="305" t="s">
        <v>2557</v>
      </c>
      <c r="C887" s="306">
        <v>9.8000000000000007</v>
      </c>
      <c r="D887" s="331">
        <v>0.35</v>
      </c>
      <c r="E887" s="288" t="s">
        <v>2558</v>
      </c>
      <c r="F887" s="320">
        <v>3970</v>
      </c>
      <c r="G887" s="288" t="s">
        <v>2559</v>
      </c>
      <c r="H887" s="320">
        <v>1240</v>
      </c>
      <c r="I887" s="288" t="s">
        <v>2560</v>
      </c>
      <c r="J887" s="320">
        <v>2960</v>
      </c>
      <c r="K887" s="288" t="s">
        <v>2561</v>
      </c>
      <c r="L887" s="319">
        <v>467</v>
      </c>
      <c r="M887" s="288" t="s">
        <v>2562</v>
      </c>
      <c r="N887" s="319">
        <v>178</v>
      </c>
    </row>
    <row r="888" spans="1:14" ht="18" x14ac:dyDescent="0.25">
      <c r="A888" s="291" t="s">
        <v>2563</v>
      </c>
      <c r="B888" s="307" t="s">
        <v>2564</v>
      </c>
      <c r="C888" s="311">
        <v>0.4</v>
      </c>
      <c r="D888" s="332">
        <v>0.19</v>
      </c>
      <c r="E888" s="291" t="s">
        <v>2565</v>
      </c>
      <c r="F888" s="321">
        <v>86</v>
      </c>
      <c r="G888" s="291" t="s">
        <v>2565</v>
      </c>
      <c r="H888" s="321">
        <v>23</v>
      </c>
      <c r="I888" s="291" t="s">
        <v>2566</v>
      </c>
      <c r="J888" s="321">
        <v>26</v>
      </c>
      <c r="K888" s="291" t="s">
        <v>2567</v>
      </c>
      <c r="L888" s="321">
        <v>4</v>
      </c>
      <c r="M888" s="291" t="s">
        <v>2568</v>
      </c>
      <c r="N888" s="321">
        <v>3</v>
      </c>
    </row>
    <row r="889" spans="1:14" ht="18" x14ac:dyDescent="0.25">
      <c r="A889" s="305" t="s">
        <v>2569</v>
      </c>
      <c r="B889" s="305" t="s">
        <v>2570</v>
      </c>
      <c r="C889" s="299">
        <v>67</v>
      </c>
      <c r="D889" s="331">
        <v>0.57999999999999996</v>
      </c>
      <c r="E889" s="288" t="s">
        <v>2571</v>
      </c>
      <c r="F889" s="320">
        <v>7940</v>
      </c>
      <c r="G889" s="288" t="s">
        <v>2572</v>
      </c>
      <c r="H889" s="320">
        <v>6490</v>
      </c>
      <c r="I889" s="288" t="s">
        <v>2573</v>
      </c>
      <c r="J889" s="320">
        <v>8140</v>
      </c>
      <c r="K889" s="288" t="s">
        <v>2574</v>
      </c>
      <c r="L889" s="320">
        <v>6960</v>
      </c>
      <c r="M889" s="288" t="s">
        <v>2575</v>
      </c>
      <c r="N889" s="319">
        <v>4380</v>
      </c>
    </row>
    <row r="890" spans="1:14" ht="18" x14ac:dyDescent="0.25">
      <c r="A890" s="291" t="s">
        <v>2576</v>
      </c>
      <c r="B890" s="307" t="s">
        <v>2577</v>
      </c>
      <c r="C890" s="291" t="s">
        <v>2578</v>
      </c>
      <c r="D890" s="332">
        <v>0.11</v>
      </c>
      <c r="E890" s="291" t="s">
        <v>2579</v>
      </c>
      <c r="F890" s="321">
        <v>48</v>
      </c>
      <c r="G890" s="291" t="s">
        <v>2579</v>
      </c>
      <c r="H890" s="321">
        <v>13</v>
      </c>
      <c r="I890" s="291" t="s">
        <v>2580</v>
      </c>
      <c r="J890" s="321">
        <v>14</v>
      </c>
      <c r="K890" s="291" t="s">
        <v>2581</v>
      </c>
      <c r="L890" s="321">
        <v>2</v>
      </c>
      <c r="M890" s="291" t="s">
        <v>2582</v>
      </c>
      <c r="N890" s="321">
        <v>2</v>
      </c>
    </row>
    <row r="891" spans="1:14" ht="18" x14ac:dyDescent="0.25">
      <c r="A891" s="288" t="s">
        <v>2583</v>
      </c>
      <c r="B891" s="305" t="s">
        <v>2584</v>
      </c>
      <c r="C891" s="288" t="s">
        <v>2585</v>
      </c>
      <c r="D891" s="331">
        <v>0.19</v>
      </c>
      <c r="E891" s="288" t="s">
        <v>2586</v>
      </c>
      <c r="F891" s="319">
        <v>63</v>
      </c>
      <c r="G891" s="288" t="s">
        <v>2586</v>
      </c>
      <c r="H891" s="319">
        <v>17</v>
      </c>
      <c r="I891" s="288" t="s">
        <v>2587</v>
      </c>
      <c r="J891" s="319">
        <v>19</v>
      </c>
      <c r="K891" s="288" t="s">
        <v>2568</v>
      </c>
      <c r="L891" s="319">
        <v>3</v>
      </c>
      <c r="M891" s="288" t="s">
        <v>2588</v>
      </c>
      <c r="N891" s="319">
        <v>2</v>
      </c>
    </row>
    <row r="892" spans="1:14" ht="18" x14ac:dyDescent="0.25">
      <c r="A892" s="291" t="s">
        <v>2589</v>
      </c>
      <c r="B892" s="307" t="s">
        <v>2590</v>
      </c>
      <c r="C892" s="311">
        <v>0.3</v>
      </c>
      <c r="D892" s="332">
        <v>0.16</v>
      </c>
      <c r="E892" s="291" t="s">
        <v>2591</v>
      </c>
      <c r="F892" s="321">
        <v>60</v>
      </c>
      <c r="G892" s="291" t="s">
        <v>2591</v>
      </c>
      <c r="H892" s="321">
        <v>16</v>
      </c>
      <c r="I892" s="291" t="s">
        <v>2592</v>
      </c>
      <c r="J892" s="321">
        <v>18</v>
      </c>
      <c r="K892" s="291" t="s">
        <v>2593</v>
      </c>
      <c r="L892" s="321">
        <v>3</v>
      </c>
      <c r="M892" s="291" t="s">
        <v>1697</v>
      </c>
      <c r="N892" s="321">
        <v>2</v>
      </c>
    </row>
    <row r="893" spans="1:14" ht="18" x14ac:dyDescent="0.25">
      <c r="A893" s="288" t="s">
        <v>2594</v>
      </c>
      <c r="B893" s="305" t="s">
        <v>2595</v>
      </c>
      <c r="C893" s="288" t="s">
        <v>2596</v>
      </c>
      <c r="D893" s="331">
        <v>0.03</v>
      </c>
      <c r="E893" s="288" t="s">
        <v>2597</v>
      </c>
      <c r="F893" s="319">
        <v>2</v>
      </c>
      <c r="G893" s="288" t="s">
        <v>2597</v>
      </c>
      <c r="H893" s="324" t="s">
        <v>1535</v>
      </c>
      <c r="I893" s="288" t="s">
        <v>2598</v>
      </c>
      <c r="J893" s="324" t="s">
        <v>1535</v>
      </c>
      <c r="K893" s="288" t="s">
        <v>2599</v>
      </c>
      <c r="L893" s="324" t="s">
        <v>1535</v>
      </c>
      <c r="M893" s="288" t="s">
        <v>2600</v>
      </c>
      <c r="N893" s="324" t="s">
        <v>1535</v>
      </c>
    </row>
    <row r="894" spans="1:14" ht="18" x14ac:dyDescent="0.25">
      <c r="A894" s="291" t="s">
        <v>2601</v>
      </c>
      <c r="B894" s="307" t="s">
        <v>2602</v>
      </c>
      <c r="C894" s="291" t="s">
        <v>1702</v>
      </c>
      <c r="D894" s="332">
        <v>0.03</v>
      </c>
      <c r="E894" s="291" t="s">
        <v>2603</v>
      </c>
      <c r="F894" s="323" t="s">
        <v>1535</v>
      </c>
      <c r="G894" s="291" t="s">
        <v>2603</v>
      </c>
      <c r="H894" s="323" t="s">
        <v>1535</v>
      </c>
      <c r="I894" s="291" t="s">
        <v>2604</v>
      </c>
      <c r="J894" s="323" t="s">
        <v>1535</v>
      </c>
      <c r="K894" s="291" t="s">
        <v>2605</v>
      </c>
      <c r="L894" s="323" t="s">
        <v>1535</v>
      </c>
      <c r="M894" s="291" t="s">
        <v>2606</v>
      </c>
      <c r="N894" s="323" t="s">
        <v>1535</v>
      </c>
    </row>
    <row r="895" spans="1:14" x14ac:dyDescent="0.25">
      <c r="A895" s="288" t="s">
        <v>2607</v>
      </c>
      <c r="B895" s="305" t="s">
        <v>2608</v>
      </c>
      <c r="C895" s="288" t="s">
        <v>2609</v>
      </c>
      <c r="D895" s="349">
        <v>4.0000000000000001E-3</v>
      </c>
      <c r="E895" s="288" t="s">
        <v>2610</v>
      </c>
      <c r="F895" s="324" t="s">
        <v>1535</v>
      </c>
      <c r="G895" s="288" t="s">
        <v>2610</v>
      </c>
      <c r="H895" s="324" t="s">
        <v>1535</v>
      </c>
      <c r="I895" s="288" t="s">
        <v>2611</v>
      </c>
      <c r="J895" s="324" t="s">
        <v>1535</v>
      </c>
      <c r="K895" s="288" t="s">
        <v>2612</v>
      </c>
      <c r="L895" s="324" t="s">
        <v>1535</v>
      </c>
      <c r="M895" s="288" t="s">
        <v>2613</v>
      </c>
      <c r="N895" s="324" t="s">
        <v>1535</v>
      </c>
    </row>
    <row r="896" spans="1:14" x14ac:dyDescent="0.25">
      <c r="A896" s="291" t="s">
        <v>2614</v>
      </c>
      <c r="B896" s="307" t="s">
        <v>2615</v>
      </c>
      <c r="C896" s="291" t="s">
        <v>2616</v>
      </c>
      <c r="D896" s="332">
        <v>0.02</v>
      </c>
      <c r="E896" s="291" t="s">
        <v>2617</v>
      </c>
      <c r="F896" s="321">
        <v>3</v>
      </c>
      <c r="G896" s="291" t="s">
        <v>2617</v>
      </c>
      <c r="H896" s="323" t="s">
        <v>1535</v>
      </c>
      <c r="I896" s="291" t="s">
        <v>2618</v>
      </c>
      <c r="J896" s="323" t="s">
        <v>1535</v>
      </c>
      <c r="K896" s="291" t="s">
        <v>2619</v>
      </c>
      <c r="L896" s="323" t="s">
        <v>1535</v>
      </c>
      <c r="M896" s="291" t="s">
        <v>2620</v>
      </c>
      <c r="N896" s="323" t="s">
        <v>1535</v>
      </c>
    </row>
    <row r="897" spans="1:14" x14ac:dyDescent="0.25">
      <c r="A897" s="288" t="s">
        <v>2621</v>
      </c>
      <c r="B897" s="305" t="s">
        <v>2622</v>
      </c>
      <c r="C897" s="288" t="s">
        <v>2623</v>
      </c>
      <c r="D897" s="331">
        <v>0.04</v>
      </c>
      <c r="E897" s="288" t="s">
        <v>2624</v>
      </c>
      <c r="F897" s="319">
        <v>11</v>
      </c>
      <c r="G897" s="288" t="s">
        <v>2624</v>
      </c>
      <c r="H897" s="319">
        <v>3</v>
      </c>
      <c r="I897" s="288" t="s">
        <v>2625</v>
      </c>
      <c r="J897" s="319">
        <v>3</v>
      </c>
      <c r="K897" s="288" t="s">
        <v>2385</v>
      </c>
      <c r="L897" s="324" t="s">
        <v>1535</v>
      </c>
      <c r="M897" s="288" t="s">
        <v>2626</v>
      </c>
      <c r="N897" s="324" t="s">
        <v>1535</v>
      </c>
    </row>
    <row r="898" spans="1:14" x14ac:dyDescent="0.25">
      <c r="A898" s="291" t="s">
        <v>2627</v>
      </c>
      <c r="B898" s="307" t="s">
        <v>2628</v>
      </c>
      <c r="C898" s="311">
        <v>0.3</v>
      </c>
      <c r="D898" s="332">
        <v>0.1</v>
      </c>
      <c r="E898" s="291" t="s">
        <v>2629</v>
      </c>
      <c r="F898" s="321">
        <v>73</v>
      </c>
      <c r="G898" s="291" t="s">
        <v>2629</v>
      </c>
      <c r="H898" s="321">
        <v>20</v>
      </c>
      <c r="I898" s="291" t="s">
        <v>2630</v>
      </c>
      <c r="J898" s="321">
        <v>22</v>
      </c>
      <c r="K898" s="291" t="s">
        <v>2631</v>
      </c>
      <c r="L898" s="321">
        <v>3</v>
      </c>
      <c r="M898" s="291" t="s">
        <v>2632</v>
      </c>
      <c r="N898" s="321">
        <v>3</v>
      </c>
    </row>
    <row r="899" spans="1:14" ht="18" x14ac:dyDescent="0.25">
      <c r="A899" s="288" t="s">
        <v>2633</v>
      </c>
      <c r="B899" s="305" t="s">
        <v>2634</v>
      </c>
      <c r="C899" s="299">
        <v>26</v>
      </c>
      <c r="D899" s="305" t="s">
        <v>2635</v>
      </c>
      <c r="E899" s="288" t="s">
        <v>2636</v>
      </c>
      <c r="F899" s="320">
        <v>9910</v>
      </c>
      <c r="G899" s="288" t="s">
        <v>2637</v>
      </c>
      <c r="H899" s="320">
        <v>4920</v>
      </c>
      <c r="I899" s="288" t="s">
        <v>2638</v>
      </c>
      <c r="J899" s="320">
        <v>9320</v>
      </c>
      <c r="K899" s="288" t="s">
        <v>2639</v>
      </c>
      <c r="L899" s="320">
        <v>4460</v>
      </c>
      <c r="M899" s="288" t="s">
        <v>2640</v>
      </c>
      <c r="N899" s="319">
        <v>1360</v>
      </c>
    </row>
    <row r="900" spans="1:14" ht="18" x14ac:dyDescent="0.25">
      <c r="A900" s="307" t="s">
        <v>2641</v>
      </c>
      <c r="B900" s="307" t="s">
        <v>2642</v>
      </c>
      <c r="C900" s="302">
        <v>26</v>
      </c>
      <c r="D900" s="307" t="s">
        <v>2643</v>
      </c>
      <c r="E900" s="291" t="s">
        <v>2644</v>
      </c>
      <c r="F900" s="322">
        <v>9050</v>
      </c>
      <c r="G900" s="291" t="s">
        <v>2645</v>
      </c>
      <c r="H900" s="322">
        <v>4490</v>
      </c>
      <c r="I900" s="291" t="s">
        <v>1876</v>
      </c>
      <c r="J900" s="322">
        <v>8520</v>
      </c>
      <c r="K900" s="291" t="s">
        <v>2646</v>
      </c>
      <c r="L900" s="322">
        <v>4080</v>
      </c>
      <c r="M900" s="291" t="s">
        <v>2647</v>
      </c>
      <c r="N900" s="321">
        <v>1250</v>
      </c>
    </row>
    <row r="901" spans="1:14" ht="18" x14ac:dyDescent="0.25">
      <c r="A901" s="308" t="s">
        <v>2648</v>
      </c>
      <c r="B901" s="308" t="s">
        <v>2649</v>
      </c>
      <c r="C901" s="337">
        <v>26</v>
      </c>
      <c r="D901" s="308" t="s">
        <v>2650</v>
      </c>
      <c r="E901" s="294" t="s">
        <v>2651</v>
      </c>
      <c r="F901" s="338">
        <v>7320</v>
      </c>
      <c r="G901" s="294" t="s">
        <v>2652</v>
      </c>
      <c r="H901" s="338">
        <v>3630</v>
      </c>
      <c r="I901" s="294" t="s">
        <v>1341</v>
      </c>
      <c r="J901" s="338">
        <v>6880</v>
      </c>
      <c r="K901" s="294" t="s">
        <v>2560</v>
      </c>
      <c r="L901" s="338">
        <v>3300</v>
      </c>
      <c r="M901" s="294" t="s">
        <v>2653</v>
      </c>
      <c r="N901" s="325">
        <v>1010</v>
      </c>
    </row>
    <row r="902" spans="1:14" x14ac:dyDescent="0.25">
      <c r="A902"/>
      <c r="B902"/>
      <c r="C902"/>
      <c r="D902"/>
      <c r="E902"/>
      <c r="F902"/>
      <c r="G902"/>
      <c r="H902"/>
      <c r="I902"/>
      <c r="J902"/>
      <c r="K902"/>
      <c r="L902"/>
      <c r="M902"/>
      <c r="N902"/>
    </row>
    <row r="903" spans="1:14" x14ac:dyDescent="0.25">
      <c r="A903" s="352"/>
      <c r="B903" s="353" t="s">
        <v>2654</v>
      </c>
      <c r="C903" s="353" t="s">
        <v>2655</v>
      </c>
      <c r="D903" s="354" t="s">
        <v>2656</v>
      </c>
      <c r="E903"/>
      <c r="F903"/>
      <c r="G903"/>
      <c r="H903"/>
      <c r="I903"/>
      <c r="J903"/>
      <c r="K903"/>
      <c r="L903"/>
      <c r="M903"/>
      <c r="N903"/>
    </row>
    <row r="904" spans="1:14" x14ac:dyDescent="0.25">
      <c r="A904" t="s">
        <v>2657</v>
      </c>
      <c r="B904" s="355">
        <v>1</v>
      </c>
      <c r="C904" s="355">
        <v>1</v>
      </c>
      <c r="D904" t="s">
        <v>2658</v>
      </c>
      <c r="E904"/>
      <c r="F904"/>
      <c r="G904"/>
      <c r="H904"/>
      <c r="I904"/>
      <c r="J904"/>
      <c r="K904"/>
      <c r="L904"/>
      <c r="M904"/>
      <c r="N904"/>
    </row>
    <row r="905" spans="1:14" x14ac:dyDescent="0.25">
      <c r="A905" t="s">
        <v>2659</v>
      </c>
      <c r="B905" s="355">
        <v>16.2</v>
      </c>
      <c r="C905" s="355">
        <v>5</v>
      </c>
      <c r="D905" t="s">
        <v>2660</v>
      </c>
      <c r="E905"/>
      <c r="F905"/>
      <c r="G905"/>
      <c r="H905"/>
      <c r="I905"/>
      <c r="J905"/>
      <c r="K905"/>
      <c r="L905"/>
      <c r="M905"/>
      <c r="N905"/>
    </row>
    <row r="906" spans="1:14" x14ac:dyDescent="0.25">
      <c r="A906" t="s">
        <v>864</v>
      </c>
      <c r="B906" s="355">
        <v>5.6</v>
      </c>
      <c r="C906" s="355">
        <v>1.8</v>
      </c>
      <c r="D906" t="s">
        <v>2661</v>
      </c>
      <c r="E906"/>
      <c r="F906"/>
      <c r="G906"/>
      <c r="H906"/>
      <c r="I906"/>
      <c r="J906"/>
      <c r="K906"/>
      <c r="L906"/>
      <c r="M906"/>
      <c r="N906"/>
    </row>
    <row r="907" spans="1:14" x14ac:dyDescent="0.25">
      <c r="A907" t="s">
        <v>2662</v>
      </c>
      <c r="B907" s="355">
        <v>-2.4</v>
      </c>
      <c r="C907" s="355">
        <v>-8.1999999999999993</v>
      </c>
      <c r="D907" t="s">
        <v>2663</v>
      </c>
      <c r="E907"/>
      <c r="F907"/>
      <c r="G907"/>
      <c r="H907"/>
      <c r="I907"/>
      <c r="J907"/>
      <c r="K907"/>
      <c r="L907"/>
      <c r="M907"/>
      <c r="N907"/>
    </row>
    <row r="908" spans="1:14" x14ac:dyDescent="0.25">
      <c r="A908" t="s">
        <v>2664</v>
      </c>
      <c r="B908" s="355">
        <v>0</v>
      </c>
      <c r="C908" s="355">
        <v>0</v>
      </c>
      <c r="D908" t="s">
        <v>2665</v>
      </c>
      <c r="E908"/>
      <c r="F908"/>
      <c r="G908"/>
      <c r="H908"/>
      <c r="I908"/>
      <c r="J908"/>
      <c r="K908"/>
      <c r="L908"/>
      <c r="M908"/>
      <c r="N908"/>
    </row>
    <row r="909" spans="1:14" x14ac:dyDescent="0.25">
      <c r="A909" t="s">
        <v>2666</v>
      </c>
      <c r="B909" s="355">
        <v>0</v>
      </c>
      <c r="C909" s="355">
        <v>0</v>
      </c>
      <c r="D909" t="s">
        <v>2665</v>
      </c>
      <c r="E909"/>
      <c r="F909"/>
      <c r="G909"/>
      <c r="H909"/>
      <c r="I909"/>
      <c r="J909"/>
      <c r="K909"/>
      <c r="L909"/>
      <c r="M909"/>
      <c r="N909"/>
    </row>
    <row r="910" spans="1:14" x14ac:dyDescent="0.25">
      <c r="A910" t="s">
        <v>2667</v>
      </c>
      <c r="B910" s="355">
        <v>0</v>
      </c>
      <c r="C910" s="355">
        <v>0</v>
      </c>
      <c r="D910" t="s">
        <v>2668</v>
      </c>
      <c r="E910"/>
      <c r="F910"/>
      <c r="G910"/>
      <c r="H910"/>
      <c r="I910"/>
      <c r="J910"/>
      <c r="K910"/>
      <c r="L910"/>
      <c r="M910"/>
      <c r="N910"/>
    </row>
    <row r="911" spans="1:14" x14ac:dyDescent="0.25">
      <c r="A911" t="s">
        <v>2669</v>
      </c>
      <c r="B911" s="355">
        <v>1200</v>
      </c>
      <c r="C911" s="355">
        <v>345</v>
      </c>
      <c r="D911" t="s">
        <v>2670</v>
      </c>
      <c r="E911"/>
      <c r="F911"/>
      <c r="G911"/>
      <c r="H911"/>
      <c r="I911"/>
      <c r="J911"/>
      <c r="K911"/>
      <c r="L911"/>
      <c r="M911"/>
      <c r="N911"/>
    </row>
    <row r="912" spans="1:14" x14ac:dyDescent="0.25">
      <c r="A912" t="s">
        <v>2671</v>
      </c>
      <c r="B912" s="355">
        <v>-160</v>
      </c>
      <c r="C912" s="355">
        <v>-46</v>
      </c>
      <c r="D912" t="s">
        <v>2672</v>
      </c>
      <c r="E912"/>
      <c r="F912"/>
      <c r="G912"/>
      <c r="H912"/>
      <c r="I912"/>
      <c r="J912"/>
      <c r="K912"/>
      <c r="L912"/>
      <c r="M912"/>
      <c r="N912"/>
    </row>
    <row r="913" spans="1:14" x14ac:dyDescent="0.25">
      <c r="A913" t="s">
        <v>2673</v>
      </c>
      <c r="B913" s="355">
        <v>84</v>
      </c>
      <c r="C913" s="355">
        <v>28</v>
      </c>
      <c r="D913" t="s">
        <v>2674</v>
      </c>
      <c r="E913"/>
      <c r="F913"/>
      <c r="G913"/>
      <c r="H913"/>
      <c r="I913"/>
      <c r="J913"/>
      <c r="K913"/>
      <c r="L913"/>
      <c r="M913"/>
      <c r="N913"/>
    </row>
    <row r="914" spans="1:14" x14ac:dyDescent="0.25">
      <c r="A914" t="s">
        <v>2675</v>
      </c>
      <c r="B914" s="355">
        <v>264</v>
      </c>
      <c r="C914" s="355">
        <v>265</v>
      </c>
      <c r="D914" t="s">
        <v>2676</v>
      </c>
      <c r="E914"/>
      <c r="F914"/>
      <c r="G914"/>
      <c r="H914"/>
      <c r="I914"/>
      <c r="J914"/>
      <c r="K914"/>
      <c r="L914"/>
      <c r="M914"/>
      <c r="N914"/>
    </row>
    <row r="915" spans="1:14" x14ac:dyDescent="0.25">
      <c r="A915" t="s">
        <v>2677</v>
      </c>
      <c r="B915" s="355">
        <v>1</v>
      </c>
      <c r="C915" s="355">
        <v>1</v>
      </c>
      <c r="D915" t="s">
        <v>2678</v>
      </c>
      <c r="E915"/>
      <c r="F915"/>
      <c r="G915"/>
      <c r="H915"/>
      <c r="I915"/>
      <c r="J915"/>
      <c r="K915"/>
      <c r="L915"/>
      <c r="M915"/>
      <c r="N915"/>
    </row>
    <row r="916" spans="1:14" x14ac:dyDescent="0.25">
      <c r="A916"/>
      <c r="B916"/>
      <c r="C916"/>
      <c r="D916" t="s">
        <v>2679</v>
      </c>
      <c r="E916"/>
      <c r="F916"/>
      <c r="G916"/>
      <c r="H916"/>
      <c r="I916"/>
      <c r="J916"/>
      <c r="K916"/>
      <c r="L916"/>
      <c r="M916"/>
      <c r="N916"/>
    </row>
    <row r="917" spans="1:14" x14ac:dyDescent="0.25">
      <c r="A917"/>
      <c r="B917"/>
      <c r="C917"/>
      <c r="D917" t="s">
        <v>2680</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zoomScalePageLayoutView="85" workbookViewId="0">
      <selection sqref="A1:E1"/>
    </sheetView>
  </sheetViews>
  <sheetFormatPr defaultColWidth="9.140625" defaultRowHeight="15" x14ac:dyDescent="0.25"/>
  <cols>
    <col min="1" max="1" width="79.7109375" style="12" customWidth="1"/>
    <col min="2" max="2" width="12.7109375" style="12" bestFit="1" customWidth="1"/>
    <col min="3" max="3" width="17.42578125" style="12" customWidth="1"/>
    <col min="4" max="4" width="22" style="12" customWidth="1"/>
    <col min="5" max="5" width="19.42578125" style="12" customWidth="1"/>
    <col min="6" max="6" width="14.42578125" style="12" customWidth="1"/>
    <col min="7" max="7" width="26.140625" style="12" customWidth="1"/>
    <col min="8" max="8" width="26.7109375" style="12" bestFit="1" customWidth="1"/>
    <col min="9" max="9" width="17.85546875" style="12" bestFit="1" customWidth="1"/>
    <col min="10" max="10" width="33.42578125" style="12" customWidth="1"/>
    <col min="11" max="16" width="9.140625" style="12"/>
    <col min="17" max="17" width="25.85546875" style="12" customWidth="1"/>
    <col min="18" max="18" width="12.42578125" style="12" customWidth="1"/>
    <col min="19" max="19" width="19.85546875" style="12" customWidth="1"/>
    <col min="20" max="21" width="12.42578125" style="12" customWidth="1"/>
    <col min="22" max="23" width="16.28515625" style="12" customWidth="1"/>
    <col min="24" max="24" width="10.85546875" style="12" bestFit="1" customWidth="1"/>
    <col min="25" max="16384" width="9.140625" style="12"/>
  </cols>
  <sheetData>
    <row r="1" spans="1:5" x14ac:dyDescent="0.25">
      <c r="A1" s="413" t="s">
        <v>11</v>
      </c>
      <c r="B1" s="413"/>
      <c r="C1" s="413"/>
      <c r="D1" s="413"/>
      <c r="E1" s="413"/>
    </row>
    <row r="2" spans="1:5" x14ac:dyDescent="0.25">
      <c r="A2" s="414" t="s">
        <v>204</v>
      </c>
      <c r="B2" s="414"/>
      <c r="C2" s="414"/>
      <c r="D2" s="414"/>
      <c r="E2" s="414"/>
    </row>
    <row r="19" spans="1:5" x14ac:dyDescent="0.25">
      <c r="A19" s="12" t="s">
        <v>205</v>
      </c>
    </row>
    <row r="20" spans="1:5" x14ac:dyDescent="0.25">
      <c r="A20" s="12">
        <v>155400</v>
      </c>
      <c r="B20" s="12" t="s">
        <v>206</v>
      </c>
    </row>
    <row r="21" spans="1:5" x14ac:dyDescent="0.25">
      <c r="A21" s="414" t="s">
        <v>207</v>
      </c>
      <c r="B21" s="414"/>
      <c r="C21" s="414"/>
      <c r="D21" s="414"/>
      <c r="E21" s="414"/>
    </row>
    <row r="38" spans="1:5" x14ac:dyDescent="0.25">
      <c r="A38" s="12" t="s">
        <v>205</v>
      </c>
    </row>
    <row r="39" spans="1:5" x14ac:dyDescent="0.25">
      <c r="A39" s="12">
        <v>100800</v>
      </c>
      <c r="B39" s="12" t="s">
        <v>206</v>
      </c>
    </row>
    <row r="40" spans="1:5" x14ac:dyDescent="0.25">
      <c r="A40" s="414" t="s">
        <v>208</v>
      </c>
      <c r="B40" s="414"/>
      <c r="C40" s="414"/>
      <c r="D40" s="414"/>
      <c r="E40" s="414"/>
    </row>
    <row r="57" spans="1:5" ht="15.75" thickBot="1" x14ac:dyDescent="0.3">
      <c r="A57" s="12" t="s">
        <v>205</v>
      </c>
    </row>
    <row r="58" spans="1:5" ht="15.75" thickBot="1" x14ac:dyDescent="0.3">
      <c r="A58" s="14">
        <v>194000</v>
      </c>
      <c r="B58" s="12" t="s">
        <v>209</v>
      </c>
    </row>
    <row r="60" spans="1:5" x14ac:dyDescent="0.25">
      <c r="A60" s="413" t="s">
        <v>210</v>
      </c>
      <c r="B60" s="413"/>
      <c r="C60" s="413"/>
      <c r="D60" s="413"/>
      <c r="E60" s="413"/>
    </row>
    <row r="85" spans="1:39" s="15" customFormat="1" x14ac:dyDescent="0.25">
      <c r="A85" s="12" t="s">
        <v>516</v>
      </c>
      <c r="B85" s="12">
        <v>55.1</v>
      </c>
      <c r="C85" s="12" t="s">
        <v>517</v>
      </c>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row>
    <row r="86" spans="1:39" s="15" customFormat="1" x14ac:dyDescent="0.25">
      <c r="A86" s="12" t="s">
        <v>518</v>
      </c>
      <c r="B86" s="12">
        <v>111.6</v>
      </c>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row>
    <row r="87" spans="1:39" ht="15.75" thickBot="1" x14ac:dyDescent="0.3"/>
    <row r="88" spans="1:39" ht="15.75" thickBot="1" x14ac:dyDescent="0.3">
      <c r="A88" s="16" t="s">
        <v>519</v>
      </c>
      <c r="B88" s="17">
        <f>(B86-B85)/B85</f>
        <v>1.0254083484573502</v>
      </c>
    </row>
    <row r="89" spans="1:39" x14ac:dyDescent="0.25">
      <c r="A89" s="413" t="s">
        <v>211</v>
      </c>
      <c r="B89" s="413"/>
      <c r="C89" s="413"/>
      <c r="D89" s="413"/>
      <c r="E89" s="413"/>
    </row>
    <row r="90" spans="1:39" x14ac:dyDescent="0.25">
      <c r="A90" s="12">
        <v>6.6290250000000004</v>
      </c>
      <c r="B90" s="12" t="s">
        <v>523</v>
      </c>
      <c r="E90" s="12" t="s">
        <v>528</v>
      </c>
    </row>
    <row r="91" spans="1:39" x14ac:dyDescent="0.25">
      <c r="A91" s="12">
        <f>1/A90</f>
        <v>0.15085174667466181</v>
      </c>
      <c r="B91" s="12" t="s">
        <v>524</v>
      </c>
      <c r="E91" s="12" t="s">
        <v>216</v>
      </c>
    </row>
    <row r="92" spans="1:39" x14ac:dyDescent="0.25">
      <c r="A92" s="18">
        <v>0.5</v>
      </c>
      <c r="B92" s="12" t="s">
        <v>525</v>
      </c>
      <c r="E92" s="12" t="s">
        <v>529</v>
      </c>
    </row>
    <row r="93" spans="1:39" x14ac:dyDescent="0.25">
      <c r="A93" s="12">
        <f>A92*A91</f>
        <v>7.5425873337330904E-2</v>
      </c>
      <c r="B93" s="12" t="s">
        <v>526</v>
      </c>
      <c r="E93" s="12" t="s">
        <v>216</v>
      </c>
    </row>
    <row r="94" spans="1:39" x14ac:dyDescent="0.25">
      <c r="A94" s="12">
        <f>1/A93</f>
        <v>13.258050000000001</v>
      </c>
      <c r="B94" s="12" t="s">
        <v>527</v>
      </c>
      <c r="E94" s="12" t="s">
        <v>216</v>
      </c>
      <c r="L94" s="18"/>
    </row>
    <row r="95" spans="1:39" ht="15.75" thickBot="1" x14ac:dyDescent="0.3">
      <c r="A95" s="12">
        <v>8.0274920000000005</v>
      </c>
      <c r="B95" s="12" t="s">
        <v>521</v>
      </c>
      <c r="E95" s="12" t="s">
        <v>530</v>
      </c>
      <c r="L95" s="18"/>
    </row>
    <row r="96" spans="1:39" ht="15.75" thickBot="1" x14ac:dyDescent="0.3">
      <c r="A96" s="19">
        <f>(A94-A95)/A95</f>
        <v>0.65158059329115492</v>
      </c>
      <c r="B96" s="12" t="s">
        <v>522</v>
      </c>
      <c r="C96" s="20"/>
      <c r="E96" s="12" t="s">
        <v>216</v>
      </c>
    </row>
    <row r="98" spans="1:5" x14ac:dyDescent="0.25">
      <c r="A98" s="413" t="s">
        <v>212</v>
      </c>
      <c r="B98" s="413"/>
      <c r="C98" s="413"/>
      <c r="D98" s="413"/>
      <c r="E98" s="413"/>
    </row>
    <row r="99" spans="1:5" x14ac:dyDescent="0.25">
      <c r="A99" s="20">
        <v>0.3</v>
      </c>
      <c r="B99" s="18" t="s">
        <v>533</v>
      </c>
    </row>
    <row r="100" spans="1:5" x14ac:dyDescent="0.25">
      <c r="A100" s="12">
        <v>63.5</v>
      </c>
      <c r="B100" s="12" t="s">
        <v>534</v>
      </c>
    </row>
    <row r="101" spans="1:5" x14ac:dyDescent="0.25">
      <c r="A101" s="12">
        <f>1/A100</f>
        <v>1.5748031496062992E-2</v>
      </c>
      <c r="B101" s="12" t="s">
        <v>532</v>
      </c>
    </row>
    <row r="102" spans="1:5" x14ac:dyDescent="0.25">
      <c r="A102" s="21">
        <f>A101*(1-A99)</f>
        <v>1.1023622047244094E-2</v>
      </c>
      <c r="B102" s="12" t="s">
        <v>535</v>
      </c>
    </row>
    <row r="103" spans="1:5" x14ac:dyDescent="0.25">
      <c r="A103" s="21">
        <f>1/A102</f>
        <v>90.714285714285722</v>
      </c>
      <c r="B103" s="12" t="s">
        <v>539</v>
      </c>
    </row>
    <row r="104" spans="1:5" x14ac:dyDescent="0.25">
      <c r="A104" s="20">
        <v>0.35</v>
      </c>
      <c r="B104" s="12" t="s">
        <v>536</v>
      </c>
    </row>
    <row r="105" spans="1:5" x14ac:dyDescent="0.25">
      <c r="A105" s="12">
        <f>A102*(1-A104)</f>
        <v>7.1653543307086615E-3</v>
      </c>
      <c r="B105" s="12" t="s">
        <v>537</v>
      </c>
    </row>
    <row r="106" spans="1:5" ht="15.75" thickBot="1" x14ac:dyDescent="0.3">
      <c r="A106" s="12">
        <f>1/A105</f>
        <v>139.56043956043956</v>
      </c>
      <c r="B106" s="12" t="s">
        <v>538</v>
      </c>
    </row>
    <row r="107" spans="1:5" ht="15.75" thickBot="1" x14ac:dyDescent="0.3">
      <c r="A107" s="22">
        <f>(A106-A103)/A103</f>
        <v>0.53846153846153832</v>
      </c>
      <c r="B107" s="12" t="s">
        <v>540</v>
      </c>
    </row>
    <row r="108" spans="1:5" x14ac:dyDescent="0.25">
      <c r="A108" s="23"/>
    </row>
    <row r="109" spans="1:5" x14ac:dyDescent="0.25">
      <c r="A109" s="413" t="s">
        <v>214</v>
      </c>
      <c r="B109" s="413"/>
      <c r="C109" s="413"/>
      <c r="D109" s="413"/>
      <c r="E109" s="413"/>
    </row>
    <row r="110" spans="1:5" ht="15.75" thickBot="1" x14ac:dyDescent="0.3"/>
    <row r="111" spans="1:5" ht="15.75" thickBot="1" x14ac:dyDescent="0.3">
      <c r="A111" s="22">
        <f>A122</f>
        <v>0.20481927710843381</v>
      </c>
      <c r="B111" s="12" t="s">
        <v>542</v>
      </c>
    </row>
    <row r="113" spans="1:14" x14ac:dyDescent="0.25">
      <c r="A113" s="413" t="s">
        <v>213</v>
      </c>
      <c r="B113" s="413"/>
      <c r="C113" s="413"/>
      <c r="D113" s="413"/>
      <c r="E113" s="413"/>
    </row>
    <row r="114" spans="1:14" x14ac:dyDescent="0.25">
      <c r="A114" s="20">
        <v>0.2</v>
      </c>
      <c r="B114" s="18" t="s">
        <v>533</v>
      </c>
    </row>
    <row r="115" spans="1:14" x14ac:dyDescent="0.25">
      <c r="A115" s="12">
        <v>1.95</v>
      </c>
      <c r="B115" s="12" t="s">
        <v>541</v>
      </c>
    </row>
    <row r="116" spans="1:14" x14ac:dyDescent="0.25">
      <c r="A116" s="12">
        <f>1/A115</f>
        <v>0.51282051282051289</v>
      </c>
      <c r="B116" s="12" t="s">
        <v>532</v>
      </c>
    </row>
    <row r="117" spans="1:14" x14ac:dyDescent="0.25">
      <c r="A117" s="21">
        <f>A116*(1-A114)</f>
        <v>0.41025641025641035</v>
      </c>
      <c r="B117" s="12" t="s">
        <v>535</v>
      </c>
    </row>
    <row r="118" spans="1:14" x14ac:dyDescent="0.25">
      <c r="A118" s="21">
        <f>1/A117</f>
        <v>2.4374999999999996</v>
      </c>
      <c r="B118" s="12" t="s">
        <v>539</v>
      </c>
    </row>
    <row r="119" spans="1:14" x14ac:dyDescent="0.25">
      <c r="A119" s="20">
        <v>0.17</v>
      </c>
      <c r="B119" s="12" t="s">
        <v>536</v>
      </c>
    </row>
    <row r="120" spans="1:14" x14ac:dyDescent="0.25">
      <c r="A120" s="12">
        <f>A117*(1-A119)</f>
        <v>0.34051282051282056</v>
      </c>
      <c r="B120" s="12" t="s">
        <v>537</v>
      </c>
    </row>
    <row r="121" spans="1:14" ht="15.75" thickBot="1" x14ac:dyDescent="0.3">
      <c r="A121" s="12">
        <f>1/A120</f>
        <v>2.9367469879518069</v>
      </c>
      <c r="B121" s="12" t="s">
        <v>538</v>
      </c>
    </row>
    <row r="122" spans="1:14" ht="15.75" thickBot="1" x14ac:dyDescent="0.3">
      <c r="A122" s="22">
        <f>(A121-A118)/A118</f>
        <v>0.20481927710843381</v>
      </c>
      <c r="B122" s="12" t="s">
        <v>540</v>
      </c>
    </row>
    <row r="124" spans="1:14" x14ac:dyDescent="0.25">
      <c r="A124" s="413" t="s">
        <v>543</v>
      </c>
      <c r="B124" s="413"/>
      <c r="C124" s="413"/>
      <c r="D124" s="413"/>
      <c r="E124" s="413"/>
      <c r="L124" s="24"/>
    </row>
    <row r="125" spans="1:14" x14ac:dyDescent="0.25">
      <c r="A125" s="25">
        <v>4.4824543659231753E-4</v>
      </c>
      <c r="B125" s="12" t="s">
        <v>545</v>
      </c>
      <c r="M125" s="18"/>
      <c r="N125" s="18"/>
    </row>
    <row r="126" spans="1:14" x14ac:dyDescent="0.25">
      <c r="A126" s="12">
        <v>1.27</v>
      </c>
      <c r="B126" s="26" t="s">
        <v>550</v>
      </c>
      <c r="F126" s="27"/>
      <c r="L126" s="5"/>
      <c r="M126" s="25"/>
      <c r="N126" s="25"/>
    </row>
    <row r="127" spans="1:14" x14ac:dyDescent="0.25">
      <c r="A127" s="12">
        <f>(1/CONVERT(A125/A126,"mi","km")*0.00105505585)</f>
        <v>1.857438352962903</v>
      </c>
      <c r="B127" s="26" t="s">
        <v>546</v>
      </c>
      <c r="L127" s="28"/>
      <c r="M127" s="25"/>
      <c r="N127" s="25"/>
    </row>
    <row r="128" spans="1:14" x14ac:dyDescent="0.25">
      <c r="A128" s="12">
        <f>1/A127</f>
        <v>0.53837587578874124</v>
      </c>
      <c r="B128" s="26" t="s">
        <v>547</v>
      </c>
      <c r="F128" s="27"/>
      <c r="M128" s="20"/>
      <c r="N128" s="18"/>
    </row>
    <row r="129" spans="1:14" x14ac:dyDescent="0.25">
      <c r="A129" s="12">
        <v>1.07</v>
      </c>
      <c r="B129" s="12" t="s">
        <v>544</v>
      </c>
      <c r="F129" s="27"/>
      <c r="M129" s="20"/>
      <c r="N129" s="18"/>
    </row>
    <row r="130" spans="1:14" ht="15.75" thickBot="1" x14ac:dyDescent="0.3">
      <c r="A130" s="12">
        <f>1/A129</f>
        <v>0.93457943925233644</v>
      </c>
      <c r="B130" s="12" t="s">
        <v>548</v>
      </c>
      <c r="F130" s="27"/>
      <c r="M130" s="18"/>
      <c r="N130" s="18"/>
    </row>
    <row r="131" spans="1:14" ht="15.75" thickBot="1" x14ac:dyDescent="0.3">
      <c r="A131" s="22">
        <f>(A130-A128)/A128</f>
        <v>0.73592369435785332</v>
      </c>
      <c r="B131" s="12" t="s">
        <v>540</v>
      </c>
      <c r="F131" s="27"/>
    </row>
    <row r="132" spans="1:14" ht="16.5" x14ac:dyDescent="0.3">
      <c r="J132" s="29"/>
    </row>
    <row r="133" spans="1:14" x14ac:dyDescent="0.25">
      <c r="A133" s="24"/>
      <c r="B133" s="18"/>
      <c r="C133" s="18"/>
    </row>
    <row r="134" spans="1:14" x14ac:dyDescent="0.25">
      <c r="A134" s="413" t="s">
        <v>120</v>
      </c>
      <c r="B134" s="413"/>
      <c r="C134" s="413"/>
      <c r="D134" s="413"/>
      <c r="E134" s="413"/>
    </row>
    <row r="135" spans="1:14" x14ac:dyDescent="0.25">
      <c r="A135" s="30" t="s">
        <v>566</v>
      </c>
      <c r="B135" s="31"/>
      <c r="C135" s="31"/>
      <c r="D135" s="31"/>
      <c r="E135" s="31"/>
      <c r="F135" s="31"/>
      <c r="G135" s="31"/>
    </row>
    <row r="136" spans="1:14" ht="15.75" x14ac:dyDescent="0.3">
      <c r="A136" s="32"/>
      <c r="B136" s="410" t="s">
        <v>567</v>
      </c>
      <c r="C136" s="411"/>
      <c r="D136" s="411"/>
      <c r="E136" s="412"/>
      <c r="F136" s="31"/>
      <c r="G136" s="31"/>
    </row>
    <row r="137" spans="1:14" ht="15.75" x14ac:dyDescent="0.3">
      <c r="A137" s="33"/>
      <c r="B137" s="410" t="s">
        <v>568</v>
      </c>
      <c r="C137" s="412"/>
      <c r="D137" s="410" t="s">
        <v>569</v>
      </c>
      <c r="E137" s="412"/>
      <c r="F137" s="31"/>
      <c r="G137" s="31"/>
    </row>
    <row r="138" spans="1:14" ht="15.75" x14ac:dyDescent="0.3">
      <c r="A138" s="34" t="s">
        <v>570</v>
      </c>
      <c r="B138" s="35" t="s">
        <v>571</v>
      </c>
      <c r="C138" s="35" t="s">
        <v>572</v>
      </c>
      <c r="D138" s="35" t="s">
        <v>571</v>
      </c>
      <c r="E138" s="35" t="s">
        <v>572</v>
      </c>
      <c r="F138" s="31"/>
      <c r="G138" s="36" t="s">
        <v>573</v>
      </c>
    </row>
    <row r="139" spans="1:14" x14ac:dyDescent="0.25">
      <c r="A139" s="37" t="s">
        <v>574</v>
      </c>
      <c r="B139" s="38">
        <v>95</v>
      </c>
      <c r="C139" s="39">
        <v>95</v>
      </c>
      <c r="D139" s="38">
        <v>50</v>
      </c>
      <c r="E139" s="39">
        <v>50</v>
      </c>
      <c r="F139" s="36" t="s">
        <v>146</v>
      </c>
      <c r="G139" s="31">
        <f>(C139-E139)/C139</f>
        <v>0.47368421052631576</v>
      </c>
    </row>
    <row r="140" spans="1:14" x14ac:dyDescent="0.25">
      <c r="A140" s="40" t="s">
        <v>575</v>
      </c>
      <c r="B140" s="41">
        <v>100</v>
      </c>
      <c r="C140" s="42">
        <v>100</v>
      </c>
      <c r="D140" s="41">
        <v>70</v>
      </c>
      <c r="E140" s="42">
        <v>70</v>
      </c>
      <c r="F140" s="36" t="s">
        <v>146</v>
      </c>
      <c r="G140" s="31">
        <f t="shared" ref="G140:G156" si="0">(C140-E140)/C140</f>
        <v>0.3</v>
      </c>
    </row>
    <row r="141" spans="1:14" x14ac:dyDescent="0.25">
      <c r="A141" s="40" t="s">
        <v>576</v>
      </c>
      <c r="B141" s="41">
        <v>95</v>
      </c>
      <c r="C141" s="42">
        <v>95</v>
      </c>
      <c r="D141" s="41">
        <v>50</v>
      </c>
      <c r="E141" s="42">
        <v>50</v>
      </c>
      <c r="F141" s="36" t="s">
        <v>146</v>
      </c>
      <c r="G141" s="31">
        <f t="shared" si="0"/>
        <v>0.47368421052631576</v>
      </c>
    </row>
    <row r="142" spans="1:14" x14ac:dyDescent="0.25">
      <c r="A142" s="40" t="s">
        <v>577</v>
      </c>
      <c r="B142" s="41">
        <v>105</v>
      </c>
      <c r="C142" s="42">
        <v>105</v>
      </c>
      <c r="D142" s="41">
        <v>110</v>
      </c>
      <c r="E142" s="42">
        <v>110</v>
      </c>
      <c r="F142" s="43" t="s">
        <v>593</v>
      </c>
      <c r="G142" s="31">
        <f t="shared" si="0"/>
        <v>-4.7619047619047616E-2</v>
      </c>
    </row>
    <row r="143" spans="1:14" x14ac:dyDescent="0.25">
      <c r="A143" s="40" t="s">
        <v>578</v>
      </c>
      <c r="B143" s="41">
        <v>80</v>
      </c>
      <c r="C143" s="42">
        <v>80</v>
      </c>
      <c r="D143" s="41">
        <v>35</v>
      </c>
      <c r="E143" s="42">
        <v>35</v>
      </c>
      <c r="F143" s="36" t="s">
        <v>146</v>
      </c>
      <c r="G143" s="31">
        <f t="shared" si="0"/>
        <v>0.5625</v>
      </c>
    </row>
    <row r="144" spans="1:14" x14ac:dyDescent="0.25">
      <c r="A144" s="40" t="s">
        <v>579</v>
      </c>
      <c r="B144" s="41">
        <v>70</v>
      </c>
      <c r="C144" s="42">
        <v>70</v>
      </c>
      <c r="D144" s="41">
        <v>50</v>
      </c>
      <c r="E144" s="42">
        <v>50</v>
      </c>
      <c r="F144" s="36" t="s">
        <v>146</v>
      </c>
      <c r="G144" s="31">
        <f t="shared" si="0"/>
        <v>0.2857142857142857</v>
      </c>
    </row>
    <row r="145" spans="1:9" x14ac:dyDescent="0.25">
      <c r="A145" s="40" t="s">
        <v>580</v>
      </c>
      <c r="B145" s="41">
        <v>90</v>
      </c>
      <c r="C145" s="42">
        <v>90</v>
      </c>
      <c r="D145" s="41">
        <v>80</v>
      </c>
      <c r="E145" s="42">
        <v>80</v>
      </c>
      <c r="F145" s="36" t="s">
        <v>581</v>
      </c>
      <c r="G145" s="31">
        <f t="shared" si="0"/>
        <v>0.1111111111111111</v>
      </c>
    </row>
    <row r="146" spans="1:9" x14ac:dyDescent="0.25">
      <c r="A146" s="40" t="s">
        <v>582</v>
      </c>
      <c r="B146" s="41">
        <v>100</v>
      </c>
      <c r="C146" s="42">
        <v>100</v>
      </c>
      <c r="D146" s="41">
        <v>90</v>
      </c>
      <c r="E146" s="42">
        <v>90</v>
      </c>
      <c r="F146" s="36" t="s">
        <v>146</v>
      </c>
      <c r="G146" s="31">
        <f t="shared" si="0"/>
        <v>0.1</v>
      </c>
    </row>
    <row r="147" spans="1:9" x14ac:dyDescent="0.25">
      <c r="A147" s="40" t="s">
        <v>583</v>
      </c>
      <c r="B147" s="41">
        <v>80</v>
      </c>
      <c r="C147" s="42">
        <v>80</v>
      </c>
      <c r="D147" s="41">
        <v>40</v>
      </c>
      <c r="E147" s="42">
        <v>40</v>
      </c>
      <c r="F147" s="36" t="s">
        <v>146</v>
      </c>
      <c r="G147" s="31">
        <f t="shared" si="0"/>
        <v>0.5</v>
      </c>
    </row>
    <row r="148" spans="1:9" x14ac:dyDescent="0.25">
      <c r="A148" s="40" t="s">
        <v>584</v>
      </c>
      <c r="B148" s="41">
        <v>80</v>
      </c>
      <c r="C148" s="42">
        <v>80</v>
      </c>
      <c r="D148" s="41">
        <v>50</v>
      </c>
      <c r="E148" s="42">
        <v>50</v>
      </c>
      <c r="F148" s="36" t="s">
        <v>146</v>
      </c>
      <c r="G148" s="31">
        <f t="shared" si="0"/>
        <v>0.375</v>
      </c>
    </row>
    <row r="149" spans="1:9" x14ac:dyDescent="0.25">
      <c r="A149" s="40" t="s">
        <v>585</v>
      </c>
      <c r="B149" s="41">
        <v>90</v>
      </c>
      <c r="C149" s="42">
        <v>90</v>
      </c>
      <c r="D149" s="41">
        <v>80</v>
      </c>
      <c r="E149" s="42">
        <v>80</v>
      </c>
      <c r="F149" s="36" t="s">
        <v>581</v>
      </c>
      <c r="G149" s="31">
        <f t="shared" si="0"/>
        <v>0.1111111111111111</v>
      </c>
    </row>
    <row r="150" spans="1:9" x14ac:dyDescent="0.25">
      <c r="A150" s="40" t="s">
        <v>586</v>
      </c>
      <c r="B150" s="41">
        <v>95</v>
      </c>
      <c r="C150" s="42">
        <v>95</v>
      </c>
      <c r="D150" s="41">
        <v>90</v>
      </c>
      <c r="E150" s="42">
        <v>90</v>
      </c>
      <c r="F150" s="43" t="s">
        <v>593</v>
      </c>
      <c r="G150" s="31">
        <f t="shared" si="0"/>
        <v>5.2631578947368418E-2</v>
      </c>
    </row>
    <row r="151" spans="1:9" x14ac:dyDescent="0.25">
      <c r="A151" s="40" t="s">
        <v>587</v>
      </c>
      <c r="B151" s="41">
        <v>95</v>
      </c>
      <c r="C151" s="42">
        <v>95</v>
      </c>
      <c r="D151" s="41">
        <v>90</v>
      </c>
      <c r="E151" s="42">
        <v>90</v>
      </c>
      <c r="F151" s="43" t="s">
        <v>593</v>
      </c>
      <c r="G151" s="31">
        <f t="shared" si="0"/>
        <v>5.2631578947368418E-2</v>
      </c>
    </row>
    <row r="152" spans="1:9" x14ac:dyDescent="0.25">
      <c r="A152" s="40" t="s">
        <v>588</v>
      </c>
      <c r="B152" s="41">
        <v>80</v>
      </c>
      <c r="C152" s="42">
        <v>50</v>
      </c>
      <c r="D152" s="41">
        <v>30</v>
      </c>
      <c r="E152" s="42">
        <v>30</v>
      </c>
      <c r="F152" s="36" t="s">
        <v>145</v>
      </c>
      <c r="G152" s="31">
        <f t="shared" si="0"/>
        <v>0.4</v>
      </c>
    </row>
    <row r="153" spans="1:9" x14ac:dyDescent="0.25">
      <c r="A153" s="40" t="s">
        <v>589</v>
      </c>
      <c r="B153" s="41">
        <v>90</v>
      </c>
      <c r="C153" s="42">
        <v>90</v>
      </c>
      <c r="D153" s="41">
        <v>70</v>
      </c>
      <c r="E153" s="42">
        <v>70</v>
      </c>
      <c r="F153" s="36" t="s">
        <v>142</v>
      </c>
      <c r="G153" s="31">
        <f t="shared" si="0"/>
        <v>0.22222222222222221</v>
      </c>
    </row>
    <row r="154" spans="1:9" x14ac:dyDescent="0.25">
      <c r="A154" s="40" t="s">
        <v>590</v>
      </c>
      <c r="B154" s="41">
        <v>95</v>
      </c>
      <c r="C154" s="42">
        <v>90</v>
      </c>
      <c r="D154" s="41">
        <v>80</v>
      </c>
      <c r="E154" s="42">
        <v>80</v>
      </c>
      <c r="F154" s="43" t="s">
        <v>593</v>
      </c>
      <c r="G154" s="31">
        <f t="shared" si="0"/>
        <v>0.1111111111111111</v>
      </c>
      <c r="I154" s="44"/>
    </row>
    <row r="155" spans="1:9" x14ac:dyDescent="0.25">
      <c r="A155" s="40" t="s">
        <v>591</v>
      </c>
      <c r="B155" s="41">
        <v>80</v>
      </c>
      <c r="C155" s="42">
        <v>65</v>
      </c>
      <c r="D155" s="41">
        <v>60</v>
      </c>
      <c r="E155" s="42">
        <v>30</v>
      </c>
      <c r="F155" s="36" t="s">
        <v>143</v>
      </c>
      <c r="G155" s="31">
        <f t="shared" si="0"/>
        <v>0.53846153846153844</v>
      </c>
    </row>
    <row r="156" spans="1:9" x14ac:dyDescent="0.25">
      <c r="A156" s="45" t="s">
        <v>592</v>
      </c>
      <c r="B156" s="46">
        <v>90</v>
      </c>
      <c r="C156" s="47">
        <v>90</v>
      </c>
      <c r="D156" s="46">
        <v>70</v>
      </c>
      <c r="E156" s="47">
        <v>70</v>
      </c>
      <c r="F156" s="36" t="s">
        <v>143</v>
      </c>
      <c r="G156" s="31">
        <f t="shared" si="0"/>
        <v>0.22222222222222221</v>
      </c>
    </row>
    <row r="157" spans="1:9" x14ac:dyDescent="0.25">
      <c r="A157" s="31"/>
      <c r="B157" s="31"/>
      <c r="C157" s="31"/>
      <c r="D157" s="31"/>
      <c r="E157" s="31"/>
      <c r="F157" s="31"/>
      <c r="G157" s="31"/>
    </row>
    <row r="158" spans="1:9" x14ac:dyDescent="0.25">
      <c r="A158" s="31"/>
      <c r="B158" s="31"/>
      <c r="C158" s="31"/>
      <c r="D158" s="31"/>
      <c r="E158" s="31"/>
      <c r="F158" s="31"/>
      <c r="G158" s="31"/>
    </row>
    <row r="159" spans="1:9" x14ac:dyDescent="0.25">
      <c r="A159" s="31" t="s">
        <v>146</v>
      </c>
      <c r="B159" s="31">
        <f>AVERAGEIF(F139:F156,A159,G139:G156)</f>
        <v>0.38382283834586467</v>
      </c>
      <c r="C159" s="31"/>
      <c r="D159" s="31"/>
      <c r="E159" s="31"/>
      <c r="F159" s="31"/>
      <c r="G159" s="31"/>
    </row>
    <row r="160" spans="1:9" x14ac:dyDescent="0.25">
      <c r="A160" s="31" t="s">
        <v>581</v>
      </c>
      <c r="B160" s="31">
        <f>AVERAGEIF(F139:F156,A160,G139:G156)</f>
        <v>0.1111111111111111</v>
      </c>
      <c r="C160" s="31"/>
      <c r="D160" s="31"/>
      <c r="E160" s="31"/>
      <c r="F160" s="31"/>
      <c r="G160" s="31"/>
    </row>
    <row r="161" spans="1:7" x14ac:dyDescent="0.25">
      <c r="A161" s="31" t="s">
        <v>145</v>
      </c>
      <c r="B161" s="31">
        <f>AVERAGEIF(F139:F156,A161,G139:G156)</f>
        <v>0.4</v>
      </c>
      <c r="C161" s="31"/>
      <c r="D161" s="31"/>
      <c r="E161" s="31"/>
      <c r="F161" s="31"/>
      <c r="G161" s="31"/>
    </row>
    <row r="162" spans="1:7" x14ac:dyDescent="0.25">
      <c r="A162" s="31" t="s">
        <v>142</v>
      </c>
      <c r="B162" s="31">
        <f>AVERAGEIF(F139:F156,A162,G139:G156)</f>
        <v>0.22222222222222221</v>
      </c>
      <c r="C162" s="31"/>
      <c r="D162" s="31"/>
      <c r="E162" s="31"/>
      <c r="F162" s="31"/>
      <c r="G162" s="31"/>
    </row>
    <row r="163" spans="1:7" x14ac:dyDescent="0.25">
      <c r="A163" s="31" t="s">
        <v>143</v>
      </c>
      <c r="B163" s="31">
        <f>AVERAGEIF(F139:F156,A163,G139:G156)</f>
        <v>0.38034188034188032</v>
      </c>
      <c r="C163" s="31"/>
      <c r="D163" s="31"/>
      <c r="E163" s="31"/>
      <c r="F163" s="31"/>
      <c r="G163" s="31"/>
    </row>
    <row r="165" spans="1:7" x14ac:dyDescent="0.25">
      <c r="A165" s="413" t="s">
        <v>217</v>
      </c>
      <c r="B165" s="413"/>
      <c r="C165" s="413"/>
      <c r="D165" s="413"/>
      <c r="E165" s="413"/>
    </row>
    <row r="166" spans="1:7" ht="15.75" thickBot="1" x14ac:dyDescent="0.3">
      <c r="A166" s="26" t="s">
        <v>218</v>
      </c>
      <c r="B166" s="20">
        <v>0.4</v>
      </c>
    </row>
    <row r="167" spans="1:7" ht="15.75" thickBot="1" x14ac:dyDescent="0.3">
      <c r="A167" s="12" t="s">
        <v>219</v>
      </c>
      <c r="B167" s="48">
        <f>(1+B166)^(1/(2020-2010))-1</f>
        <v>3.4219694129380196E-2</v>
      </c>
    </row>
    <row r="168" spans="1:7" x14ac:dyDescent="0.25">
      <c r="B168" s="49"/>
    </row>
    <row r="169" spans="1:7" x14ac:dyDescent="0.25">
      <c r="A169" s="413" t="s">
        <v>551</v>
      </c>
      <c r="B169" s="413"/>
    </row>
    <row r="170" spans="1:7" x14ac:dyDescent="0.25">
      <c r="A170" s="26" t="s">
        <v>552</v>
      </c>
      <c r="B170" s="50">
        <v>972.7</v>
      </c>
    </row>
    <row r="171" spans="1:7" ht="15.75" thickBot="1" x14ac:dyDescent="0.3">
      <c r="A171" s="26" t="s">
        <v>553</v>
      </c>
      <c r="B171" s="51">
        <f>400.9+53.5+276.5+255.7+63.5+462.5+B170+975.4+227.6+436.5</f>
        <v>4124.8</v>
      </c>
    </row>
    <row r="172" spans="1:7" ht="15.75" thickBot="1" x14ac:dyDescent="0.3">
      <c r="A172" s="26" t="s">
        <v>554</v>
      </c>
      <c r="B172" s="48">
        <f>B170/B171</f>
        <v>0.23581749418153608</v>
      </c>
    </row>
    <row r="173" spans="1:7" x14ac:dyDescent="0.25">
      <c r="B173" s="49"/>
    </row>
    <row r="174" spans="1:7" x14ac:dyDescent="0.25">
      <c r="A174" s="413" t="s">
        <v>228</v>
      </c>
      <c r="B174" s="413"/>
      <c r="C174" s="413"/>
      <c r="D174" s="413"/>
      <c r="E174" s="413"/>
    </row>
    <row r="175" spans="1:7" ht="15.75" thickBot="1" x14ac:dyDescent="0.3">
      <c r="A175" s="26" t="s">
        <v>561</v>
      </c>
      <c r="B175" s="49">
        <v>0.1246</v>
      </c>
    </row>
    <row r="176" spans="1:7" ht="15.75" thickBot="1" x14ac:dyDescent="0.3">
      <c r="A176" s="26" t="s">
        <v>556</v>
      </c>
      <c r="B176" s="48">
        <f>1-B175</f>
        <v>0.87539999999999996</v>
      </c>
    </row>
    <row r="178" spans="1:5" x14ac:dyDescent="0.25">
      <c r="A178" s="413" t="s">
        <v>220</v>
      </c>
      <c r="B178" s="413"/>
      <c r="C178" s="413"/>
      <c r="D178" s="413"/>
      <c r="E178" s="413"/>
    </row>
    <row r="179" spans="1:5" x14ac:dyDescent="0.25">
      <c r="A179" s="28" t="s">
        <v>558</v>
      </c>
      <c r="B179" s="12">
        <v>197000</v>
      </c>
    </row>
    <row r="180" spans="1:5" ht="15.75" thickBot="1" x14ac:dyDescent="0.3">
      <c r="A180" s="12" t="s">
        <v>559</v>
      </c>
      <c r="B180" s="12">
        <v>175000</v>
      </c>
    </row>
    <row r="181" spans="1:5" ht="15.75" thickBot="1" x14ac:dyDescent="0.3">
      <c r="A181" s="12" t="s">
        <v>221</v>
      </c>
      <c r="B181" s="22">
        <f>B179/B180</f>
        <v>1.1257142857142857</v>
      </c>
    </row>
    <row r="183" spans="1:5" x14ac:dyDescent="0.25">
      <c r="A183" s="413" t="s">
        <v>222</v>
      </c>
      <c r="B183" s="413"/>
      <c r="C183" s="413"/>
      <c r="D183" s="413"/>
      <c r="E183" s="413"/>
    </row>
    <row r="184" spans="1:5" x14ac:dyDescent="0.25">
      <c r="A184" s="52" t="s">
        <v>562</v>
      </c>
      <c r="B184" s="28">
        <v>30.5</v>
      </c>
      <c r="C184" s="12" t="s">
        <v>563</v>
      </c>
    </row>
    <row r="185" spans="1:5" ht="15.75" thickBot="1" x14ac:dyDescent="0.3">
      <c r="A185" s="52" t="s">
        <v>564</v>
      </c>
      <c r="B185" s="53">
        <v>2.2999999999999998</v>
      </c>
      <c r="C185" s="12" t="s">
        <v>563</v>
      </c>
    </row>
    <row r="186" spans="1:5" ht="15.75" thickBot="1" x14ac:dyDescent="0.3">
      <c r="A186" s="26" t="s">
        <v>565</v>
      </c>
      <c r="B186" s="54">
        <f>B185/B184</f>
        <v>7.5409836065573763E-2</v>
      </c>
    </row>
    <row r="188" spans="1:5" x14ac:dyDescent="0.25">
      <c r="A188" s="413" t="s">
        <v>243</v>
      </c>
      <c r="B188" s="413"/>
      <c r="C188" s="413"/>
      <c r="D188" s="413"/>
      <c r="E188" s="413"/>
    </row>
    <row r="189" spans="1:5" x14ac:dyDescent="0.25">
      <c r="A189" s="24" t="s">
        <v>235</v>
      </c>
      <c r="B189" s="24" t="s">
        <v>236</v>
      </c>
      <c r="C189" s="24"/>
    </row>
    <row r="190" spans="1:5" x14ac:dyDescent="0.25">
      <c r="A190" s="12" t="s">
        <v>237</v>
      </c>
      <c r="B190" s="25">
        <v>15277777.777777778</v>
      </c>
      <c r="C190" s="12" t="s">
        <v>238</v>
      </c>
    </row>
    <row r="191" spans="1:5" x14ac:dyDescent="0.25">
      <c r="A191" s="12" t="s">
        <v>239</v>
      </c>
      <c r="B191" s="25">
        <f>3.4*10^6</f>
        <v>3400000</v>
      </c>
      <c r="C191" s="55"/>
    </row>
    <row r="192" spans="1:5" x14ac:dyDescent="0.25">
      <c r="A192" s="12" t="s">
        <v>240</v>
      </c>
      <c r="B192" s="12">
        <v>2</v>
      </c>
    </row>
    <row r="193" spans="1:2" ht="15.75" thickBot="1" x14ac:dyDescent="0.3">
      <c r="A193" s="12" t="s">
        <v>241</v>
      </c>
      <c r="B193" s="25">
        <f>B192*B191</f>
        <v>6800000</v>
      </c>
    </row>
    <row r="194" spans="1:2" ht="15.75" thickBot="1" x14ac:dyDescent="0.3">
      <c r="A194" s="12" t="s">
        <v>242</v>
      </c>
      <c r="B194" s="22">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2017-08-28T23:15:26Z</dcterms:modified>
</cp:coreProperties>
</file>