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E7B1CD3B-4421-4233-9E25-897162BB5DE5}" xr6:coauthVersionLast="45" xr6:coauthVersionMax="45" xr10:uidLastSave="{00000000-0000-0000-0000-000000000000}"/>
  <bookViews>
    <workbookView xWindow="-110" yWindow="-110" windowWidth="19420" windowHeight="10420" activeTab="1" xr2:uid="{00000000-000D-0000-FFFF-FFFF0000000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B21" i="18" l="1"/>
  <c r="F98" i="8" s="1"/>
  <c r="B6" i="18"/>
  <c r="F31" i="8" s="1"/>
  <c r="B4" i="18"/>
  <c r="F7" i="8" s="1"/>
  <c r="B40" i="18" l="1"/>
  <c r="O298" i="1" s="1"/>
  <c r="B39" i="18"/>
  <c r="O439" i="1" s="1"/>
  <c r="F131" i="8"/>
  <c r="F128" i="8"/>
  <c r="F120" i="8"/>
  <c r="F114" i="8"/>
  <c r="F110" i="8"/>
  <c r="F108" i="8"/>
  <c r="F107" i="8"/>
  <c r="F106" i="8"/>
  <c r="F102" i="8"/>
  <c r="F99" i="8"/>
  <c r="F97" i="8"/>
  <c r="F93" i="8"/>
  <c r="F90" i="8"/>
  <c r="F89" i="8"/>
  <c r="F85" i="8"/>
  <c r="F81" i="8"/>
  <c r="F79" i="8"/>
  <c r="F78" i="8"/>
  <c r="F77"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B35" i="18"/>
  <c r="F134" i="8" s="1"/>
  <c r="B34" i="18"/>
  <c r="F133" i="8" s="1"/>
  <c r="B33" i="18"/>
  <c r="F130" i="8" s="1"/>
  <c r="B32" i="18"/>
  <c r="F129" i="8" s="1"/>
  <c r="B31" i="18"/>
  <c r="B30" i="18"/>
  <c r="F126" i="8" s="1"/>
  <c r="B29" i="18"/>
  <c r="F124" i="8" s="1"/>
  <c r="B28" i="18"/>
  <c r="F122" i="8" s="1"/>
  <c r="B27" i="18"/>
  <c r="F125" i="8" s="1"/>
  <c r="B26" i="18"/>
  <c r="F113" i="8" s="1"/>
  <c r="B25" i="18"/>
  <c r="B24" i="18"/>
  <c r="F104" i="8" s="1"/>
  <c r="B23" i="18"/>
  <c r="B22" i="18"/>
  <c r="F105" i="8" s="1"/>
  <c r="B20" i="18"/>
  <c r="F118" i="8" s="1"/>
  <c r="B19" i="18"/>
  <c r="B18" i="18"/>
  <c r="B17" i="18"/>
  <c r="F71" i="8" s="1"/>
  <c r="B16" i="18"/>
  <c r="F70" i="8" s="1"/>
  <c r="B15" i="18"/>
  <c r="F69" i="8" s="1"/>
  <c r="B14" i="18"/>
  <c r="B13" i="18"/>
  <c r="F67" i="8" s="1"/>
  <c r="B12" i="18"/>
  <c r="F119" i="8" s="1"/>
  <c r="B11" i="18"/>
  <c r="F62" i="8" s="1"/>
  <c r="B10" i="18"/>
  <c r="F63" i="8" s="1"/>
  <c r="B9" i="18"/>
  <c r="B8" i="18"/>
  <c r="F55" i="8" s="1"/>
  <c r="B7" i="18"/>
  <c r="F39" i="8" s="1"/>
  <c r="B5" i="18"/>
  <c r="F22" i="8" s="1"/>
  <c r="B3" i="18"/>
  <c r="F92" i="8" s="1"/>
  <c r="F40" i="8" l="1"/>
  <c r="F41" i="8"/>
  <c r="F45" i="8"/>
  <c r="F49" i="8"/>
  <c r="F53" i="8"/>
  <c r="F61" i="8"/>
  <c r="F82" i="8"/>
  <c r="F86" i="8"/>
  <c r="F94" i="8"/>
  <c r="F103" i="8"/>
  <c r="F111" i="8"/>
  <c r="F115" i="8"/>
  <c r="F123" i="8"/>
  <c r="F127" i="8"/>
  <c r="F4" i="8"/>
  <c r="F9" i="8"/>
  <c r="F13" i="8"/>
  <c r="F17" i="8"/>
  <c r="F29" i="8"/>
  <c r="F34" i="8"/>
  <c r="F38" i="8"/>
  <c r="F42" i="8"/>
  <c r="F46" i="8"/>
  <c r="F50" i="8"/>
  <c r="F54" i="8"/>
  <c r="F58" i="8"/>
  <c r="F66" i="8"/>
  <c r="F74" i="8"/>
  <c r="F83" i="8"/>
  <c r="F87" i="8"/>
  <c r="F91" i="8"/>
  <c r="F95" i="8"/>
  <c r="F100" i="8"/>
  <c r="F112" i="8"/>
  <c r="F116" i="8"/>
  <c r="F132" i="8"/>
  <c r="F5" i="8"/>
  <c r="F10" i="8"/>
  <c r="F14" i="8"/>
  <c r="F18" i="8"/>
  <c r="F26" i="8"/>
  <c r="F30" i="8"/>
  <c r="F35" i="8"/>
  <c r="F43" i="8"/>
  <c r="F47" i="8"/>
  <c r="F51" i="8"/>
  <c r="F59" i="8"/>
  <c r="F75" i="8"/>
  <c r="F80" i="8"/>
  <c r="F84" i="8"/>
  <c r="F88" i="8"/>
  <c r="F96" i="8"/>
  <c r="F101" i="8"/>
  <c r="F109" i="8"/>
  <c r="F117" i="8"/>
  <c r="F121" i="8"/>
  <c r="R438" i="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600-000001000000}">
      <text/>
    </comment>
    <comment ref="H53" authorId="0" shapeId="0" xr:uid="{00000000-0006-0000-0600-000002000000}">
      <text/>
    </comment>
    <comment ref="H54" authorId="0" shapeId="0" xr:uid="{00000000-0006-0000-0600-000003000000}">
      <text/>
    </comment>
    <comment ref="B55" authorId="0" shapeId="0" xr:uid="{00000000-0006-0000-0600-000004000000}">
      <text/>
    </comment>
    <comment ref="C55" authorId="0" shapeId="0" xr:uid="{00000000-0006-0000-0600-000005000000}">
      <text/>
    </comment>
    <comment ref="D55" authorId="0" shapeId="0" xr:uid="{00000000-0006-0000-0600-000006000000}">
      <text/>
    </comment>
    <comment ref="E55" authorId="0" shapeId="0" xr:uid="{00000000-0006-0000-0600-000007000000}">
      <text/>
    </comment>
    <comment ref="F55" authorId="0" shapeId="0" xr:uid="{00000000-0006-0000-0600-000008000000}">
      <text/>
    </comment>
    <comment ref="G55" authorId="0" shapeId="0" xr:uid="{00000000-0006-0000-0600-000009000000}">
      <text/>
    </comment>
    <comment ref="H55" authorId="0" shapeId="0" xr:uid="{00000000-0006-0000-0600-00000A000000}">
      <text/>
    </comment>
    <comment ref="B263" authorId="0" shapeId="0" xr:uid="{00000000-0006-0000-0600-00000B000000}">
      <text>
        <r>
          <rPr>
            <sz val="11"/>
            <color theme="1"/>
            <rFont val="Calibri"/>
            <family val="2"/>
            <scheme val="minor"/>
          </rPr>
          <t xml:space="preserve">Evaporative Emissions are accounted for in on-road transportation emissions
</t>
        </r>
      </text>
    </comment>
    <comment ref="G263" authorId="0" shapeId="0" xr:uid="{00000000-0006-0000-0600-00000C000000}">
      <text>
        <r>
          <rPr>
            <sz val="11"/>
            <color theme="1"/>
            <rFont val="Calibri"/>
            <family val="2"/>
            <scheme val="minor"/>
          </rPr>
          <t xml:space="preserve">Evaporative Emissions are accounted for in on-road transportation emissions
</t>
        </r>
      </text>
    </comment>
    <comment ref="B264" authorId="0" shapeId="0" xr:uid="{00000000-0006-0000-0600-00000D000000}">
      <text>
        <r>
          <rPr>
            <sz val="11"/>
            <color theme="1"/>
            <rFont val="Calibri"/>
            <family val="2"/>
            <scheme val="minor"/>
          </rPr>
          <t xml:space="preserve">Evaporative Emissions are accounted for in on-road transportation emissions
</t>
        </r>
      </text>
    </comment>
    <comment ref="G264" authorId="0" shapeId="0" xr:uid="{00000000-0006-0000-0600-00000E000000}">
      <text>
        <r>
          <rPr>
            <sz val="11"/>
            <color theme="1"/>
            <rFont val="Calibri"/>
            <family val="2"/>
            <scheme val="minor"/>
          </rPr>
          <t xml:space="preserve">Evaporative Emissions are accounted for in on-road transportation emissions
</t>
        </r>
      </text>
    </comment>
    <comment ref="B265" authorId="0" shapeId="0" xr:uid="{00000000-0006-0000-0600-00000F000000}">
      <text>
        <r>
          <rPr>
            <sz val="11"/>
            <color theme="1"/>
            <rFont val="Calibri"/>
            <family val="2"/>
            <scheme val="minor"/>
          </rPr>
          <t xml:space="preserve">Evaporative Emissions are accounted for in on-road transportation emissions
</t>
        </r>
      </text>
    </comment>
    <comment ref="G265" authorId="0" shapeId="0" xr:uid="{00000000-0006-0000-0600-000010000000}">
      <text>
        <r>
          <rPr>
            <sz val="11"/>
            <color theme="1"/>
            <rFont val="Calibri"/>
            <family val="2"/>
            <scheme val="minor"/>
          </rPr>
          <t xml:space="preserve">Evaporative Emissions are accounted for in on-road transportation emissions
</t>
        </r>
      </text>
    </comment>
    <comment ref="B266" authorId="0" shapeId="0" xr:uid="{00000000-0006-0000-0600-000011000000}">
      <text>
        <r>
          <rPr>
            <sz val="11"/>
            <color theme="1"/>
            <rFont val="Calibri"/>
            <family val="2"/>
            <scheme val="minor"/>
          </rPr>
          <t xml:space="preserve">Evaporative Emissions are accounted for in on-road transportation emissions
</t>
        </r>
      </text>
    </comment>
    <comment ref="G266" authorId="0" shapeId="0" xr:uid="{00000000-0006-0000-0600-000012000000}">
      <text>
        <r>
          <rPr>
            <sz val="11"/>
            <color theme="1"/>
            <rFont val="Calibri"/>
            <family val="2"/>
            <scheme val="minor"/>
          </rPr>
          <t xml:space="preserve">Evaporative Emissions are accounted for in on-road transportation emissions
</t>
        </r>
      </text>
    </comment>
    <comment ref="B267" authorId="0" shapeId="0" xr:uid="{00000000-0006-0000-0600-000013000000}">
      <text>
        <r>
          <rPr>
            <sz val="11"/>
            <color theme="1"/>
            <rFont val="Calibri"/>
            <family val="2"/>
            <scheme val="minor"/>
          </rPr>
          <t xml:space="preserve">Evaporative Emissions are accounted for in on-road transportation emissions
</t>
        </r>
      </text>
    </comment>
    <comment ref="G267" authorId="0" shapeId="0" xr:uid="{00000000-0006-0000-0600-000014000000}">
      <text>
        <r>
          <rPr>
            <sz val="11"/>
            <color theme="1"/>
            <rFont val="Calibri"/>
            <family val="2"/>
            <scheme val="minor"/>
          </rPr>
          <t xml:space="preserve">Evaporative Emissions are accounted for in on-road transportation emissions
</t>
        </r>
      </text>
    </comment>
    <comment ref="B268" authorId="0" shapeId="0" xr:uid="{00000000-0006-0000-0600-000015000000}">
      <text>
        <r>
          <rPr>
            <sz val="11"/>
            <color theme="1"/>
            <rFont val="Calibri"/>
            <family val="2"/>
            <scheme val="minor"/>
          </rPr>
          <t xml:space="preserve">Evaporative Emissions are accounted for in on-road transportation emissions
</t>
        </r>
      </text>
    </comment>
    <comment ref="G268" authorId="0" shapeId="0" xr:uid="{00000000-0006-0000-0600-000016000000}">
      <text>
        <r>
          <rPr>
            <sz val="11"/>
            <color theme="1"/>
            <rFont val="Calibri"/>
            <family val="2"/>
            <scheme val="minor"/>
          </rPr>
          <t xml:space="preserve">Evaporative Emissions are accounted for in on-road transportation emissions
</t>
        </r>
      </text>
    </comment>
    <comment ref="B269" authorId="0" shapeId="0" xr:uid="{00000000-0006-0000-0600-000017000000}">
      <text>
        <r>
          <rPr>
            <sz val="11"/>
            <color theme="1"/>
            <rFont val="Calibri"/>
            <family val="2"/>
            <scheme val="minor"/>
          </rPr>
          <t xml:space="preserve">Evaporative Emissions are accounted for in on-road transportation emissions
</t>
        </r>
      </text>
    </comment>
    <comment ref="G269" authorId="0" shapeId="0" xr:uid="{00000000-0006-0000-0600-000018000000}">
      <text>
        <r>
          <rPr>
            <sz val="11"/>
            <color theme="1"/>
            <rFont val="Calibri"/>
            <family val="2"/>
            <scheme val="minor"/>
          </rPr>
          <t xml:space="preserve">Evaporative Emissions are accounted for in on-road transportation emissions
</t>
        </r>
      </text>
    </comment>
    <comment ref="H269" authorId="0" shapeId="0" xr:uid="{00000000-0006-0000-0600-000019000000}">
      <text>
        <r>
          <rPr>
            <sz val="11"/>
            <color theme="1"/>
            <rFont val="Calibri"/>
            <family val="2"/>
            <scheme val="minor"/>
          </rPr>
          <t xml:space="preserve">Evaporative Emissions are accounted for in on-road transportation emissions
</t>
        </r>
      </text>
    </comment>
    <comment ref="I269" authorId="0" shapeId="0" xr:uid="{00000000-0006-0000-06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<sst xmlns="http://schemas.openxmlformats.org/spreadsheetml/2006/main" count="11792" uniqueCount="3447">
  <si>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</si>
  <si>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</si>
  <si>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</si>
  <si>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</si>
  <si>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</si>
  <si>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</si>
  <si>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</si>
  <si>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</si>
  <si>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</si>
  <si>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</si>
  <si>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</si>
  <si>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</si>
  <si>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</si>
  <si>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</si>
  <si>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</si>
  <si>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</si>
  <si>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</si>
  <si>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</si>
  <si>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</si>
  <si>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</si>
  <si>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</si>
  <si>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</si>
  <si>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</si>
  <si>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</si>
  <si>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</si>
  <si>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</si>
  <si>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</si>
  <si>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</si>
  <si>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</si>
  <si>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</si>
  <si>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</si>
  <si>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</si>
  <si>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</si>
  <si>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</si>
  <si>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</si>
  <si>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</si>
  <si>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</si>
  <si>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</si>
  <si>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</si>
  <si>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</si>
  <si>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</si>
  <si>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</si>
  <si>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</si>
  <si>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</si>
  <si>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</si>
  <si>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</si>
  <si>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</si>
  <si>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</si>
  <si>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</si>
  <si>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</si>
  <si>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</si>
  <si>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</si>
  <si>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</si>
  <si>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</si>
  <si>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</si>
  <si>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</si>
  <si>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</si>
  <si>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</si>
  <si>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</si>
  <si>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</si>
  <si>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</si>
  <si>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</si>
  <si>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</si>
  <si>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</si>
  <si>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</si>
  <si>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</si>
  <si>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</si>
  <si>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</si>
  <si>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</si>
  <si>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</si>
  <si>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</si>
  <si>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</si>
  <si>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</si>
  <si>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</si>
  <si>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</si>
  <si>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</si>
  <si>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</si>
  <si>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</si>
  <si>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</si>
  <si>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</si>
  <si>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</si>
  <si>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</si>
  <si>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</si>
  <si>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</si>
  <si>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</si>
  <si>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</si>
  <si>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</si>
  <si>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</si>
  <si>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</si>
  <si>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</si>
  <si>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</si>
  <si>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</si>
  <si>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</si>
  <si>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</si>
  <si>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</si>
  <si>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</si>
  <si>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</si>
  <si>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</si>
  <si>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</si>
  <si>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</si>
  <si>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</si>
  <si>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</si>
  <si>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</si>
  <si>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</si>
  <si>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</si>
  <si>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</si>
  <si>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</si>
  <si>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</si>
  <si>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</si>
  <si>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</si>
  <si>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</si>
  <si>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</si>
  <si>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</si>
  <si>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</si>
  <si>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</si>
  <si>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</si>
  <si>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</si>
  <si>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</si>
  <si>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</si>
  <si>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</si>
  <si>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</si>
  <si>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</si>
  <si>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</si>
  <si>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</si>
  <si>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</si>
  <si>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</si>
  <si>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</si>
  <si>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</si>
  <si>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</si>
  <si>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</si>
  <si>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</si>
  <si>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</si>
  <si>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</si>
  <si>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</si>
  <si>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</si>
  <si>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</si>
  <si>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</si>
  <si>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</si>
  <si>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</si>
  <si>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</si>
  <si>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</si>
  <si>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</si>
  <si>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</si>
  <si>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</si>
  <si>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</si>
  <si>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</si>
  <si>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</si>
  <si>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</si>
  <si>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</si>
  <si>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</si>
  <si>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</si>
  <si>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</si>
  <si>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</si>
  <si>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</si>
  <si>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</si>
  <si>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</si>
  <si>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</si>
  <si>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</si>
  <si>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</si>
  <si>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</si>
  <si>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</si>
  <si>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</si>
  <si>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</si>
  <si>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</si>
  <si>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</si>
  <si>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</si>
  <si>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</si>
  <si>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</si>
  <si>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</si>
  <si>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</si>
  <si>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</si>
  <si>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</si>
  <si>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</si>
  <si>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</si>
  <si>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</si>
  <si>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</si>
  <si>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</si>
  <si>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</si>
  <si>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</si>
  <si>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</si>
  <si>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</si>
  <si>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</si>
  <si>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</si>
  <si>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</si>
  <si>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</si>
  <si>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</si>
  <si>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</si>
  <si>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</si>
  <si>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</si>
  <si>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</si>
  <si>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</si>
  <si>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</si>
  <si>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</si>
  <si>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</si>
  <si>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</si>
  <si>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</si>
  <si>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</si>
  <si>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</si>
  <si>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</si>
  <si>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</si>
  <si>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</si>
  <si>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</si>
  <si>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</si>
  <si>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</si>
  <si>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</si>
  <si>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</si>
  <si>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</si>
  <si>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</si>
  <si>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</si>
  <si>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</si>
  <si>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</si>
  <si>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</si>
  <si>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</si>
  <si>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</si>
  <si>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</si>
  <si>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</si>
  <si>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</si>
  <si>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</si>
  <si>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</si>
  <si>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</si>
  <si>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</si>
  <si>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</si>
  <si>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</si>
  <si>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</si>
  <si>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</si>
  <si>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</si>
  <si>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</si>
  <si>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</si>
  <si>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</si>
  <si>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</si>
  <si>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</si>
  <si>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</si>
  <si>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</si>
  <si>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</si>
  <si>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</si>
  <si>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</si>
  <si>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</si>
  <si>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</si>
  <si>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</si>
  <si>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</si>
  <si>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</si>
  <si>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</si>
  <si>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</si>
  <si>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</si>
  <si>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</si>
  <si>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</si>
  <si>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</si>
  <si>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</si>
  <si>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</si>
  <si>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</si>
  <si>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</si>
  <si>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</si>
  <si>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</si>
  <si>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</si>
  <si>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</si>
  <si>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</si>
  <si>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</si>
  <si>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</si>
  <si>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</si>
  <si>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</si>
  <si>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</si>
  <si>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</si>
  <si>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</si>
  <si>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</si>
  <si>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</si>
  <si>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</si>
  <si>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</si>
  <si>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</si>
  <si>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</si>
  <si>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</si>
  <si>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</si>
  <si>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</si>
  <si>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</si>
  <si>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</si>
  <si>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</si>
  <si>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</si>
  <si>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</si>
  <si>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</si>
  <si>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</si>
  <si>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</si>
  <si>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</si>
  <si>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</si>
  <si>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</si>
  <si>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</si>
  <si>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</si>
  <si>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</si>
  <si>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</si>
  <si>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</si>
  <si>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</si>
  <si>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</si>
  <si>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</si>
  <si>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</si>
  <si>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</si>
  <si>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</si>
  <si>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</si>
  <si>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</si>
  <si>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</si>
  <si>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</si>
  <si>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</si>
  <si>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</si>
  <si>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</si>
  <si>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</si>
  <si>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</si>
  <si>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</si>
  <si>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</si>
  <si>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</si>
  <si>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</si>
  <si>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</si>
  <si>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</si>
  <si>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</si>
  <si>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</si>
  <si>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</si>
  <si>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</si>
  <si>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</si>
  <si>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</si>
  <si>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</si>
  <si>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</si>
  <si>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</si>
  <si>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</si>
  <si>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</si>
  <si>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</si>
  <si>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</si>
  <si>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</si>
  <si>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</si>
  <si>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</si>
  <si>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</si>
  <si>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</si>
  <si>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</si>
  <si>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</si>
  <si>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</si>
  <si>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</si>
  <si>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</si>
  <si>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</si>
  <si>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</si>
  <si>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</si>
  <si>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</si>
  <si>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</si>
  <si>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</si>
  <si>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</si>
  <si>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</si>
  <si>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</si>
  <si>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</si>
  <si>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</si>
  <si>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</si>
  <si>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</si>
  <si>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</si>
  <si>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</si>
  <si>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</si>
  <si>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</si>
  <si>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</si>
  <si>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</si>
  <si>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</si>
  <si>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</si>
  <si>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</si>
  <si>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</si>
  <si>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</si>
  <si>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</si>
  <si>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</si>
  <si>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</si>
  <si>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</si>
  <si>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</si>
  <si>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</si>
  <si>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</si>
  <si>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</si>
  <si>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</si>
  <si>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</si>
  <si>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</si>
  <si>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</si>
  <si>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</si>
  <si>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</si>
  <si>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</si>
  <si>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</si>
  <si>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</si>
  <si>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</si>
  <si>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</si>
  <si>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</si>
  <si>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</si>
  <si>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</si>
  <si>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</si>
  <si>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</si>
  <si>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</si>
  <si>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</si>
  <si>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</si>
  <si>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</si>
  <si>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</si>
  <si>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</si>
  <si>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</si>
  <si>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</si>
  <si>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</si>
  <si>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</si>
  <si>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</si>
  <si>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</si>
  <si>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</si>
  <si>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</si>
  <si>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</si>
  <si>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</si>
  <si>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</si>
  <si>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</si>
  <si>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</si>
  <si>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</si>
  <si>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</si>
  <si>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</si>
  <si>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</si>
  <si>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</si>
  <si>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</si>
  <si>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</si>
  <si>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</si>
  <si>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</si>
  <si>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</si>
  <si>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</si>
  <si>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</si>
  <si>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</si>
  <si>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</si>
  <si>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</si>
  <si>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</si>
  <si>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</si>
  <si>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</si>
  <si>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</si>
  <si>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</si>
  <si>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</si>
  <si>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</si>
  <si>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</si>
  <si>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</si>
  <si>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</si>
  <si>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</si>
  <si>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</si>
  <si>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</si>
  <si>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</si>
  <si>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</si>
  <si>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</si>
  <si>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</si>
  <si>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</si>
  <si>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</si>
  <si>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</si>
  <si>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</si>
  <si>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</si>
  <si>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</si>
  <si>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</si>
  <si>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</si>
  <si>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</si>
  <si>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</si>
  <si>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</si>
  <si>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</si>
  <si>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</si>
  <si>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</si>
  <si>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</si>
  <si>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</si>
  <si>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</si>
  <si>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</si>
  <si>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</si>
  <si>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</si>
  <si>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</si>
  <si>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</si>
  <si>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</si>
  <si>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</si>
  <si>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</si>
  <si>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</si>
  <si>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</si>
  <si>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</si>
  <si>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</si>
  <si>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</si>
  <si>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</si>
  <si>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</si>
  <si>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</si>
  <si>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</si>
  <si>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</si>
  <si>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</si>
  <si>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</si>
  <si>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</si>
  <si>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</si>
  <si>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</si>
  <si>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</si>
  <si>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</si>
  <si>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</si>
  <si>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</si>
  <si>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</si>
  <si>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</si>
  <si>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</si>
  <si>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</si>
  <si>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</si>
  <si>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</si>
  <si>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</si>
  <si>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</si>
  <si>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</si>
  <si>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</si>
  <si>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</si>
  <si>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</si>
  <si>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</si>
  <si>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</si>
  <si>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</si>
  <si>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</si>
  <si>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</si>
  <si>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</si>
  <si>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</si>
  <si>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</si>
  <si>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</si>
  <si>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</si>
  <si>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</si>
  <si>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</si>
  <si>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</si>
  <si>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</si>
  <si>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</si>
  <si>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</si>
  <si>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</si>
  <si>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</si>
  <si>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</si>
  <si>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</si>
  <si>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</si>
  <si>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</si>
  <si>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</si>
  <si>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</si>
  <si>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</si>
  <si>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</si>
  <si>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</si>
  <si>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</si>
  <si>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</si>
  <si>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</si>
  <si>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</si>
  <si>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</si>
  <si>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</si>
  <si>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</si>
  <si>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</si>
  <si>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</si>
  <si>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</si>
  <si>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</si>
  <si>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</si>
  <si>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</si>
  <si>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</si>
  <si>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</si>
  <si>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</si>
  <si>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</si>
  <si>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</si>
  <si>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</si>
  <si>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</si>
  <si>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</si>
  <si>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</si>
  <si>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</si>
  <si>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</si>
  <si>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</si>
  <si>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</si>
  <si>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</si>
  <si>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</si>
  <si>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</si>
  <si>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</si>
  <si>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</si>
  <si>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</si>
  <si>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</si>
  <si>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</si>
  <si>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</si>
  <si>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</si>
  <si>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</si>
  <si>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</si>
  <si>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</si>
  <si>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</si>
  <si>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</si>
  <si>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</si>
  <si>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</si>
  <si>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</si>
  <si>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</si>
  <si>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</si>
  <si>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</si>
  <si>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</si>
  <si>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</si>
  <si>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</si>
  <si>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</si>
  <si>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</si>
  <si>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</si>
  <si>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</si>
  <si>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</si>
  <si>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</si>
  <si>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</si>
  <si>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</si>
  <si>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</si>
  <si>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</si>
  <si>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</si>
  <si>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</si>
  <si>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</si>
  <si>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</si>
  <si>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</si>
  <si>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</si>
  <si>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</si>
  <si>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</si>
  <si>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</si>
  <si>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</si>
  <si>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</si>
  <si>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</si>
  <si>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</si>
  <si>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</si>
  <si>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</si>
  <si>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</si>
  <si>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</si>
  <si>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</si>
  <si>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</si>
  <si>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</si>
  <si>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</si>
  <si>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</si>
  <si>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</si>
  <si>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</si>
  <si>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</si>
  <si>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</si>
  <si>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</si>
  <si>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</si>
  <si>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</si>
  <si>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</si>
  <si>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</si>
  <si>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</si>
  <si>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</si>
  <si>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</si>
  <si>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</si>
  <si>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</si>
  <si>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</si>
  <si>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</si>
  <si>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</si>
  <si>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</si>
  <si>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</si>
  <si>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</si>
  <si>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</si>
  <si>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</si>
  <si>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</si>
  <si>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</si>
  <si>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</si>
  <si>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</si>
  <si>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</si>
  <si>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</si>
  <si>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</si>
  <si>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</si>
  <si>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</si>
  <si>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</si>
  <si>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</si>
  <si>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</si>
  <si>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</si>
  <si>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</si>
  <si>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</si>
  <si>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</si>
  <si>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</si>
  <si>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</si>
  <si>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</si>
  <si>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</si>
  <si>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</si>
  <si>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</si>
  <si>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</si>
  <si>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</si>
  <si>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</si>
  <si>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</si>
  <si>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</si>
  <si>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</si>
  <si>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</si>
  <si>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</si>
  <si>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</si>
  <si>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</si>
  <si>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</si>
  <si>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</si>
  <si>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</si>
  <si>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</si>
  <si>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</si>
  <si>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</si>
  <si>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</si>
  <si>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</si>
  <si>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</si>
  <si>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</si>
  <si>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</si>
  <si>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</si>
  <si>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</si>
  <si>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</si>
  <si>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</si>
  <si>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</si>
  <si>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</si>
  <si>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</si>
  <si>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</si>
  <si>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</si>
  <si>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</si>
  <si>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</si>
  <si>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</si>
  <si>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</si>
  <si>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</si>
  <si>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</si>
  <si>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</si>
  <si>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</si>
  <si>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</si>
  <si>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</si>
  <si>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</si>
  <si>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</si>
  <si>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</si>
  <si>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</si>
  <si>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</si>
  <si>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</si>
  <si>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</si>
  <si>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</si>
  <si>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</si>
  <si>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</si>
  <si>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</si>
  <si>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</si>
  <si>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</si>
  <si>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</si>
  <si>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</si>
  <si>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</si>
  <si>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</si>
  <si>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</si>
  <si>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</si>
  <si>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</si>
  <si>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</si>
  <si>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</si>
  <si>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</si>
  <si>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</si>
  <si>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</si>
  <si>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</si>
  <si>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</si>
  <si>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</si>
  <si>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</si>
  <si>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</si>
  <si>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</si>
  <si>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</si>
  <si>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</si>
  <si>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</si>
  <si>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</si>
  <si>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</si>
  <si>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</si>
  <si>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</si>
  <si>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</si>
  <si>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</si>
  <si>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</si>
  <si>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</si>
  <si>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</si>
  <si>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</si>
  <si>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</si>
  <si>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</si>
  <si>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</si>
  <si>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</si>
  <si>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</si>
  <si>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</si>
  <si>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</si>
  <si>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</si>
  <si>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</si>
  <si>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</si>
  <si>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</si>
  <si>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</si>
  <si>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</si>
  <si>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</si>
  <si>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</si>
  <si>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</si>
  <si>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</si>
  <si>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</si>
  <si>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</si>
  <si>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</si>
  <si>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</si>
  <si>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</si>
  <si>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</si>
  <si>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</si>
  <si>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</si>
  <si>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</si>
  <si>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</si>
  <si>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</si>
  <si>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</si>
  <si>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</si>
  <si>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</si>
  <si>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</si>
  <si>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</si>
  <si>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</si>
  <si>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</si>
  <si>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</si>
  <si>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</si>
  <si>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</si>
  <si>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</si>
  <si>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</si>
  <si>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</si>
  <si>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</si>
  <si>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</si>
  <si>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</si>
  <si>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</si>
  <si>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</si>
  <si>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</si>
  <si>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</si>
  <si>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</si>
  <si>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</si>
  <si>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</si>
  <si>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</si>
  <si>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</si>
  <si>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</si>
  <si>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</si>
  <si>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</si>
  <si>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</si>
  <si>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</si>
  <si>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</si>
  <si>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</si>
  <si>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</si>
  <si>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</si>
  <si>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</si>
  <si>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</si>
  <si>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</si>
  <si>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</si>
  <si>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</si>
  <si>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</si>
  <si>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</si>
  <si>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</si>
  <si>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</si>
  <si>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</si>
  <si>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</si>
  <si>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</si>
  <si>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</si>
  <si>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</si>
  <si>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</si>
  <si>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</si>
  <si>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</si>
  <si>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</si>
  <si>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</si>
  <si>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</si>
  <si>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</si>
  <si>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</si>
  <si>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</si>
  <si>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</si>
  <si>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</si>
  <si>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</si>
  <si>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</si>
  <si>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</si>
  <si>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</si>
  <si>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</si>
  <si>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</si>
  <si>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</si>
  <si>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</si>
  <si>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</si>
  <si>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</si>
  <si>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</si>
  <si>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</si>
  <si>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</si>
  <si>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</si>
  <si>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</si>
  <si>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</si>
  <si>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</si>
  <si>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</si>
  <si>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</si>
  <si>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</si>
  <si>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</si>
  <si>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</si>
  <si>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</si>
  <si>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</si>
  <si>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</si>
  <si>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</si>
  <si>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</si>
  <si>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</si>
  <si>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</si>
  <si>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</si>
  <si>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</si>
  <si>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</si>
  <si>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</si>
  <si>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</si>
  <si>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</si>
  <si>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</si>
  <si>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</si>
  <si>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</si>
  <si>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</si>
  <si>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</si>
  <si>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</si>
  <si>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</si>
  <si>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</si>
  <si>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</si>
  <si>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</si>
  <si>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</si>
  <si>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</si>
  <si>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</si>
  <si>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</si>
  <si>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</si>
  <si>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</si>
  <si>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</si>
  <si>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</si>
  <si>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</si>
  <si>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</si>
  <si>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</si>
  <si>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</si>
  <si>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</si>
  <si>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</si>
  <si>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</si>
  <si>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</si>
  <si>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</si>
  <si>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</si>
  <si>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</si>
  <si>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</si>
  <si>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</si>
  <si>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</si>
  <si>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</si>
  <si>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</si>
  <si>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</si>
  <si>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</si>
  <si>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</si>
  <si>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</si>
  <si>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</si>
  <si>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</si>
  <si>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</si>
  <si>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</si>
  <si>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</si>
  <si>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</si>
  <si>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</si>
  <si>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</si>
  <si>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</si>
  <si>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</si>
  <si>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</si>
  <si>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</si>
  <si>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</si>
  <si>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</si>
  <si>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</si>
  <si>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</si>
  <si>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</si>
  <si>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</si>
  <si>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</si>
  <si>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</si>
  <si>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</si>
  <si>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</si>
  <si>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</si>
  <si>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</si>
  <si>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</si>
  <si>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</si>
  <si>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</si>
  <si>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</si>
  <si>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</si>
  <si>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</si>
  <si>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</si>
  <si>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</si>
  <si>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</si>
  <si>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</si>
  <si>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</si>
  <si>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</si>
  <si>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</si>
  <si>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</si>
  <si>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</si>
  <si>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</si>
  <si>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</si>
  <si>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</si>
  <si>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</si>
  <si>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</si>
  <si>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</si>
  <si>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</si>
  <si>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</si>
  <si>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</si>
  <si>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</si>
  <si>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</si>
  <si>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</si>
  <si>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</si>
  <si>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</si>
  <si>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</si>
  <si>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</si>
  <si>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</si>
  <si>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</si>
  <si>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</si>
  <si>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</si>
  <si>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</si>
  <si>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</si>
  <si>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</si>
  <si>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</si>
  <si>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</si>
  <si>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</si>
  <si>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</si>
  <si>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</si>
  <si>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</si>
  <si>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</si>
  <si>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</si>
  <si>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</si>
  <si>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</si>
  <si>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</si>
  <si>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</si>
  <si>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</si>
  <si>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</si>
  <si>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</si>
  <si>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</si>
  <si>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</si>
  <si>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</si>
  <si>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</si>
  <si>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</si>
  <si>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</si>
  <si>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</si>
  <si>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</si>
  <si>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</si>
  <si>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</si>
  <si>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</si>
  <si>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</si>
  <si>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</si>
  <si>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</si>
  <si>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</si>
  <si>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</si>
  <si>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</si>
  <si>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</si>
  <si>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</si>
  <si>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</si>
  <si>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</si>
  <si>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</si>
  <si>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</si>
  <si>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</si>
  <si>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</si>
  <si>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</si>
  <si>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</si>
  <si>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</si>
  <si>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</si>
  <si>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</si>
  <si>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</si>
  <si>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</si>
  <si>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</si>
  <si>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</si>
  <si>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</si>
  <si>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</si>
  <si>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</si>
  <si>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</si>
  <si>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</si>
  <si>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</si>
  <si>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</si>
  <si>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</si>
  <si>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</si>
  <si>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</si>
  <si>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</si>
  <si>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</si>
  <si>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</si>
  <si>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</si>
  <si>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</si>
  <si>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</si>
  <si>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</si>
  <si>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</si>
  <si>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</si>
  <si>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</si>
  <si>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</si>
  <si>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</si>
  <si>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</si>
  <si>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</si>
  <si>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</si>
  <si>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</si>
  <si>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</si>
  <si>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</si>
  <si>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</si>
  <si>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</si>
  <si>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</si>
  <si>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</si>
  <si>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</si>
  <si>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</si>
  <si>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</si>
  <si>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</si>
  <si>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</si>
  <si>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</si>
  <si>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</si>
  <si>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</si>
  <si>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</si>
  <si>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</si>
  <si>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</si>
  <si>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</si>
  <si>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</si>
  <si>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</si>
  <si>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</si>
  <si>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</si>
  <si>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</si>
  <si>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</si>
  <si>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</si>
  <si>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</si>
  <si>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</si>
  <si>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</si>
  <si>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</si>
  <si>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</si>
  <si>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</si>
  <si>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</si>
  <si>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</si>
  <si>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</si>
  <si>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</si>
  <si>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</si>
  <si>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</si>
  <si>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</si>
  <si>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</si>
  <si>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</si>
  <si>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</si>
  <si>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</si>
  <si>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</si>
  <si>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</si>
  <si>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</si>
  <si>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</si>
  <si>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</si>
  <si>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</si>
  <si>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</si>
  <si>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</si>
  <si>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</si>
  <si>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</si>
  <si>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</si>
  <si>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</si>
  <si>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</si>
  <si>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</si>
  <si>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</si>
  <si>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</si>
  <si>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</si>
  <si>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</si>
  <si>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</si>
  <si>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</si>
  <si>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</si>
  <si>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</si>
  <si>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</si>
  <si>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</si>
  <si>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</si>
  <si>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</si>
  <si>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</si>
  <si>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</si>
  <si>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</si>
  <si>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</si>
  <si>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</si>
  <si>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</si>
  <si>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</si>
  <si>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</si>
  <si>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</si>
  <si>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</si>
  <si>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</si>
  <si>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</si>
  <si>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</si>
  <si>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</si>
  <si>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</si>
  <si>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</si>
  <si>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</si>
  <si>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</si>
  <si>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</si>
  <si>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</si>
  <si>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</si>
  <si>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</si>
  <si>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</si>
  <si>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</si>
  <si>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</si>
  <si>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</si>
  <si>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</si>
  <si>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</si>
  <si>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</si>
  <si>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</si>
  <si>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</si>
  <si>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</si>
  <si>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</si>
  <si>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</si>
  <si>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</si>
  <si>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</si>
  <si>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</si>
  <si>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</si>
  <si>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</si>
  <si>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</si>
  <si>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</si>
  <si>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</si>
  <si>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</si>
  <si>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</si>
  <si>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</si>
  <si>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</si>
  <si>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</si>
  <si>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</si>
  <si>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</si>
  <si>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</si>
  <si>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</si>
  <si>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</si>
  <si>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</si>
  <si>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</si>
  <si>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</si>
  <si>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</si>
  <si>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</si>
  <si>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</si>
  <si>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</si>
  <si>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</si>
  <si>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</si>
  <si>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</si>
  <si>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</si>
  <si>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</si>
  <si>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</si>
  <si>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</si>
  <si>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</si>
  <si>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</si>
  <si>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</si>
  <si>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</si>
  <si>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</si>
  <si>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</si>
  <si>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</si>
  <si>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</si>
  <si>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</si>
  <si>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</si>
  <si>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</si>
  <si>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</si>
  <si>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</si>
  <si>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</si>
  <si>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</si>
  <si>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</si>
  <si>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</si>
  <si>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</si>
  <si>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</si>
  <si>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</si>
  <si>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</si>
  <si>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</si>
  <si>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</si>
  <si>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</si>
  <si>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</si>
  <si>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</si>
  <si>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</si>
  <si>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</si>
  <si>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</si>
  <si>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</si>
  <si>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</si>
  <si>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</si>
  <si>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</si>
  <si>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</si>
  <si>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</si>
  <si>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</si>
  <si>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</si>
  <si>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</si>
  <si>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</si>
  <si>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</si>
  <si>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</si>
  <si>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</si>
  <si>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</si>
  <si>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</si>
  <si>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</si>
  <si>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</si>
  <si>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</si>
  <si>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</si>
  <si>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</si>
  <si>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</si>
  <si>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</si>
  <si>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</si>
  <si>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</si>
  <si>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</si>
  <si>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</si>
  <si>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</si>
  <si>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</si>
  <si>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</si>
  <si>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</si>
  <si>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</si>
  <si>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</si>
  <si>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</si>
  <si>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</si>
  <si>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</si>
  <si>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</si>
  <si>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</si>
  <si>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</si>
  <si>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</si>
  <si>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</si>
  <si>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</si>
  <si>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</si>
  <si>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</si>
  <si>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</si>
  <si>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</si>
  <si>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</si>
  <si>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</si>
  <si>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</si>
  <si>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</si>
  <si>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</si>
  <si>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</si>
  <si>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</si>
  <si>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</si>
  <si>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</si>
  <si>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</si>
  <si>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</si>
  <si>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</si>
  <si>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</si>
  <si>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</si>
  <si>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</si>
  <si>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</si>
  <si>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</si>
  <si>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</si>
  <si>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</si>
  <si>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</si>
  <si>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</si>
  <si>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</si>
  <si>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</si>
  <si>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</si>
  <si>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</si>
  <si>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</si>
  <si>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</si>
  <si>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</si>
  <si>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</si>
  <si>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</si>
  <si>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</si>
  <si>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</si>
  <si>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</si>
  <si>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</si>
  <si>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</si>
  <si>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</si>
  <si>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</si>
  <si>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</si>
  <si>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</si>
  <si>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</si>
  <si>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</si>
  <si>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</si>
  <si>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</si>
  <si>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</si>
  <si>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</si>
  <si>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</si>
  <si>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</si>
  <si>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</si>
  <si>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</si>
  <si>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</si>
  <si>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</si>
  <si>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</si>
  <si>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</si>
  <si>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</si>
  <si>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</si>
  <si>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</si>
  <si>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</si>
  <si>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</si>
  <si>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</si>
  <si>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</si>
  <si>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</si>
  <si>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</si>
  <si>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</si>
  <si>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</si>
  <si>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</si>
  <si>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</si>
  <si>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</si>
  <si>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</si>
  <si>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</si>
  <si>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</si>
  <si>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</si>
  <si>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</si>
  <si>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</si>
  <si>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</si>
  <si>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</si>
  <si>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</si>
  <si>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</si>
  <si>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</si>
  <si>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</si>
  <si>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</si>
  <si>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</si>
  <si>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</si>
  <si>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</si>
  <si>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</si>
  <si>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</si>
  <si>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</si>
  <si>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</si>
  <si>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</si>
  <si>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</si>
  <si>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</si>
  <si>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</si>
  <si>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</si>
  <si>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</si>
  <si>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</si>
  <si>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</si>
  <si>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</si>
  <si>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</si>
  <si>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</si>
  <si>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</si>
  <si>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</si>
  <si>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</si>
  <si>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</si>
  <si>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</si>
  <si>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</si>
  <si>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</si>
  <si>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</si>
  <si>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</si>
  <si>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</si>
  <si>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</si>
  <si>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</si>
  <si>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</si>
  <si>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</si>
  <si>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</si>
  <si>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</si>
  <si>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</si>
  <si>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</si>
  <si>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</si>
  <si>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</si>
  <si>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</si>
  <si>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</si>
  <si>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</si>
  <si>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</si>
  <si>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</si>
  <si>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</si>
  <si>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</si>
  <si>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</si>
  <si>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</si>
  <si>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</si>
  <si>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</si>
  <si>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</si>
  <si>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</si>
  <si>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</si>
  <si>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</si>
  <si>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</si>
  <si>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</si>
  <si>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</si>
  <si>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</si>
  <si>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</si>
  <si>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</si>
  <si>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</si>
  <si>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</si>
  <si>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</si>
  <si>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</si>
  <si>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</si>
  <si>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</si>
  <si>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</si>
  <si>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</si>
  <si>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</si>
  <si>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</si>
  <si>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</si>
  <si>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</si>
  <si>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</si>
  <si>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</si>
  <si>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</si>
  <si>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</si>
  <si>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</si>
  <si>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</si>
  <si>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</si>
  <si>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</si>
  <si>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</si>
  <si>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</si>
  <si>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</si>
  <si>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</si>
  <si>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</si>
  <si>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</si>
  <si>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</si>
  <si>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</si>
  <si>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</si>
  <si>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</si>
  <si>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</si>
  <si>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</si>
  <si>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</si>
  <si>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</si>
  <si>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</si>
  <si>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</si>
  <si>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</si>
  <si>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</si>
  <si>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</si>
  <si>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</si>
  <si>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</si>
  <si>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</si>
  <si>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</si>
  <si>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</si>
  <si>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</si>
  <si>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</si>
  <si>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</si>
  <si>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</si>
  <si>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</si>
  <si>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</si>
  <si>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</si>
  <si>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</si>
  <si>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</si>
  <si>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</si>
  <si>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</si>
  <si>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</si>
  <si>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</si>
  <si>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</si>
  <si>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</si>
  <si>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</si>
  <si>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</si>
  <si>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</si>
  <si>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</si>
  <si>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</si>
  <si>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</si>
  <si>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</si>
  <si>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</si>
  <si>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</si>
  <si>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</si>
  <si>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</si>
  <si>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</si>
  <si>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</si>
  <si>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</si>
  <si>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</si>
  <si>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</si>
  <si>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</si>
  <si>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</si>
  <si>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</si>
  <si>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</si>
  <si>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</si>
  <si>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</si>
  <si>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</si>
  <si>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</si>
  <si>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</si>
  <si>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</si>
  <si>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</si>
  <si>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</si>
  <si>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</si>
  <si>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</si>
  <si>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</si>
  <si>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</si>
  <si>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</si>
  <si>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</si>
  <si>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</si>
  <si>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</si>
  <si>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</si>
  <si>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</si>
  <si>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</si>
  <si>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</si>
  <si>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</si>
  <si>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</si>
  <si>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</si>
  <si>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</si>
  <si>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</si>
  <si>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</si>
  <si>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</si>
  <si>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</si>
  <si>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</si>
  <si>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</si>
  <si>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</si>
  <si>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</si>
  <si>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</si>
  <si>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</si>
  <si>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</si>
  <si>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</si>
  <si>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</si>
  <si>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</si>
  <si>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</si>
  <si>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</si>
  <si>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</si>
  <si>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</si>
  <si>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</si>
  <si>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</si>
  <si>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</si>
  <si>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</si>
  <si>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</si>
  <si>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</si>
  <si>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</si>
  <si>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</si>
  <si>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</si>
  <si>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</si>
  <si>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</si>
  <si>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</si>
  <si>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</si>
  <si>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</si>
  <si>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</si>
  <si>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</si>
  <si>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</si>
  <si>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</si>
  <si>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</si>
  <si>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</si>
  <si>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</si>
  <si>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</si>
  <si>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</si>
  <si>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</si>
  <si>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</si>
  <si>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</si>
  <si>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</si>
  <si>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</si>
  <si>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</si>
  <si>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</si>
  <si>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</si>
  <si>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</si>
  <si>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</si>
  <si>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</si>
  <si>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</si>
  <si>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</si>
  <si>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</si>
  <si>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</si>
  <si>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</si>
  <si>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</si>
  <si>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</si>
  <si>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</si>
  <si>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</si>
  <si>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</si>
  <si>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</si>
  <si>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</si>
  <si>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</si>
  <si>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</si>
  <si>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</si>
  <si>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</si>
  <si>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</si>
  <si>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</si>
  <si>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</si>
  <si>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</si>
  <si>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</si>
  <si>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</si>
  <si>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</si>
  <si>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</si>
  <si>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</si>
  <si>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</si>
  <si>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</si>
  <si>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</si>
  <si>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</si>
  <si>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</si>
  <si>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</si>
  <si>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</si>
  <si>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</si>
  <si>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</si>
  <si>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</si>
  <si>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</si>
  <si>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</si>
  <si>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</si>
  <si>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</si>
  <si>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</si>
  <si>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</si>
  <si>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</si>
  <si>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</si>
  <si>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</si>
  <si>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</si>
  <si>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</si>
  <si>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</si>
  <si>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</si>
  <si>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</si>
  <si>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</si>
  <si>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</si>
  <si>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</si>
  <si>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</si>
  <si>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</si>
  <si>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</si>
  <si>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</si>
  <si>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</si>
  <si>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</si>
  <si>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</si>
  <si>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</si>
  <si>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</si>
  <si>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</si>
  <si>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</si>
  <si>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</si>
  <si>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</si>
  <si>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</si>
  <si>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</si>
  <si>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</si>
  <si>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</si>
  <si>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</si>
  <si>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</si>
  <si>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</si>
  <si>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</si>
  <si>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</si>
  <si>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</si>
  <si>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</si>
  <si>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</si>
  <si>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</si>
  <si>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</si>
  <si>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</si>
  <si>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</si>
  <si>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</si>
  <si>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</si>
  <si>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</si>
  <si>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</si>
  <si>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</si>
  <si>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</si>
  <si>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</si>
  <si>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</si>
  <si>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</si>
  <si>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</si>
  <si>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</si>
  <si>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</si>
  <si>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</si>
  <si>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</si>
  <si>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</si>
  <si>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</si>
  <si>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</si>
  <si>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</si>
  <si>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</si>
  <si>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</si>
  <si>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</si>
  <si>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</si>
  <si>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</si>
  <si>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</si>
  <si>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</si>
  <si>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</si>
  <si>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</si>
  <si>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</si>
  <si>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</si>
  <si>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</si>
  <si>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</si>
  <si>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</si>
  <si>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</si>
  <si>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</si>
  <si>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</si>
  <si>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</si>
  <si>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</si>
  <si>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</si>
  <si>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</si>
  <si>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</si>
  <si>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</si>
  <si>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</si>
  <si>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</si>
  <si>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</si>
  <si>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</si>
  <si>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</si>
  <si>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</si>
  <si>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</si>
  <si>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</si>
  <si>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</si>
  <si>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</si>
  <si>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</si>
  <si>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</si>
  <si>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</si>
  <si>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</si>
  <si>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</si>
  <si>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</si>
  <si>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</si>
  <si>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</si>
  <si>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</si>
  <si>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</si>
  <si>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</si>
  <si>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</si>
  <si>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</si>
  <si>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</si>
  <si>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</si>
  <si>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</si>
  <si>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</si>
  <si>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</si>
  <si>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</si>
  <si>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</si>
  <si>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</si>
  <si>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</si>
  <si>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</si>
  <si>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</si>
  <si>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</si>
  <si>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</si>
  <si>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</si>
  <si>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</si>
  <si>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</si>
  <si>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</si>
  <si>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</si>
  <si>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</si>
  <si>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</si>
  <si>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</si>
  <si>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</si>
  <si>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</si>
  <si>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</si>
  <si>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</si>
  <si>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</si>
  <si>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</si>
  <si>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</si>
  <si>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</si>
  <si>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</si>
  <si>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</si>
  <si>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</si>
  <si>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</si>
  <si>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</si>
  <si>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</si>
  <si>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</si>
  <si>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</si>
  <si>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</si>
  <si>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</si>
  <si>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</si>
  <si>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</si>
  <si>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</si>
  <si>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</si>
  <si>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</si>
  <si>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</si>
  <si>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</si>
  <si>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</si>
  <si>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</si>
  <si>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</si>
  <si>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</si>
  <si>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</si>
  <si>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</si>
  <si>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</si>
  <si>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</si>
  <si>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</si>
  <si>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</si>
  <si>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</si>
  <si>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</si>
  <si>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</si>
  <si>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</si>
  <si>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</si>
  <si>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</si>
  <si>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</si>
  <si>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</si>
  <si>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</si>
  <si>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</si>
  <si>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</si>
  <si>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</si>
  <si>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</si>
  <si>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</si>
  <si>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</si>
  <si>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</si>
  <si>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</si>
  <si>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</si>
  <si>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</si>
  <si>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</si>
  <si>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</si>
  <si>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</si>
  <si>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</si>
  <si>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</si>
  <si>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</si>
  <si>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</si>
  <si>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</si>
  <si>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</si>
  <si>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</si>
  <si>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</si>
  <si>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</si>
  <si>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</si>
  <si>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</si>
  <si>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</si>
  <si>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</si>
  <si>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</si>
  <si>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</si>
  <si>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</si>
  <si>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</si>
  <si>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</si>
  <si>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</si>
  <si>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</si>
  <si>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</si>
  <si>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</si>
  <si>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</si>
  <si>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</si>
  <si>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</si>
  <si>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</si>
  <si>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</si>
  <si>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</si>
  <si>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</si>
  <si>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</si>
  <si>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</si>
  <si>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</si>
  <si>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</si>
  <si>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</si>
  <si>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</si>
  <si>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</si>
  <si>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</si>
  <si>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</si>
  <si>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</si>
  <si>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</si>
  <si>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</si>
  <si>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</si>
  <si>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</si>
  <si>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</si>
  <si>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</si>
  <si>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</si>
  <si>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</si>
  <si>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</si>
  <si>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</si>
  <si>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</si>
  <si>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</si>
  <si>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</si>
  <si>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</si>
  <si>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</si>
  <si>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</si>
  <si>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</si>
  <si>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</si>
  <si>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</si>
  <si>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</si>
  <si>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</si>
  <si>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</si>
  <si>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</si>
  <si>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</si>
  <si>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</si>
  <si>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</si>
  <si>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</si>
  <si>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</si>
  <si>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</si>
  <si>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</si>
  <si>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</si>
  <si>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</si>
  <si>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</si>
  <si>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</si>
  <si>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</si>
  <si>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</si>
  <si>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</si>
  <si>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</si>
  <si>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</si>
  <si>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</si>
  <si>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</si>
  <si>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</si>
  <si>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</si>
  <si>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</si>
  <si>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</si>
  <si>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</si>
  <si>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</si>
  <si>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</si>
  <si>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</si>
  <si>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</si>
  <si>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</si>
  <si>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</si>
  <si>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</si>
  <si>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</si>
  <si>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</si>
  <si>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</si>
  <si>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</si>
  <si>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</si>
  <si>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</si>
  <si>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</si>
  <si>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</si>
  <si>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</si>
  <si>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</si>
  <si>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</si>
  <si>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</si>
  <si>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</si>
  <si>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</si>
  <si>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</si>
  <si>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</si>
  <si>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</si>
  <si>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</si>
  <si>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</si>
  <si>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</si>
  <si>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</si>
  <si>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</si>
  <si>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</si>
  <si>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</si>
  <si>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</si>
  <si>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</si>
  <si>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</si>
  <si>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</si>
  <si>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</si>
  <si>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</si>
  <si>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</si>
  <si>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</si>
  <si>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</si>
  <si>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</si>
  <si>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</si>
  <si>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</si>
  <si>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</si>
  <si>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</si>
  <si>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</si>
  <si>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</si>
  <si>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</si>
  <si>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</si>
  <si>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</si>
  <si>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</si>
  <si>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</si>
  <si>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</si>
  <si>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</si>
  <si>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</si>
  <si>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</si>
  <si>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</si>
  <si>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</si>
  <si>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</si>
  <si>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</si>
  <si>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</si>
  <si>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</si>
  <si>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</si>
  <si>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</si>
  <si>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</si>
  <si>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</si>
  <si>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</si>
  <si>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</si>
  <si>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</si>
  <si>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</si>
  <si>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</si>
  <si>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</si>
  <si>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</si>
  <si>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</si>
  <si>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</si>
  <si>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</si>
  <si>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</si>
  <si>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</si>
  <si>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</si>
  <si>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</si>
  <si>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</si>
  <si>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</si>
  <si>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</si>
  <si>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</si>
  <si>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</si>
  <si>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</si>
  <si>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</si>
  <si>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</si>
  <si>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</si>
  <si>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</si>
  <si>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</si>
  <si>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</si>
  <si>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</si>
  <si>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</si>
  <si>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</si>
  <si>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</si>
  <si>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</si>
  <si>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</si>
  <si>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</si>
  <si>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</si>
  <si>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</si>
  <si>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</si>
  <si>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</si>
  <si>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</si>
  <si>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</si>
  <si>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</si>
  <si>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</si>
  <si>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</si>
  <si>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</si>
  <si>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</si>
  <si>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</si>
  <si>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</si>
  <si>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</si>
  <si>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</si>
  <si>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</si>
  <si>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</si>
  <si>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</si>
  <si>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</si>
  <si>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</si>
  <si>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</si>
  <si>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</si>
  <si>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</si>
  <si>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</si>
  <si>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</si>
  <si>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</si>
  <si>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</si>
  <si>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</si>
  <si>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</si>
  <si>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</si>
  <si>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</si>
  <si>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</si>
  <si>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</si>
  <si>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</si>
  <si>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</si>
  <si>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</si>
  <si>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</si>
  <si>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</si>
  <si>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</si>
  <si>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</si>
  <si>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</si>
  <si>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</si>
  <si>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</si>
  <si>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</si>
  <si>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</si>
  <si>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</si>
  <si>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</si>
  <si>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</si>
  <si>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</si>
  <si>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</si>
  <si>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</si>
  <si>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</si>
  <si>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</si>
  <si>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</si>
  <si>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</si>
  <si>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</si>
  <si>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</si>
  <si>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</si>
  <si>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</si>
  <si>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</si>
  <si>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</si>
  <si>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</si>
  <si>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</si>
  <si>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</si>
  <si>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</si>
  <si>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</si>
  <si>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</si>
  <si>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</si>
  <si>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</si>
  <si>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</si>
  <si>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</si>
  <si>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</si>
  <si>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</si>
  <si>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</si>
  <si>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</si>
  <si>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</si>
  <si>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</si>
  <si>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</si>
  <si>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</si>
  <si>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</si>
  <si>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</si>
  <si>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</si>
  <si>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</si>
  <si>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</si>
  <si>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</si>
  <si>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</si>
  <si>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</si>
  <si>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</si>
  <si>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</si>
  <si>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</si>
  <si>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</si>
  <si>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</si>
  <si>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</si>
  <si>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</si>
  <si>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</si>
  <si>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</si>
  <si>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</si>
  <si>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</si>
  <si>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</si>
  <si>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</si>
  <si>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</si>
  <si>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</si>
  <si>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</si>
  <si>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</si>
  <si>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</si>
  <si>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</si>
  <si>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</si>
  <si>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</si>
  <si>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</si>
  <si>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</si>
  <si>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</si>
  <si>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</si>
  <si>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</si>
  <si>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</si>
  <si>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</si>
  <si>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</si>
  <si>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</si>
  <si>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</si>
  <si>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</si>
  <si>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</si>
  <si>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</si>
  <si>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</si>
  <si>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</si>
  <si>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</si>
  <si>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</si>
  <si>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</si>
  <si>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</si>
  <si>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</si>
  <si>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</si>
  <si>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</si>
  <si>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</si>
  <si>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</si>
  <si>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</si>
  <si>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</si>
  <si>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</si>
  <si>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</si>
  <si>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</si>
  <si>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</si>
  <si>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</si>
  <si>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</si>
  <si>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</si>
  <si>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</si>
  <si>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</si>
  <si>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</si>
  <si>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</si>
  <si>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</si>
  <si>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</si>
  <si>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</si>
  <si>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</si>
  <si>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</si>
  <si>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</si>
  <si>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</si>
  <si>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</si>
  <si>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</si>
  <si>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</si>
  <si>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</si>
  <si>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</si>
  <si>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</si>
  <si>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</si>
  <si>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</si>
  <si>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</si>
  <si>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</si>
  <si>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</si>
  <si>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</si>
  <si>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</si>
  <si>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</si>
  <si>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</si>
  <si>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</si>
  <si>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</si>
  <si>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</si>
  <si>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</si>
  <si>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</si>
  <si>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</si>
  <si>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</si>
  <si>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</si>
  <si>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</si>
  <si>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</si>
  <si>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</si>
  <si>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</si>
  <si>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</si>
  <si>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</si>
  <si>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</si>
  <si>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</si>
  <si>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</si>
  <si>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</si>
  <si>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</si>
  <si>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</si>
  <si>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</si>
  <si>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</si>
  <si>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</si>
  <si>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</si>
  <si>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</si>
  <si>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</si>
  <si>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</si>
  <si>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</si>
  <si>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</si>
  <si>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</si>
  <si>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</si>
  <si>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</si>
  <si>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</si>
  <si>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</si>
  <si>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</si>
  <si>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</si>
  <si>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</si>
  <si>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</si>
  <si>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</si>
  <si>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</si>
  <si>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</si>
  <si>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</si>
  <si>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</si>
  <si>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</si>
  <si>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</si>
  <si>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</si>
  <si>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</si>
  <si>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</si>
  <si>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</si>
  <si>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</si>
  <si>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</si>
  <si>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</si>
  <si>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</si>
  <si>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</si>
  <si>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</si>
  <si>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</si>
  <si>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</si>
  <si>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</si>
  <si>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</si>
  <si>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</si>
  <si>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</si>
  <si>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</si>
  <si>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</si>
  <si>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</si>
  <si>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</si>
  <si>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</si>
  <si>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</si>
  <si>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</si>
  <si>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</si>
  <si>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</si>
  <si>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</si>
  <si>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</si>
  <si>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</si>
  <si>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</si>
  <si>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</si>
  <si>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</si>
  <si>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</si>
  <si>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</si>
  <si>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</si>
  <si>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</si>
  <si>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</si>
  <si>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</si>
  <si>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</si>
  <si>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</si>
  <si>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</si>
  <si>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</si>
  <si>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</si>
  <si>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</si>
  <si>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</si>
  <si>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</si>
  <si>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</si>
  <si>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</si>
  <si>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</si>
  <si>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</si>
  <si>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</si>
  <si>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</si>
  <si>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</si>
  <si>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</si>
  <si>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</si>
  <si>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</si>
  <si>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</si>
  <si>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</si>
  <si>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</si>
  <si>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</si>
  <si>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</si>
  <si>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</si>
  <si>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</si>
  <si>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</si>
  <si>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</si>
  <si>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</si>
  <si>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</si>
  <si>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</si>
  <si>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</si>
  <si>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</si>
  <si>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</si>
  <si>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</si>
  <si>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</si>
  <si>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</si>
  <si>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</si>
  <si>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</si>
  <si>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</si>
  <si>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</si>
  <si>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</si>
  <si>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</si>
  <si>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</si>
  <si>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</si>
  <si>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</si>
  <si>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</si>
  <si>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</si>
  <si>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</si>
  <si>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</si>
  <si>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</si>
  <si>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</si>
  <si>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</si>
  <si>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</si>
  <si>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</si>
  <si>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</si>
  <si>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</si>
  <si>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</si>
  <si>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</si>
  <si>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</si>
  <si>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</si>
  <si>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</si>
  <si>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</si>
  <si>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</si>
  <si>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</si>
  <si>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</si>
  <si>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</si>
  <si>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</si>
  <si>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</si>
  <si>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</si>
  <si>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</si>
  <si>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</si>
  <si>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</si>
  <si>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</si>
  <si>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</si>
  <si>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</si>
  <si>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</si>
  <si>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</si>
  <si>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</si>
  <si>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</si>
  <si>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</si>
  <si>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</si>
  <si>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</si>
  <si>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</si>
  <si>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</si>
  <si>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</si>
  <si>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</si>
  <si>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</si>
  <si>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</si>
  <si>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</si>
  <si>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</si>
  <si>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</si>
  <si>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</si>
  <si>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</si>
  <si>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</si>
  <si>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</si>
  <si>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</si>
  <si>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</si>
  <si>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</si>
  <si>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</si>
  <si>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</si>
  <si>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</si>
  <si>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</si>
  <si>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</si>
  <si>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</si>
  <si>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</si>
  <si>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</si>
  <si>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</si>
  <si>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</si>
  <si>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</si>
  <si>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</si>
  <si>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</si>
  <si>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</si>
  <si>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</si>
  <si>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</si>
  <si>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</si>
  <si>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</si>
  <si>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</si>
  <si>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</si>
  <si>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</si>
  <si>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</si>
  <si>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</si>
  <si>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</si>
  <si>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</si>
  <si>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</si>
  <si>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</si>
  <si>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</si>
  <si>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</si>
  <si>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</si>
  <si>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</si>
  <si>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</si>
  <si>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</si>
  <si>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</si>
  <si>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</si>
  <si>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</si>
  <si>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</si>
  <si>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</si>
  <si>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</si>
  <si>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</si>
  <si>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</si>
  <si>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</si>
  <si>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</si>
  <si>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</si>
  <si>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</si>
  <si>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</si>
  <si>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</si>
  <si>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</si>
  <si>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</si>
  <si>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</si>
  <si>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</si>
  <si>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</si>
  <si>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</si>
  <si>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</si>
  <si>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</si>
  <si>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</si>
  <si>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</si>
  <si>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</si>
  <si>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</si>
  <si>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</si>
  <si>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</si>
  <si>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</si>
  <si>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</si>
  <si>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</si>
  <si>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</si>
  <si>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</si>
  <si>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</si>
  <si>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</si>
  <si>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</si>
  <si>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</si>
  <si>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</si>
  <si>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</si>
  <si>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</si>
  <si>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</si>
  <si>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</si>
  <si>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</si>
  <si>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</si>
  <si>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</si>
  <si>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</si>
  <si>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</si>
  <si>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</si>
  <si>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</si>
  <si>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</si>
  <si>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</si>
  <si>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</si>
  <si>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</si>
  <si>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</si>
  <si>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</si>
  <si>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</si>
  <si>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</si>
  <si>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</si>
  <si>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</si>
  <si>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</si>
  <si>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</si>
  <si>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</si>
  <si>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</si>
  <si>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</si>
  <si>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</si>
  <si>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</si>
  <si>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</si>
  <si>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</si>
  <si>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</si>
  <si>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</si>
  <si>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</si>
  <si>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</si>
  <si>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</si>
  <si>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</si>
  <si>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</si>
  <si>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</si>
  <si>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</si>
  <si>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</si>
  <si>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</si>
  <si>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</si>
  <si>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</si>
  <si>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</si>
  <si>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</si>
  <si>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</si>
  <si>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</si>
  <si>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</si>
  <si>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</si>
  <si>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</si>
  <si>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</si>
  <si>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</si>
  <si>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</si>
  <si>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</si>
  <si>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</si>
  <si>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</si>
  <si>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</si>
  <si>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</si>
  <si>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</si>
  <si>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</si>
  <si>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</si>
  <si>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</si>
  <si>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</si>
  <si>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</si>
  <si>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</si>
  <si>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</si>
  <si>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</si>
  <si>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</si>
  <si>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</si>
  <si>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</si>
  <si>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</si>
  <si>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</si>
  <si>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</si>
  <si>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</si>
  <si>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</si>
  <si>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</si>
  <si>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</si>
  <si>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</si>
  <si>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</si>
  <si>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</si>
  <si>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</si>
  <si>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</si>
  <si>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</si>
  <si>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</si>
  <si>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</si>
  <si>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</si>
  <si>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</si>
  <si>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</si>
  <si>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</si>
  <si>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</si>
  <si>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</si>
  <si>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</si>
  <si>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</si>
  <si>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</si>
  <si>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</si>
  <si>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</si>
  <si>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</si>
  <si>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</si>
  <si>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</si>
  <si>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</si>
  <si>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</si>
  <si>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</si>
  <si>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</si>
  <si>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</si>
  <si>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</si>
  <si>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</si>
  <si>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</si>
  <si>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</si>
  <si>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</si>
  <si>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</si>
  <si>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</si>
  <si>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</si>
  <si>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</si>
  <si>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</si>
  <si>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</si>
  <si>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</si>
  <si>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</si>
  <si>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</si>
  <si>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</si>
  <si>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</si>
  <si>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</si>
  <si>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</si>
  <si>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</si>
  <si>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</si>
  <si>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</si>
  <si>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</si>
  <si>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</si>
  <si>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</si>
  <si>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</si>
  <si>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</si>
  <si>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</si>
  <si>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</si>
  <si>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</si>
  <si>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</si>
  <si>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</si>
  <si>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</si>
  <si>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</si>
  <si>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</si>
  <si>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</si>
  <si>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</si>
  <si>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</si>
  <si>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</si>
  <si>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</si>
  <si>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</si>
  <si>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</si>
  <si>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</si>
  <si>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</si>
  <si>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</si>
  <si>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</si>
  <si>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</si>
  <si>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</si>
  <si>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</si>
  <si>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</si>
  <si>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</si>
  <si>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</si>
  <si>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</si>
  <si>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</si>
  <si>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</si>
  <si>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</si>
  <si>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</si>
  <si>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</si>
  <si>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</si>
  <si>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</si>
  <si>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</si>
  <si>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</si>
  <si>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</si>
  <si>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</si>
  <si>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</si>
  <si>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</si>
  <si>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</si>
  <si>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</si>
  <si>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</si>
  <si>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</si>
  <si>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</si>
  <si>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</si>
  <si>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</si>
  <si>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</si>
  <si>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</si>
  <si>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</si>
  <si>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</si>
  <si>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</si>
  <si>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</si>
  <si>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</si>
  <si>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</si>
  <si>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</si>
  <si>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</si>
  <si>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</si>
  <si>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</si>
  <si>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</si>
  <si>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</si>
  <si>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</si>
  <si>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</si>
  <si>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</si>
  <si>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</si>
  <si>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</si>
  <si>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</si>
  <si>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</si>
  <si>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</si>
  <si>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</si>
  <si>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</si>
  <si>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</si>
  <si>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</si>
  <si>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</si>
  <si>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</si>
  <si>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</si>
  <si>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</si>
  <si>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</si>
  <si>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</si>
  <si>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</si>
  <si>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</si>
  <si>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</si>
  <si>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</si>
  <si>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</si>
  <si>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</si>
  <si>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</si>
  <si>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</si>
  <si>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</si>
  <si>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</si>
  <si>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</si>
  <si>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</si>
  <si>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</si>
  <si>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</si>
  <si>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</si>
  <si>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</si>
  <si>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</si>
  <si>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</si>
  <si>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</si>
  <si>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</si>
  <si>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</si>
  <si>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</si>
  <si>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</si>
  <si>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</si>
  <si>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</si>
  <si>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</si>
  <si>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</si>
  <si>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</si>
  <si>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</si>
  <si>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</si>
  <si>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</si>
  <si>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</si>
  <si>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</si>
  <si>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</si>
  <si>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</si>
  <si>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</si>
  <si>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</si>
  <si>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</si>
  <si>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</si>
  <si>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</si>
  <si>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</si>
  <si>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</si>
  <si>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</si>
  <si>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</si>
  <si>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</si>
  <si>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</si>
  <si>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</si>
  <si>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</si>
  <si>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</si>
  <si>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</si>
  <si>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</si>
  <si>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</si>
  <si>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</si>
  <si>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</si>
  <si>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</si>
  <si>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</si>
  <si>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</si>
  <si>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</si>
  <si>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</si>
  <si>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</si>
  <si>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</si>
  <si>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</si>
  <si>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</si>
  <si>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</si>
  <si>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</si>
  <si>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</si>
  <si>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</si>
  <si>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</si>
  <si>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</si>
  <si>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</si>
  <si>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</si>
  <si>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</si>
  <si>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</si>
  <si>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</si>
  <si>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</si>
  <si>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</si>
  <si>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</si>
  <si>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</si>
  <si>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</si>
  <si>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</si>
  <si>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</si>
  <si>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</si>
  <si>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</si>
  <si>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</si>
  <si>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</si>
  <si>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</si>
  <si>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</si>
  <si>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</si>
  <si>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</si>
  <si>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</si>
  <si>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</si>
  <si>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</si>
  <si>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</si>
  <si>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</si>
  <si>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</si>
  <si>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</si>
  <si>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</si>
  <si>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</si>
  <si>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</si>
  <si>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</si>
  <si>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</si>
  <si>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</si>
  <si>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</si>
  <si>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</si>
  <si>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</si>
  <si>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</si>
  <si>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</si>
  <si>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</si>
  <si>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</si>
  <si>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</si>
  <si>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</si>
  <si>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</si>
  <si>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</si>
  <si>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</si>
  <si>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</si>
  <si>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</si>
  <si>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</si>
  <si>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</si>
  <si>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</si>
  <si>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</si>
  <si>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</si>
  <si>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</si>
  <si>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</si>
  <si>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</si>
  <si>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</si>
  <si>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</si>
  <si>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</si>
  <si>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</si>
  <si>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</si>
  <si>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</si>
  <si>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</si>
  <si>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</si>
  <si>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</si>
  <si>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</si>
  <si>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</si>
  <si>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</si>
  <si>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</si>
  <si>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</si>
  <si>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</si>
  <si>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</si>
  <si>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</si>
  <si>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</si>
  <si>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</si>
  <si>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</si>
  <si>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</si>
  <si>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</si>
  <si>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</si>
  <si>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</si>
  <si>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</si>
  <si>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</si>
  <si>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</si>
  <si>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</si>
  <si>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</si>
  <si>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</si>
  <si>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</si>
  <si>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</si>
  <si>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</si>
  <si>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</si>
  <si>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</si>
  <si>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</si>
  <si>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</si>
  <si>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</si>
  <si>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</si>
  <si>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</si>
  <si>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</si>
  <si>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</si>
  <si>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</si>
  <si>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</si>
  <si>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</si>
  <si>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</si>
  <si>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</si>
  <si>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</si>
  <si>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</si>
  <si>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</si>
  <si>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</si>
  <si>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</si>
  <si>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</si>
  <si>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</si>
  <si>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</si>
  <si>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</si>
  <si>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</si>
  <si>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</si>
  <si>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</si>
  <si>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</si>
  <si>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</si>
  <si>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</si>
  <si>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</si>
  <si>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</si>
  <si>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</si>
  <si>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</si>
  <si>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</si>
  <si>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</si>
  <si>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</si>
  <si>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</si>
  <si>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</si>
  <si>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</si>
  <si>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</si>
  <si>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</si>
  <si>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</si>
  <si>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</si>
  <si>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</si>
  <si>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</si>
  <si>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</si>
  <si>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</si>
  <si>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</si>
  <si>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</si>
  <si>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</si>
  <si>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</si>
  <si>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</si>
  <si>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</si>
  <si>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</si>
  <si>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</si>
  <si>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</si>
  <si>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</si>
  <si>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</si>
  <si>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</si>
  <si>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</si>
  <si>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</si>
  <si>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</si>
  <si>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</si>
  <si>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</si>
  <si>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</si>
  <si>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</si>
  <si>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</si>
  <si>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</si>
  <si>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</si>
  <si>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</si>
  <si>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</si>
  <si>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</si>
  <si>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</si>
  <si>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</si>
  <si>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</si>
  <si>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</si>
  <si>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</si>
  <si>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</si>
  <si>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</si>
  <si>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</si>
  <si>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</si>
  <si>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</si>
  <si>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</si>
  <si>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</si>
  <si>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</si>
  <si>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</si>
  <si>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</si>
  <si>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</si>
  <si>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</si>
  <si>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</si>
  <si>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</si>
  <si>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</si>
  <si>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</si>
  <si>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</si>
  <si>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</si>
  <si>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</si>
  <si>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</si>
  <si>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</si>
  <si>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</si>
  <si>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</si>
  <si>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</si>
  <si>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</si>
  <si>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</si>
  <si>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</si>
  <si>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</si>
  <si>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</si>
  <si>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</si>
  <si>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</si>
  <si>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</si>
  <si>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</si>
  <si>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</si>
  <si>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</si>
  <si>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</si>
  <si>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</si>
  <si>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</si>
  <si>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</si>
  <si>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</si>
  <si>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</si>
  <si>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</si>
  <si>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</si>
  <si>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</si>
  <si>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</si>
  <si>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</si>
  <si>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</si>
  <si>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</si>
  <si>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</si>
  <si>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</si>
  <si>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</si>
  <si>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</si>
  <si>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</si>
  <si>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</si>
  <si>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</si>
  <si>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</si>
  <si>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</si>
  <si>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</si>
  <si>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</si>
  <si>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</si>
  <si>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</si>
  <si>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</si>
  <si>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</si>
  <si>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</si>
  <si>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</si>
  <si>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</si>
  <si>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</si>
  <si>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</si>
  <si>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</si>
  <si>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</si>
  <si>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</si>
  <si>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</si>
  <si>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</si>
  <si>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</si>
  <si>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</si>
  <si>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</si>
  <si>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</si>
  <si>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</si>
  <si>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</si>
  <si>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</si>
  <si>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</si>
  <si>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</si>
  <si>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</si>
  <si>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</si>
  <si>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</si>
  <si>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</si>
  <si>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</si>
  <si>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</si>
  <si>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</si>
  <si>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</si>
  <si>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</si>
  <si>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</si>
  <si>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</si>
  <si>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</si>
  <si>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</si>
  <si>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</si>
  <si>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</si>
  <si>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</si>
  <si>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</si>
  <si>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</si>
  <si>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</si>
  <si>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</si>
  <si>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</si>
  <si>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</si>
  <si>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</si>
  <si>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</si>
  <si>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</si>
  <si>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</si>
  <si>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</si>
  <si>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</si>
  <si>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</si>
  <si>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</si>
  <si>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</si>
  <si>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</si>
  <si>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</si>
  <si>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</si>
  <si>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</si>
  <si>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</si>
  <si>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</si>
  <si>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</si>
  <si>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</si>
  <si>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</si>
  <si>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</si>
  <si>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</si>
  <si>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</si>
  <si>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</si>
  <si>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</si>
  <si>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</si>
  <si>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</si>
  <si>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</si>
  <si>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</si>
  <si>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</si>
  <si>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</si>
  <si>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</si>
  <si>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</si>
  <si>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</si>
  <si>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</si>
  <si>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</si>
  <si>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</si>
  <si>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</si>
  <si>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</si>
  <si>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</si>
  <si>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</si>
  <si>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</si>
  <si>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</si>
  <si>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</si>
  <si>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</si>
  <si>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</si>
  <si>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</si>
  <si>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</si>
  <si>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</si>
  <si>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</si>
  <si>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</si>
  <si>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</si>
  <si>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</si>
  <si>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</si>
  <si>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</si>
  <si>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</si>
  <si>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</si>
  <si>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</si>
  <si>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</si>
  <si>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</si>
  <si>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</si>
  <si>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</si>
  <si>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</si>
  <si>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</si>
  <si>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</si>
  <si>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</si>
  <si>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</si>
  <si>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</si>
  <si>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</si>
  <si>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</si>
  <si>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</si>
  <si>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</si>
  <si>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</si>
  <si>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</si>
  <si>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</si>
  <si>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</si>
  <si>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</si>
  <si>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</si>
  <si>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</si>
  <si>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</si>
  <si>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</si>
  <si>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</si>
  <si>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</si>
  <si>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</si>
  <si>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</si>
  <si>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</si>
  <si>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</si>
  <si>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</si>
  <si>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</si>
  <si>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</si>
  <si>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</si>
  <si>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</si>
  <si>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</si>
  <si>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</si>
  <si>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</si>
  <si>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</si>
  <si>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</si>
  <si>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</si>
  <si>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</si>
  <si>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</si>
  <si>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</si>
  <si>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</si>
  <si>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</si>
  <si>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</si>
  <si>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</si>
  <si>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</si>
  <si>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</si>
  <si>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</si>
  <si>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</si>
  <si>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</si>
  <si>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</si>
  <si>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</si>
  <si>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</si>
  <si>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</si>
  <si>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</si>
  <si>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</si>
  <si>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</si>
  <si>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</si>
  <si>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</si>
  <si>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</si>
  <si>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</si>
  <si>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</si>
  <si>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</si>
  <si>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</si>
  <si>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</si>
  <si>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</si>
  <si>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</si>
  <si>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</si>
  <si>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</si>
  <si>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</si>
  <si>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</si>
  <si>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</si>
  <si>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</si>
  <si>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</si>
  <si>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</si>
  <si>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</si>
  <si>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</si>
  <si>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</si>
  <si>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</si>
  <si>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</si>
  <si>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</si>
  <si>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</si>
  <si>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</si>
  <si>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</si>
  <si>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</si>
  <si>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</si>
  <si>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</si>
  <si>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</si>
  <si>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</si>
  <si>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</si>
  <si>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</si>
  <si>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</si>
  <si>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</si>
  <si>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</si>
  <si>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</si>
  <si>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</si>
  <si>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</si>
  <si>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</si>
  <si>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</si>
  <si>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</si>
  <si>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</si>
  <si>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</si>
  <si>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</si>
  <si>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</si>
  <si>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</si>
  <si>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</si>
  <si>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</si>
  <si>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</si>
  <si>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</si>
  <si>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</si>
  <si>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</si>
  <si>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</si>
  <si>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</si>
  <si>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</si>
  <si>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</si>
  <si>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</si>
  <si>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</si>
  <si>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</si>
  <si>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</si>
  <si>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</si>
  <si>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</si>
  <si>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</si>
  <si>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</si>
  <si>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</si>
  <si>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</si>
  <si>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</si>
  <si>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</si>
  <si>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</si>
  <si>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</si>
  <si>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</si>
  <si>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</si>
  <si>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</si>
  <si>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</si>
  <si>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</si>
  <si>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</si>
  <si>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</si>
  <si>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</si>
  <si>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</si>
  <si>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</si>
  <si>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</si>
  <si>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</si>
  <si>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</si>
  <si>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</si>
  <si>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</si>
  <si>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</si>
  <si>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</si>
  <si>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</si>
  <si>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</si>
  <si>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</si>
  <si>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</si>
  <si>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</si>
  <si>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</si>
  <si>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</si>
  <si>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</si>
  <si>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</si>
  <si>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</si>
  <si>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</si>
  <si>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</si>
  <si>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</si>
  <si>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</si>
  <si>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</si>
  <si>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</si>
  <si>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</si>
  <si>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</si>
  <si>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</si>
  <si>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</si>
  <si>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</si>
  <si>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</si>
  <si>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</si>
  <si>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</si>
  <si>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</si>
  <si>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</si>
  <si>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</si>
  <si>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</si>
  <si>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</si>
  <si>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</si>
  <si>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</si>
  <si>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</si>
  <si>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</si>
  <si>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</si>
  <si>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</si>
  <si>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</si>
  <si>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</si>
  <si>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</si>
  <si>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</si>
  <si>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</si>
  <si>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</si>
  <si>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</si>
  <si>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</si>
  <si>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</si>
  <si>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</si>
  <si>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</si>
  <si>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</si>
  <si>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</si>
  <si>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</si>
  <si>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</si>
  <si>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</si>
  <si>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</si>
  <si>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</si>
  <si>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</si>
  <si>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</si>
  <si>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</si>
  <si>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</si>
  <si>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</si>
  <si>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</si>
  <si>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</si>
  <si>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</si>
  <si>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</si>
  <si>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</si>
  <si>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</si>
  <si>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</si>
  <si>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</si>
  <si>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</si>
  <si>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</si>
  <si>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</si>
  <si>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</si>
  <si>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</si>
  <si>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</si>
  <si>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</si>
  <si>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</si>
  <si>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</si>
  <si>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</si>
  <si>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</si>
  <si>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</si>
  <si>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</si>
  <si>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</si>
  <si>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</si>
  <si>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</si>
  <si>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</si>
  <si>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</si>
  <si>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</si>
  <si>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</si>
  <si>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</si>
  <si>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</si>
  <si>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</si>
  <si>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</si>
  <si>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</si>
  <si>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</si>
  <si>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</si>
  <si>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</si>
  <si>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</si>
  <si>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</si>
  <si>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</si>
  <si>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</si>
  <si>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</si>
  <si>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</si>
  <si>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</si>
  <si>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</si>
  <si>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</si>
  <si>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</si>
  <si>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</si>
  <si>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</si>
  <si>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</si>
  <si>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</si>
  <si>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</si>
  <si>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</si>
  <si>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</si>
  <si>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</si>
  <si>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</si>
  <si>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</si>
  <si>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</si>
  <si>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</si>
  <si>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</si>
  <si>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</si>
  <si>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</si>
  <si>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</si>
  <si>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</si>
  <si>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</si>
  <si>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</si>
  <si>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</si>
  <si>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</si>
  <si>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</si>
  <si>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</si>
  <si>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</si>
  <si>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</si>
  <si>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</si>
  <si>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</si>
  <si>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</si>
  <si>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</si>
  <si>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</si>
  <si>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</si>
  <si>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</si>
  <si>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</si>
  <si>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</si>
  <si>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</si>
  <si>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</si>
  <si>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</si>
  <si>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</si>
  <si>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</si>
  <si>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</si>
  <si>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</si>
  <si>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</si>
  <si>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</si>
  <si>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</si>
  <si>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</si>
  <si>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</si>
  <si>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</si>
  <si>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</si>
  <si>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</si>
  <si>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</si>
  <si>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</si>
  <si>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</si>
  <si>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</si>
  <si>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</si>
  <si>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</si>
  <si>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</si>
  <si>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</si>
  <si>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</si>
  <si>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</si>
  <si>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</si>
  <si>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</si>
  <si>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</si>
  <si>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</si>
  <si>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</si>
  <si>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</si>
  <si>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</si>
  <si>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</si>
  <si>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</si>
  <si>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</si>
  <si>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</si>
  <si>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</si>
  <si>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</si>
  <si>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</si>
  <si>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</si>
  <si>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</si>
  <si>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</si>
  <si>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</si>
  <si>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</si>
  <si>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</si>
  <si>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</si>
  <si>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</si>
  <si>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</si>
  <si>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</si>
  <si>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</si>
  <si>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</si>
  <si>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</si>
  <si>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</si>
  <si>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</si>
  <si>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</si>
  <si>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</si>
  <si>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</si>
  <si>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</si>
  <si>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</si>
  <si>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</si>
  <si>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</si>
  <si>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</si>
  <si>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</si>
  <si>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</si>
  <si>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</si>
  <si>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</si>
  <si>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</si>
  <si>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</si>
  <si>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</si>
  <si>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</si>
  <si>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</si>
  <si>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</si>
  <si>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</si>
  <si>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</si>
  <si>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</si>
  <si>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</si>
  <si>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</si>
  <si>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</si>
  <si>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</si>
  <si>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</si>
  <si>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</si>
  <si>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</si>
  <si>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</si>
  <si>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</si>
  <si>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</si>
  <si>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</si>
  <si>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</si>
  <si>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</si>
  <si>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</si>
  <si>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</si>
  <si>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</si>
  <si>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</si>
  <si>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</si>
  <si>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</si>
  <si>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</si>
  <si>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</si>
  <si>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</si>
  <si>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</si>
  <si>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</si>
  <si>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</si>
  <si>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</si>
  <si>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</si>
  <si>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</si>
  <si>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</si>
  <si>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</si>
  <si>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</si>
  <si>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</si>
  <si>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</si>
  <si>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</si>
  <si>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</si>
  <si>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</si>
  <si>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</si>
  <si>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</si>
  <si>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</si>
  <si>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</si>
  <si>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</si>
  <si>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</si>
  <si>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</si>
  <si>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</si>
  <si>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</si>
  <si>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</si>
  <si>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</si>
  <si>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</si>
  <si>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</si>
  <si>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</si>
  <si>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</si>
  <si>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</si>
  <si>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</si>
  <si>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</si>
  <si>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</si>
  <si>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</si>
  <si>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</si>
  <si>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</si>
  <si>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</si>
  <si>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</si>
  <si>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</si>
  <si>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</si>
  <si>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</si>
  <si>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</si>
  <si>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</si>
  <si>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</si>
  <si>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</si>
  <si>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</si>
  <si>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</si>
  <si>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</si>
  <si>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</si>
  <si>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</si>
  <si>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</si>
  <si>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</si>
  <si>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</si>
  <si>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</si>
  <si>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</si>
  <si>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</si>
  <si>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</si>
  <si>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</si>
  <si>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</si>
  <si>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</si>
  <si>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</si>
  <si>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</si>
  <si>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</si>
  <si>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</si>
  <si>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</si>
  <si>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</si>
  <si>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</si>
  <si>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</si>
  <si>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</si>
  <si>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</si>
  <si>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</si>
  <si>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</si>
  <si>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</si>
  <si>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</si>
  <si>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</si>
  <si>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</si>
  <si>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</si>
  <si>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</si>
  <si>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</si>
  <si>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</si>
  <si>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</si>
  <si>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</si>
  <si>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</si>
  <si>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</si>
  <si>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</si>
  <si>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</si>
  <si>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</si>
  <si>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</si>
  <si>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</si>
  <si>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</si>
  <si>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Output Industry Sector Energy Related CO2e Emissions by Pollutant[N2O]; Output Industry Sector Energy Related CO2e Emissions by Pollutant[F gases]; Output Industry Sector Energy Related CO2e Emissions by Pollutant[CH4]; Output Industry Sector Energy Related CO2e Emissions by Pollutant[CO2]</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</si>
  <si>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</si>
  <si>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</si>
  <si>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</si>
  <si>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</si>
  <si>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</si>
  <si>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</si>
  <si>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</si>
  <si>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</si>
  <si>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</si>
  <si>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</si>
  <si>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</si>
  <si>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</si>
  <si>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</si>
  <si>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</si>
  <si>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</si>
  <si>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</si>
  <si>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</si>
  <si>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</si>
  <si>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see ctrl-settings/GDPGR</t>
  </si>
  <si>
    <t>**Description:** This control setting adjusts the GDP impact of the recession caused by SARS-CoV-2 (COVID-19).  It is set in terms of the GDP growth rate for 2020, relative to 2019 (with negative values indicating GDP shrinkage).  Recession impacts can extend beyond 2020, and can be adjusted using the Implementation Schedule feature for this control setting.  // **Guidance for setting values:** A Mar 2020 study by Goldman Sachs expects a 3.35% shrinkage in GDP (versus a counter-factual growth of 1.75%).  This is the default setting.</t>
  </si>
  <si>
    <t>Output Vehicles in Thousands[HDVs,passenger,hydrogen vehicle]; Output Vehicles in Thousands[HDVs,passenger,battery electric vehicle]; Output Vehicles in Thousands[HDVs,passenger,plugin hybrid vehicle]; Output Vehicles in Thousands[HDVs,passenger,natural gas vehicle]; Output Vehicles in Thousands[HDVs,passenger,LPG vehicle]; Output Vehicles in Thousands[HDVs,passenger,gasoline vehicle]; Output Vehicles in Thousands[HDVs,passenger,diesel vehicle]</t>
  </si>
  <si>
    <t>GDPGR Alternative Base Case GDP Growth Rate</t>
  </si>
  <si>
    <t>GDP shrinkage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</si>
</sst>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0" fillId="0" borderId="0" xfId="0" applyAlignment="1">
      <alignment horizontal="left" wrapText="1"/>
    </xf>
    <xf numFmtId="0" fontId="1" fillId="20" borderId="0" xfId="0" applyFont="1" applyFill="1" applyAlignment="1">
      <alignment horizont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1640625" defaultRowHeight="14.5"/>
  <cols>
    <col min="1" max="16384" width="8.8164062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3346</v>
      </c>
    </row>
    <row r="11" spans="1:1">
      <c r="A11" s="50"/>
    </row>
    <row r="12" spans="1:1">
      <c r="A12" s="10" t="s">
        <v>118</v>
      </c>
    </row>
    <row r="13" spans="1:1">
      <c r="A13" s="10" t="s">
        <v>119</v>
      </c>
    </row>
    <row r="14" spans="1:1">
      <c r="A14" s="10" t="s">
        <v>120</v>
      </c>
    </row>
    <row r="23" spans="1:1">
      <c r="A23" s="10" t="s">
        <v>2882</v>
      </c>
    </row>
    <row r="24" spans="1:1">
      <c r="A24" s="10">
        <f>MAX(PolicyLevers!H:H)</f>
        <v>543</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tabSelected="1" zoomScaleNormal="100" workbookViewId="0">
      <pane ySplit="1" topLeftCell="A2" activePane="bottomLeft" state="frozen"/>
      <selection pane="bottomLeft"/>
    </sheetView>
  </sheetViews>
  <sheetFormatPr defaultColWidth="9.1796875" defaultRowHeight="14.5"/>
  <cols>
    <col min="1" max="1" width="18" style="81" customWidth="1"/>
    <col min="2" max="2" width="28.453125" style="81" customWidth="1"/>
    <col min="3" max="3" width="28.453125" style="355" customWidth="1"/>
    <col min="4" max="5" width="18.81640625" style="5" customWidth="1"/>
    <col min="6" max="7" width="23.1796875" style="5" customWidth="1"/>
    <col min="8" max="8" width="19.453125" style="53" customWidth="1"/>
    <col min="9" max="9" width="21.26953125" style="5" customWidth="1"/>
    <col min="10" max="10" width="21.26953125" style="53" customWidth="1"/>
    <col min="11" max="11" width="16.81640625" style="5" customWidth="1"/>
    <col min="12" max="12" width="19" style="5" customWidth="1"/>
    <col min="13" max="14" width="19.1796875" style="2" customWidth="1"/>
    <col min="15" max="15" width="28.453125" style="5" customWidth="1"/>
    <col min="16" max="16" width="117.26953125" style="5" customWidth="1"/>
    <col min="17" max="17" width="52.453125" style="5" customWidth="1"/>
    <col min="18" max="18" width="43.453125" style="407" customWidth="1"/>
    <col min="19" max="19" width="47.81640625" style="8" customWidth="1"/>
    <col min="20" max="20" width="37.26953125" style="8" customWidth="1"/>
    <col min="21" max="16384" width="9.1796875" style="5"/>
  </cols>
  <sheetData>
    <row r="1" spans="1:20" ht="29">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58">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7" t="s">
        <v>2676</v>
      </c>
      <c r="S2" s="358"/>
    </row>
    <row r="3" spans="1:20" s="3" customFormat="1" ht="58">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8" t="str">
        <f t="shared" si="2"/>
        <v>conventional-pollutant-standards.html</v>
      </c>
      <c r="S3" s="358"/>
    </row>
    <row r="4" spans="1:20" s="3" customFormat="1" ht="58">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8" t="str">
        <f t="shared" si="2"/>
        <v>conventional-pollutant-standards.html</v>
      </c>
      <c r="S4" s="358"/>
    </row>
    <row r="5" spans="1:20" s="3" customFormat="1" ht="58">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8" t="str">
        <f t="shared" si="2"/>
        <v>conventional-pollutant-standards.html</v>
      </c>
      <c r="S5" s="358"/>
    </row>
    <row r="6" spans="1:20" s="3" customFormat="1" ht="58">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8" t="str">
        <f t="shared" si="2"/>
        <v>conventional-pollutant-standards.html</v>
      </c>
      <c r="S6" s="358"/>
    </row>
    <row r="7" spans="1:20" s="3" customFormat="1" ht="58">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8" t="str">
        <f t="shared" si="2"/>
        <v>conventional-pollutant-standards.html</v>
      </c>
      <c r="S7" s="358"/>
    </row>
    <row r="8" spans="1:20" s="3" customFormat="1" ht="58">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8" t="str">
        <f t="shared" si="2"/>
        <v>conventional-pollutant-standards.html</v>
      </c>
      <c r="S8" s="358"/>
    </row>
    <row r="9" spans="1:20" s="3" customFormat="1" ht="58">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8" t="str">
        <f t="shared" si="2"/>
        <v>conventional-pollutant-standards.html</v>
      </c>
      <c r="S9" s="358"/>
    </row>
    <row r="10" spans="1:20" s="3" customFormat="1" ht="29">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29">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58">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8" t="str">
        <f t="shared" si="2"/>
        <v>conventional-pollutant-standards.html</v>
      </c>
      <c r="S12" s="358"/>
    </row>
    <row r="13" spans="1:20" s="3" customFormat="1" ht="58">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8" t="str">
        <f t="shared" si="2"/>
        <v>conventional-pollutant-standards.html</v>
      </c>
      <c r="S13" s="358"/>
    </row>
    <row r="14" spans="1:20" s="3" customFormat="1" ht="58">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8" t="str">
        <f t="shared" si="2"/>
        <v>conventional-pollutant-standards.html</v>
      </c>
      <c r="S14" s="358"/>
    </row>
    <row r="15" spans="1:20" s="3" customFormat="1" ht="58">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8" t="str">
        <f t="shared" si="2"/>
        <v>conventional-pollutant-standards.html</v>
      </c>
      <c r="S15" s="358"/>
    </row>
    <row r="16" spans="1:20" s="3" customFormat="1" ht="58">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8" t="str">
        <f t="shared" si="2"/>
        <v>conventional-pollutant-standards.html</v>
      </c>
      <c r="S16" s="358"/>
    </row>
    <row r="17" spans="1:19" s="3" customFormat="1" ht="58">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8" t="str">
        <f t="shared" si="2"/>
        <v>conventional-pollutant-standards.html</v>
      </c>
      <c r="S17" s="358"/>
    </row>
    <row r="18" spans="1:19" s="3" customFormat="1" ht="58">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8" t="str">
        <f t="shared" si="2"/>
        <v>conventional-pollutant-standards.html</v>
      </c>
      <c r="S18" s="358"/>
    </row>
    <row r="19" spans="1:19" s="3" customFormat="1" ht="58">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8" t="str">
        <f t="shared" si="2"/>
        <v>conventional-pollutant-standards.html</v>
      </c>
      <c r="S19" s="358"/>
    </row>
    <row r="20" spans="1:19" s="3" customFormat="1" ht="29">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29">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58">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8" t="str">
        <f t="shared" si="2"/>
        <v>conventional-pollutant-standards.html</v>
      </c>
      <c r="S22" s="358"/>
    </row>
    <row r="23" spans="1:19" s="3" customFormat="1" ht="29">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58">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8" t="str">
        <f t="shared" si="2"/>
        <v>conventional-pollutant-standards.html</v>
      </c>
      <c r="S24" s="358"/>
    </row>
    <row r="25" spans="1:19" s="3" customFormat="1" ht="29">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29">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8"/>
      <c r="S26" s="358"/>
    </row>
    <row r="27" spans="1:19" s="3" customFormat="1" ht="29">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29">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29">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29">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29">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58">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8" t="str">
        <f t="shared" si="2"/>
        <v>conventional-pollutant-standards.html</v>
      </c>
      <c r="S32" s="358"/>
    </row>
    <row r="33" spans="1:19" s="3" customFormat="1" ht="58">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8" t="str">
        <f t="shared" si="2"/>
        <v>conventional-pollutant-standards.html</v>
      </c>
      <c r="S33" s="358"/>
    </row>
    <row r="34" spans="1:19" s="3" customFormat="1" ht="58">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8" t="str">
        <f t="shared" si="2"/>
        <v>conventional-pollutant-standards.html</v>
      </c>
      <c r="S34" s="358"/>
    </row>
    <row r="35" spans="1:19" s="3" customFormat="1" ht="58">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8" t="str">
        <f t="shared" si="2"/>
        <v>conventional-pollutant-standards.html</v>
      </c>
      <c r="S35" s="358"/>
    </row>
    <row r="36" spans="1:19" s="3" customFormat="1" ht="58">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8" t="str">
        <f t="shared" si="2"/>
        <v>conventional-pollutant-standards.html</v>
      </c>
      <c r="S36" s="358"/>
    </row>
    <row r="37" spans="1:19" s="3" customFormat="1" ht="29">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58">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8" t="str">
        <f t="shared" si="2"/>
        <v>conventional-pollutant-standards.html</v>
      </c>
      <c r="S38" s="358"/>
    </row>
    <row r="39" spans="1:19" s="3" customFormat="1" ht="58">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8" t="str">
        <f t="shared" si="2"/>
        <v>conventional-pollutant-standards.html</v>
      </c>
      <c r="S39" s="358"/>
    </row>
    <row r="40" spans="1:19" s="3" customFormat="1" ht="29">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29">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58">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8" t="str">
        <f t="shared" si="2"/>
        <v>conventional-pollutant-standards.html</v>
      </c>
      <c r="S42" s="358"/>
    </row>
    <row r="43" spans="1:19" s="3" customFormat="1" ht="58">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8" t="str">
        <f t="shared" si="2"/>
        <v>conventional-pollutant-standards.html</v>
      </c>
      <c r="S43" s="358"/>
    </row>
    <row r="44" spans="1:19" s="3" customFormat="1" ht="58">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8" t="str">
        <f t="shared" si="2"/>
        <v>conventional-pollutant-standards.html</v>
      </c>
      <c r="S44" s="358"/>
    </row>
    <row r="45" spans="1:19" s="3" customFormat="1" ht="58">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8" t="str">
        <f t="shared" si="2"/>
        <v>conventional-pollutant-standards.html</v>
      </c>
      <c r="S45" s="358"/>
    </row>
    <row r="46" spans="1:19" s="3" customFormat="1" ht="58">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8" t="str">
        <f t="shared" si="2"/>
        <v>conventional-pollutant-standards.html</v>
      </c>
      <c r="S46" s="358"/>
    </row>
    <row r="47" spans="1:19" s="3" customFormat="1" ht="29">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58">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8" t="str">
        <f t="shared" si="2"/>
        <v>conventional-pollutant-standards.html</v>
      </c>
      <c r="S48" s="358"/>
    </row>
    <row r="49" spans="1:20" s="3" customFormat="1" ht="58">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8" t="str">
        <f t="shared" si="2"/>
        <v>conventional-pollutant-standards.html</v>
      </c>
      <c r="S49" s="358"/>
    </row>
    <row r="50" spans="1:20" s="3" customFormat="1" ht="29">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29">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58">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8" t="str">
        <f t="shared" si="2"/>
        <v>conventional-pollutant-standards.html</v>
      </c>
      <c r="S52" s="358"/>
    </row>
    <row r="53" spans="1:20" s="3" customFormat="1" ht="58">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8" t="str">
        <f t="shared" si="2"/>
        <v>conventional-pollutant-standards.html</v>
      </c>
      <c r="S53" s="358"/>
    </row>
    <row r="54" spans="1:20" s="3" customFormat="1" ht="58">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8" t="str">
        <f t="shared" si="2"/>
        <v>conventional-pollutant-standards.html</v>
      </c>
      <c r="S54" s="358"/>
    </row>
    <row r="55" spans="1:20" s="3" customFormat="1" ht="58">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8" t="str">
        <f t="shared" si="2"/>
        <v>conventional-pollutant-standards.html</v>
      </c>
      <c r="S55" s="358"/>
    </row>
    <row r="56" spans="1:20" s="3" customFormat="1" ht="58">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8" t="str">
        <f t="shared" si="2"/>
        <v>conventional-pollutant-standards.html</v>
      </c>
      <c r="S56" s="358"/>
    </row>
    <row r="57" spans="1:20" s="3" customFormat="1" ht="58">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8" t="str">
        <f t="shared" si="2"/>
        <v>conventional-pollutant-standards.html</v>
      </c>
      <c r="S57" s="358"/>
    </row>
    <row r="58" spans="1:20" s="3" customFormat="1" ht="58">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8" t="str">
        <f t="shared" si="2"/>
        <v>conventional-pollutant-standards.html</v>
      </c>
      <c r="S58" s="358"/>
    </row>
    <row r="59" spans="1:20" s="3" customFormat="1" ht="58">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8" t="str">
        <f t="shared" si="2"/>
        <v>conventional-pollutant-standards.html</v>
      </c>
      <c r="S59" s="358"/>
    </row>
    <row r="60" spans="1:20" s="3" customFormat="1" ht="29">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29">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30.5">
      <c r="A62" s="347" t="s">
        <v>4</v>
      </c>
      <c r="B62" s="348" t="s">
        <v>2866</v>
      </c>
      <c r="C62" s="348" t="s">
        <v>2867</v>
      </c>
      <c r="H62" s="350">
        <v>360</v>
      </c>
      <c r="I62" s="11" t="s">
        <v>49</v>
      </c>
      <c r="J62" s="3" t="s">
        <v>2867</v>
      </c>
      <c r="K62" s="3" t="s">
        <v>2868</v>
      </c>
      <c r="L62" s="362">
        <v>0</v>
      </c>
      <c r="M62" s="362">
        <v>300</v>
      </c>
      <c r="N62" s="362">
        <v>5</v>
      </c>
      <c r="O62" s="3" t="s">
        <v>2869</v>
      </c>
      <c r="P62" s="11" t="s">
        <v>2873</v>
      </c>
      <c r="R62" s="407" t="s">
        <v>3205</v>
      </c>
      <c r="S62" s="358" t="s">
        <v>2870</v>
      </c>
    </row>
    <row r="63" spans="1:20" s="3" customFormat="1" ht="101.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09" t="s">
        <v>3206</v>
      </c>
      <c r="S63" s="76" t="s">
        <v>2871</v>
      </c>
      <c r="T63" s="11"/>
    </row>
    <row r="64" spans="1:20" s="3" customFormat="1" ht="87">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87">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0" t="str">
        <f t="shared" si="9"/>
        <v>ev-mandate.html</v>
      </c>
      <c r="S65" s="76"/>
      <c r="T65" s="11"/>
    </row>
    <row r="66" spans="1:20" s="3" customFormat="1" ht="72.5">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87">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87">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3249</v>
      </c>
      <c r="Q68" s="64" t="str">
        <f t="shared" si="9"/>
        <v>transportation-sector-main.html#ev-mandate</v>
      </c>
      <c r="R68" s="410" t="str">
        <f t="shared" si="9"/>
        <v>ev-mandate.html</v>
      </c>
      <c r="S68" s="76"/>
      <c r="T68" s="11"/>
    </row>
    <row r="69" spans="1:20" s="3" customFormat="1" ht="87">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3250</v>
      </c>
      <c r="Q69" s="64" t="str">
        <f t="shared" si="9"/>
        <v>transportation-sector-main.html#ev-mandate</v>
      </c>
      <c r="R69" s="410" t="str">
        <f t="shared" si="9"/>
        <v>ev-mandate.html</v>
      </c>
      <c r="S69" s="76"/>
      <c r="T69" s="11"/>
    </row>
    <row r="70" spans="1:20" s="3" customFormat="1" ht="101.5">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3251</v>
      </c>
      <c r="Q70" s="64" t="str">
        <f t="shared" si="9"/>
        <v>transportation-sector-main.html#ev-mandate</v>
      </c>
      <c r="R70" s="410" t="str">
        <f t="shared" si="9"/>
        <v>ev-mandate.html</v>
      </c>
      <c r="S70" s="76"/>
      <c r="T70" s="11"/>
    </row>
    <row r="71" spans="1:20" s="3" customFormat="1" ht="116">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3252</v>
      </c>
      <c r="Q71" s="64" t="str">
        <f t="shared" si="9"/>
        <v>transportation-sector-main.html#ev-mandate</v>
      </c>
      <c r="R71" s="410" t="str">
        <f t="shared" si="9"/>
        <v>ev-mandate.html</v>
      </c>
      <c r="S71" s="76"/>
      <c r="T71" s="11"/>
    </row>
    <row r="72" spans="1:20" s="3" customFormat="1" ht="116">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3254</v>
      </c>
      <c r="Q72" s="64" t="str">
        <f t="shared" si="9"/>
        <v>transportation-sector-main.html#ev-mandate</v>
      </c>
      <c r="R72" s="410" t="str">
        <f t="shared" si="9"/>
        <v>ev-mandate.html</v>
      </c>
      <c r="S72" s="8" t="s">
        <v>3253</v>
      </c>
      <c r="T72" s="11"/>
    </row>
    <row r="73" spans="1:20" s="3" customFormat="1" ht="130.5">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3255</v>
      </c>
      <c r="Q73" s="64" t="str">
        <f t="shared" si="9"/>
        <v>transportation-sector-main.html#ev-mandate</v>
      </c>
      <c r="R73" s="410" t="str">
        <f t="shared" si="9"/>
        <v>ev-mandate.html</v>
      </c>
      <c r="S73" s="76"/>
      <c r="T73" s="11"/>
    </row>
    <row r="74" spans="1:20" s="3" customFormat="1" ht="87">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29">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58">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ht="29">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29">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29">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29">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29">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29">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29">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29">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29">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29">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29">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87">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2" t="s">
        <v>220</v>
      </c>
      <c r="S89" s="402"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0" t="str">
        <f t="shared" si="18"/>
        <v>fuel-economy-standard.html</v>
      </c>
      <c r="S91" s="402"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16">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0" t="str">
        <f t="shared" si="18"/>
        <v>fuel-economy-standard.html</v>
      </c>
      <c r="S93" s="56" t="s">
        <v>176</v>
      </c>
      <c r="T93" s="56" t="s">
        <v>198</v>
      </c>
    </row>
    <row r="94" spans="1:20" ht="116">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2.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0" t="str">
        <f t="shared" si="18"/>
        <v>fuel-economy-standard.html</v>
      </c>
      <c r="S95" s="56" t="s">
        <v>176</v>
      </c>
      <c r="T95" s="56" t="s">
        <v>199</v>
      </c>
    </row>
    <row r="96" spans="1:20" ht="72.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16">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0" t="str">
        <f t="shared" si="18"/>
        <v>fuel-economy-standard.html</v>
      </c>
      <c r="S97" s="56" t="s">
        <v>176</v>
      </c>
      <c r="T97" s="56" t="s">
        <v>198</v>
      </c>
    </row>
    <row r="98" spans="1:20" ht="116">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01.5">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0" t="str">
        <f t="shared" si="18"/>
        <v>fuel-economy-standard.html</v>
      </c>
      <c r="S99" s="56" t="s">
        <v>176</v>
      </c>
      <c r="T99" s="56" t="s">
        <v>455</v>
      </c>
    </row>
    <row r="100" spans="1:20" ht="43.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01.5">
      <c r="A101" s="347" t="s">
        <v>4</v>
      </c>
      <c r="B101" s="347" t="s">
        <v>2925</v>
      </c>
      <c r="C101" s="347" t="s">
        <v>2926</v>
      </c>
      <c r="D101" s="56" t="s">
        <v>51</v>
      </c>
      <c r="E101" s="56" t="s">
        <v>43</v>
      </c>
      <c r="F101" s="56" t="s">
        <v>92</v>
      </c>
      <c r="G101" s="56" t="s">
        <v>43</v>
      </c>
      <c r="H101" s="59">
        <v>460</v>
      </c>
      <c r="I101" s="56" t="s">
        <v>49</v>
      </c>
      <c r="J101" s="347" t="s">
        <v>2927</v>
      </c>
      <c r="K101" s="346" t="s">
        <v>2928</v>
      </c>
      <c r="L101" s="65">
        <v>0</v>
      </c>
      <c r="M101" s="65">
        <v>1</v>
      </c>
      <c r="N101" s="65">
        <v>0.01</v>
      </c>
      <c r="O101" s="56" t="s">
        <v>540</v>
      </c>
      <c r="P101" s="56" t="s">
        <v>2930</v>
      </c>
      <c r="Q101" s="76"/>
      <c r="R101" s="409" t="s">
        <v>3207</v>
      </c>
      <c r="S101" s="404" t="s">
        <v>2929</v>
      </c>
      <c r="T101" s="11"/>
    </row>
    <row r="102" spans="1:20" ht="101.5">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2933</v>
      </c>
      <c r="Q102" s="58"/>
      <c r="R102" s="400" t="str">
        <f t="shared" ref="R102:R104" si="25">R$101</f>
        <v>hydrogen-vehicle-mandate.html</v>
      </c>
      <c r="S102" s="56"/>
      <c r="T102" s="56"/>
    </row>
    <row r="103" spans="1:20" ht="101.5">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2931</v>
      </c>
      <c r="Q103" s="58"/>
      <c r="R103" s="400" t="str">
        <f t="shared" si="25"/>
        <v>hydrogen-vehicle-mandate.html</v>
      </c>
      <c r="S103" s="56"/>
      <c r="T103" s="56"/>
    </row>
    <row r="104" spans="1:20" ht="101.5">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2932</v>
      </c>
      <c r="Q104" s="58"/>
      <c r="R104" s="400" t="str">
        <f t="shared" si="25"/>
        <v>hydrogen-vehicle-mandate.html</v>
      </c>
      <c r="S104" s="56"/>
      <c r="T104" s="56"/>
    </row>
    <row r="105" spans="1:20" ht="72.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3258</v>
      </c>
      <c r="Q105" s="58"/>
      <c r="R105" s="413"/>
      <c r="S105" s="56"/>
      <c r="T105" s="56"/>
    </row>
    <row r="106" spans="1:20" ht="72.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3259</v>
      </c>
      <c r="Q106" s="58"/>
      <c r="R106" s="413"/>
      <c r="S106" s="56"/>
      <c r="T106" s="56"/>
    </row>
    <row r="107" spans="1:20" ht="72.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3256</v>
      </c>
      <c r="Q107" s="58"/>
      <c r="R107" s="413"/>
      <c r="S107" s="56"/>
      <c r="T107" s="56"/>
    </row>
    <row r="108" spans="1:20" ht="72.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3257</v>
      </c>
      <c r="Q108" s="58"/>
      <c r="R108" s="413"/>
      <c r="S108" s="56"/>
      <c r="T108" s="56"/>
    </row>
    <row r="109" spans="1:20" ht="72.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3260</v>
      </c>
      <c r="Q109" s="58"/>
      <c r="R109" s="413"/>
      <c r="S109" s="56"/>
      <c r="T109" s="56"/>
    </row>
    <row r="110" spans="1:20" ht="87">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3261</v>
      </c>
      <c r="Q110" s="58"/>
      <c r="R110" s="413"/>
      <c r="S110" s="56"/>
      <c r="T110" s="56"/>
    </row>
    <row r="111" spans="1:20" ht="29">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29">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58">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87">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72.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3.5">
      <c r="A116" s="346" t="s">
        <v>78</v>
      </c>
      <c r="B116" s="346" t="s">
        <v>16</v>
      </c>
      <c r="C116" s="346" t="s">
        <v>2915</v>
      </c>
      <c r="D116" s="56" t="s">
        <v>125</v>
      </c>
      <c r="E116" s="56" t="s">
        <v>313</v>
      </c>
      <c r="F116" s="56" t="s">
        <v>317</v>
      </c>
      <c r="G116" s="56" t="s">
        <v>131</v>
      </c>
      <c r="H116" s="57">
        <v>435</v>
      </c>
      <c r="I116" s="56" t="s">
        <v>49</v>
      </c>
      <c r="J116" s="79" t="s">
        <v>16</v>
      </c>
      <c r="K116" s="79" t="s">
        <v>2914</v>
      </c>
      <c r="L116" s="62">
        <v>0</v>
      </c>
      <c r="M116" s="62">
        <v>1</v>
      </c>
      <c r="N116" s="62">
        <v>0.01</v>
      </c>
      <c r="O116" s="56" t="s">
        <v>124</v>
      </c>
      <c r="P116" s="56" t="s">
        <v>2883</v>
      </c>
      <c r="Q116" s="56" t="s">
        <v>223</v>
      </c>
      <c r="R116" s="412" t="s">
        <v>224</v>
      </c>
      <c r="S116" s="56"/>
      <c r="T116" s="56"/>
    </row>
    <row r="117" spans="1:20" ht="43.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3.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3.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2884</v>
      </c>
      <c r="Q119" s="61" t="str">
        <f t="shared" si="32"/>
        <v>buildings-sector-main.html#component-elec</v>
      </c>
      <c r="R119" s="414" t="str">
        <f t="shared" ref="R119:R121" si="33">R$116</f>
        <v>building-component-electrification.html</v>
      </c>
      <c r="S119" s="61"/>
      <c r="T119" s="61"/>
    </row>
    <row r="120" spans="1:20" ht="43.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2885</v>
      </c>
      <c r="Q120" s="61" t="str">
        <f t="shared" si="32"/>
        <v>buildings-sector-main.html#component-elec</v>
      </c>
      <c r="R120" s="414" t="str">
        <f t="shared" si="33"/>
        <v>building-component-electrification.html</v>
      </c>
      <c r="S120" s="61"/>
      <c r="T120" s="61"/>
    </row>
    <row r="121" spans="1:20" ht="43.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2886</v>
      </c>
      <c r="Q121" s="61" t="str">
        <f t="shared" si="32"/>
        <v>buildings-sector-main.html#component-elec</v>
      </c>
      <c r="R121" s="414" t="str">
        <f t="shared" si="33"/>
        <v>building-component-electrification.html</v>
      </c>
      <c r="S121" s="61"/>
      <c r="T121" s="61"/>
    </row>
    <row r="122" spans="1:20" ht="43.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3.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3.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2887</v>
      </c>
      <c r="Q124" s="61" t="str">
        <f t="shared" ref="Q124:R126" si="35">Q$116</f>
        <v>buildings-sector-main.html#component-elec</v>
      </c>
      <c r="R124" s="414" t="str">
        <f t="shared" si="35"/>
        <v>building-component-electrification.html</v>
      </c>
      <c r="S124" s="61"/>
      <c r="T124" s="61"/>
    </row>
    <row r="125" spans="1:20" ht="43.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2885</v>
      </c>
      <c r="Q125" s="61" t="str">
        <f t="shared" si="35"/>
        <v>buildings-sector-main.html#component-elec</v>
      </c>
      <c r="R125" s="414" t="str">
        <f t="shared" si="35"/>
        <v>building-component-electrification.html</v>
      </c>
      <c r="S125" s="61"/>
      <c r="T125" s="61"/>
    </row>
    <row r="126" spans="1:20" ht="43.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2888</v>
      </c>
      <c r="Q126" s="61" t="str">
        <f t="shared" si="35"/>
        <v>buildings-sector-main.html#component-elec</v>
      </c>
      <c r="R126" s="414" t="str">
        <f t="shared" si="35"/>
        <v>building-component-electrification.html</v>
      </c>
      <c r="S126" s="61"/>
      <c r="T126" s="61"/>
    </row>
    <row r="127" spans="1:20" ht="43.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3.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3.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2889</v>
      </c>
      <c r="Q129" s="61" t="str">
        <f t="shared" ref="Q129:R130" si="37">Q$116</f>
        <v>buildings-sector-main.html#component-elec</v>
      </c>
      <c r="R129" s="414" t="str">
        <f t="shared" si="37"/>
        <v>building-component-electrification.html</v>
      </c>
      <c r="S129" s="61"/>
      <c r="T129" s="61"/>
    </row>
    <row r="130" spans="1:20" ht="43.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2890</v>
      </c>
      <c r="Q130" s="61" t="str">
        <f t="shared" si="37"/>
        <v>buildings-sector-main.html#component-elec</v>
      </c>
      <c r="R130" s="414" t="str">
        <f t="shared" si="37"/>
        <v>building-component-electrification.html</v>
      </c>
      <c r="S130" s="61"/>
      <c r="T130" s="61"/>
    </row>
    <row r="131" spans="1:20" s="6" customFormat="1" ht="101.5">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101.5">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01.5">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01.5">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01.5">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01.5">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01.5">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01.5">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01.5">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01.5">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01.5">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01.5">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01.5">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01.5">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01.5">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01.5">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01.5">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01.5">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58">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2" t="s">
        <v>228</v>
      </c>
      <c r="S149" s="11" t="s">
        <v>81</v>
      </c>
      <c r="T149" s="58"/>
    </row>
    <row r="150" spans="1:20" s="6" customFormat="1" ht="101.5">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43.5">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2" t="s">
        <v>301</v>
      </c>
      <c r="S151" s="11" t="s">
        <v>346</v>
      </c>
      <c r="T151" s="58"/>
    </row>
    <row r="152" spans="1:20" s="6" customFormat="1" ht="43.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2" t="s">
        <v>230</v>
      </c>
      <c r="S152" s="11" t="s">
        <v>81</v>
      </c>
      <c r="T152" s="58"/>
    </row>
    <row r="153" spans="1:20" s="6" customFormat="1" ht="58">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3339</v>
      </c>
      <c r="Q153" s="56" t="s">
        <v>231</v>
      </c>
      <c r="R153" s="412" t="s">
        <v>232</v>
      </c>
      <c r="S153" s="56" t="s">
        <v>176</v>
      </c>
      <c r="T153" s="11"/>
    </row>
    <row r="154" spans="1:20" s="6" customFormat="1" ht="58">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3340</v>
      </c>
      <c r="Q154" s="56" t="s">
        <v>231</v>
      </c>
      <c r="R154" s="412" t="s">
        <v>232</v>
      </c>
      <c r="S154" s="58" t="str">
        <f>S153</f>
        <v>Calculated from model data; see the relevant variable(s) in the InputData folder for source information.</v>
      </c>
      <c r="T154" s="58"/>
    </row>
    <row r="155" spans="1:20" s="6" customFormat="1" ht="58">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3341</v>
      </c>
      <c r="Q155" s="56" t="s">
        <v>231</v>
      </c>
      <c r="R155" s="412" t="s">
        <v>232</v>
      </c>
      <c r="S155" s="58" t="str">
        <f>S154</f>
        <v>Calculated from model data; see the relevant variable(s) in the InputData folder for source information.</v>
      </c>
      <c r="T155" s="58"/>
    </row>
    <row r="156" spans="1:20" s="6" customFormat="1" ht="29">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2" t="s">
        <v>234</v>
      </c>
      <c r="S156" s="11" t="s">
        <v>81</v>
      </c>
      <c r="T156" s="58"/>
    </row>
    <row r="157" spans="1:20" s="6" customFormat="1" ht="43.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2" t="s">
        <v>234</v>
      </c>
      <c r="S157" s="11" t="s">
        <v>81</v>
      </c>
      <c r="T157" s="58"/>
    </row>
    <row r="158" spans="1:20" s="6" customFormat="1" ht="29">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29">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29">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2" t="s">
        <v>234</v>
      </c>
      <c r="S160" s="11" t="s">
        <v>81</v>
      </c>
      <c r="T160" s="58"/>
    </row>
    <row r="161" spans="1:20" s="6" customFormat="1" ht="29">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29">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2" t="s">
        <v>385</v>
      </c>
      <c r="S162" s="11"/>
      <c r="T162" s="11"/>
    </row>
    <row r="163" spans="1:20" s="6" customFormat="1" ht="29">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3" t="str">
        <f t="shared" si="54"/>
        <v>ban-new-capacity.html</v>
      </c>
      <c r="S163" s="58"/>
      <c r="T163" s="58"/>
    </row>
    <row r="164" spans="1:20" s="6" customFormat="1" ht="29">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3" t="str">
        <f t="shared" si="54"/>
        <v>ban-new-capacity.html</v>
      </c>
      <c r="S164" s="58"/>
      <c r="T164" s="58"/>
    </row>
    <row r="165" spans="1:20" s="6" customFormat="1" ht="29">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3" t="str">
        <f t="shared" si="54"/>
        <v>ban-new-capacity.html</v>
      </c>
      <c r="S165" s="58"/>
      <c r="T165" s="58"/>
    </row>
    <row r="166" spans="1:20" s="6" customFormat="1" ht="29">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29">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29">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29">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29">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29">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29">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29">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3" t="str">
        <f t="shared" si="57"/>
        <v>ban-new-capacity.html</v>
      </c>
      <c r="S173" s="58"/>
      <c r="T173" s="58"/>
    </row>
    <row r="174" spans="1:20" s="6" customFormat="1" ht="29">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29">
      <c r="A175" s="77" t="str">
        <f t="shared" si="55"/>
        <v>Electricity Supply</v>
      </c>
      <c r="B175" s="77" t="str">
        <f t="shared" si="55"/>
        <v>Ban New Power Plants</v>
      </c>
      <c r="C175" s="77" t="str">
        <f t="shared" si="55"/>
        <v>Boolean Ban New Power Plants</v>
      </c>
      <c r="D175" s="11" t="s">
        <v>3312</v>
      </c>
      <c r="E175" s="56"/>
      <c r="F175" s="11" t="s">
        <v>2897</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29">
      <c r="A176" s="77" t="str">
        <f t="shared" si="55"/>
        <v>Electricity Supply</v>
      </c>
      <c r="B176" s="77" t="str">
        <f t="shared" si="55"/>
        <v>Ban New Power Plants</v>
      </c>
      <c r="C176" s="77" t="str">
        <f t="shared" si="55"/>
        <v>Boolean Ban New Power Plants</v>
      </c>
      <c r="D176" s="11" t="s">
        <v>3313</v>
      </c>
      <c r="E176" s="56"/>
      <c r="F176" s="11" t="s">
        <v>3061</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29">
      <c r="A177" s="77" t="str">
        <f t="shared" si="55"/>
        <v>Electricity Supply</v>
      </c>
      <c r="B177" s="77" t="str">
        <f t="shared" si="55"/>
        <v>Ban New Power Plants</v>
      </c>
      <c r="C177" s="77" t="str">
        <f t="shared" si="55"/>
        <v>Boolean Ban New Power Plants</v>
      </c>
      <c r="D177" s="11" t="s">
        <v>3314</v>
      </c>
      <c r="E177" s="56"/>
      <c r="F177" s="11" t="s">
        <v>2899</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30.5">
      <c r="A178" s="346" t="s">
        <v>8</v>
      </c>
      <c r="B178" s="56" t="s">
        <v>3294</v>
      </c>
      <c r="C178" s="346" t="s">
        <v>3296</v>
      </c>
      <c r="D178" s="56"/>
      <c r="E178" s="56"/>
      <c r="F178" s="56"/>
      <c r="G178" s="56"/>
      <c r="H178" s="57">
        <v>508</v>
      </c>
      <c r="I178" s="56" t="s">
        <v>49</v>
      </c>
      <c r="J178" s="56" t="s">
        <v>3294</v>
      </c>
      <c r="K178" s="79" t="s">
        <v>2436</v>
      </c>
      <c r="L178" s="62">
        <v>0</v>
      </c>
      <c r="M178" s="63">
        <v>1</v>
      </c>
      <c r="N178" s="63">
        <v>0.01</v>
      </c>
      <c r="O178" s="56" t="s">
        <v>39</v>
      </c>
      <c r="P178" s="56" t="s">
        <v>3295</v>
      </c>
      <c r="Q178" s="56" t="s">
        <v>2838</v>
      </c>
      <c r="R178" s="412" t="s">
        <v>2839</v>
      </c>
      <c r="S178" s="11" t="s">
        <v>174</v>
      </c>
      <c r="T178" s="56"/>
    </row>
    <row r="179" spans="1:20" s="3" customFormat="1" ht="43.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2" t="s">
        <v>312</v>
      </c>
      <c r="S179" s="11" t="s">
        <v>347</v>
      </c>
      <c r="T179" s="11"/>
    </row>
    <row r="180" spans="1:20" s="3" customFormat="1" ht="43.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2" t="s">
        <v>312</v>
      </c>
      <c r="S180" s="11" t="s">
        <v>347</v>
      </c>
      <c r="T180" s="11"/>
    </row>
    <row r="181" spans="1:20" s="3" customFormat="1" ht="43.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3.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3.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3.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3.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29">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3.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29">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3.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29">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29">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29">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29">
      <c r="A193" s="77" t="str">
        <f t="shared" si="60"/>
        <v>Electricity Supply</v>
      </c>
      <c r="B193" s="77" t="str">
        <f t="shared" si="58"/>
        <v>Change Electricity Imports</v>
      </c>
      <c r="C193" s="77" t="str">
        <f t="shared" si="58"/>
        <v>Percent Change in Electricity Imports</v>
      </c>
      <c r="D193" s="11" t="s">
        <v>3312</v>
      </c>
      <c r="E193" s="56"/>
      <c r="F193" s="11" t="s">
        <v>2897</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29">
      <c r="A194" s="77" t="str">
        <f t="shared" si="60"/>
        <v>Electricity Supply</v>
      </c>
      <c r="B194" s="77" t="str">
        <f t="shared" si="58"/>
        <v>Change Electricity Imports</v>
      </c>
      <c r="C194" s="77" t="str">
        <f t="shared" si="58"/>
        <v>Percent Change in Electricity Imports</v>
      </c>
      <c r="D194" s="11" t="s">
        <v>3313</v>
      </c>
      <c r="E194" s="56"/>
      <c r="F194" s="11" t="s">
        <v>3061</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29">
      <c r="A195" s="77" t="str">
        <f t="shared" si="60"/>
        <v>Electricity Supply</v>
      </c>
      <c r="B195" s="77" t="str">
        <f t="shared" si="58"/>
        <v>Change Electricity Imports</v>
      </c>
      <c r="C195" s="77" t="str">
        <f t="shared" si="58"/>
        <v>Percent Change in Electricity Imports</v>
      </c>
      <c r="D195" s="11" t="s">
        <v>3314</v>
      </c>
      <c r="E195" s="56"/>
      <c r="F195" s="11" t="s">
        <v>2899</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3.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58">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30.5">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2" t="s">
        <v>238</v>
      </c>
      <c r="S198" s="56" t="s">
        <v>170</v>
      </c>
      <c r="T198" s="56" t="s">
        <v>214</v>
      </c>
    </row>
    <row r="199" spans="1:20" ht="43.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3.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2" t="s">
        <v>238</v>
      </c>
      <c r="S200" s="56" t="s">
        <v>176</v>
      </c>
      <c r="T200" s="56"/>
    </row>
    <row r="201" spans="1:20" ht="43.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3.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3.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3.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3.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3.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3.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3.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3.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3.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3.5">
      <c r="A211" s="77" t="str">
        <f t="shared" si="61"/>
        <v>Electricity Supply</v>
      </c>
      <c r="B211" s="77" t="str">
        <f t="shared" si="61"/>
        <v>Early Retirement of Power Plants</v>
      </c>
      <c r="C211" s="77" t="str">
        <f t="shared" si="61"/>
        <v>Annual Additional Capacity Retired due to Early Retirement Policy</v>
      </c>
      <c r="D211" s="11" t="s">
        <v>3312</v>
      </c>
      <c r="E211" s="56"/>
      <c r="F211" s="11" t="s">
        <v>2897</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3.5">
      <c r="A212" s="77" t="str">
        <f t="shared" si="61"/>
        <v>Electricity Supply</v>
      </c>
      <c r="B212" s="77" t="str">
        <f t="shared" si="61"/>
        <v>Early Retirement of Power Plants</v>
      </c>
      <c r="C212" s="77" t="str">
        <f t="shared" si="61"/>
        <v>Annual Additional Capacity Retired due to Early Retirement Policy</v>
      </c>
      <c r="D212" s="11" t="s">
        <v>3313</v>
      </c>
      <c r="E212" s="56"/>
      <c r="F212" s="11" t="s">
        <v>3061</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3.5">
      <c r="A213" s="77" t="str">
        <f t="shared" si="61"/>
        <v>Electricity Supply</v>
      </c>
      <c r="B213" s="77" t="str">
        <f t="shared" si="61"/>
        <v>Early Retirement of Power Plants</v>
      </c>
      <c r="C213" s="77" t="str">
        <f t="shared" si="61"/>
        <v>Annual Additional Capacity Retired due to Early Retirement Policy</v>
      </c>
      <c r="D213" s="11" t="s">
        <v>3314</v>
      </c>
      <c r="E213" s="56"/>
      <c r="F213" s="11" t="s">
        <v>2899</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87">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2" t="s">
        <v>240</v>
      </c>
      <c r="S214" s="56" t="s">
        <v>171</v>
      </c>
      <c r="T214" s="56" t="s">
        <v>171</v>
      </c>
    </row>
    <row r="215" spans="1:20" ht="72.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43.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3.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3.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3.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3.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3.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3.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3.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3.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3.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3.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3.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3.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3.5">
      <c r="A229" s="77" t="str">
        <f t="shared" si="63"/>
        <v>Electricity Supply</v>
      </c>
      <c r="B229" s="77" t="str">
        <f t="shared" si="63"/>
        <v>Non BAU Mandated Capacity Construction</v>
      </c>
      <c r="C229" s="77" t="str">
        <f t="shared" si="63"/>
        <v>Boolean Use Non BAU Mandated Capacity Construction Schedule</v>
      </c>
      <c r="D229" s="11" t="s">
        <v>3312</v>
      </c>
      <c r="E229" s="56"/>
      <c r="F229" s="11" t="s">
        <v>2897</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3.5">
      <c r="A230" s="77" t="str">
        <f t="shared" si="63"/>
        <v>Electricity Supply</v>
      </c>
      <c r="B230" s="77" t="str">
        <f t="shared" si="63"/>
        <v>Non BAU Mandated Capacity Construction</v>
      </c>
      <c r="C230" s="77" t="str">
        <f t="shared" si="63"/>
        <v>Boolean Use Non BAU Mandated Capacity Construction Schedule</v>
      </c>
      <c r="D230" s="11" t="s">
        <v>3313</v>
      </c>
      <c r="E230" s="56"/>
      <c r="F230" s="11" t="s">
        <v>3061</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3.5">
      <c r="A231" s="77" t="str">
        <f t="shared" si="63"/>
        <v>Electricity Supply</v>
      </c>
      <c r="B231" s="77" t="str">
        <f t="shared" si="63"/>
        <v>Non BAU Mandated Capacity Construction</v>
      </c>
      <c r="C231" s="77" t="str">
        <f t="shared" si="63"/>
        <v>Boolean Use Non BAU Mandated Capacity Construction Schedule</v>
      </c>
      <c r="D231" s="11" t="s">
        <v>3314</v>
      </c>
      <c r="E231" s="56"/>
      <c r="F231" s="11" t="s">
        <v>2899</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3.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87">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3416</v>
      </c>
      <c r="Q233" s="56" t="s">
        <v>243</v>
      </c>
      <c r="R233" s="412" t="s">
        <v>2406</v>
      </c>
      <c r="S233" s="11" t="s">
        <v>173</v>
      </c>
      <c r="T233" s="11" t="s">
        <v>173</v>
      </c>
    </row>
    <row r="234" spans="1:20" s="3" customFormat="1" ht="29">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29">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29">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72.5">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2" t="s">
        <v>292</v>
      </c>
      <c r="S237" s="11" t="s">
        <v>355</v>
      </c>
      <c r="T237" s="11"/>
    </row>
    <row r="238" spans="1:20" s="3" customFormat="1" ht="29">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29">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29">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29">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29">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29">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29">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29">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29">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29">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87">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2" t="s">
        <v>292</v>
      </c>
      <c r="S248" s="11" t="s">
        <v>358</v>
      </c>
      <c r="T248" s="11"/>
    </row>
    <row r="249" spans="1:20" s="3" customFormat="1" ht="29">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29">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87">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2" t="s">
        <v>292</v>
      </c>
      <c r="S251" s="11" t="s">
        <v>357</v>
      </c>
      <c r="T251" s="11"/>
    </row>
    <row r="252" spans="1:20" s="3" customFormat="1" ht="29">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29">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29">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29">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29">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29">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29">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29">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29">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29">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29">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29">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29">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29">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29">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29">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29">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87">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29">
      <c r="A270" s="339" t="str">
        <f t="shared" si="67"/>
        <v>Electricity Supply</v>
      </c>
      <c r="B270" s="339" t="str">
        <f t="shared" si="67"/>
        <v>Reduce Plant Downtime</v>
      </c>
      <c r="C270" s="339" t="str">
        <f t="shared" si="67"/>
        <v>Percentage Reduction in Plant Downtime</v>
      </c>
      <c r="D270" s="11" t="s">
        <v>3312</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29">
      <c r="A271" s="339" t="str">
        <f t="shared" si="67"/>
        <v>Electricity Supply</v>
      </c>
      <c r="B271" s="339" t="str">
        <f t="shared" si="67"/>
        <v>Reduce Plant Downtime</v>
      </c>
      <c r="C271" s="339" t="str">
        <f t="shared" si="67"/>
        <v>Percentage Reduction in Plant Downtime</v>
      </c>
      <c r="D271" s="11" t="s">
        <v>3312</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29">
      <c r="A272" s="339" t="str">
        <f t="shared" si="67"/>
        <v>Electricity Supply</v>
      </c>
      <c r="B272" s="339" t="str">
        <f t="shared" si="67"/>
        <v>Reduce Plant Downtime</v>
      </c>
      <c r="C272" s="339" t="str">
        <f t="shared" si="67"/>
        <v>Percentage Reduction in Plant Downtime</v>
      </c>
      <c r="D272" s="11" t="s">
        <v>3312</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29">
      <c r="A273" s="339" t="str">
        <f t="shared" si="67"/>
        <v>Electricity Supply</v>
      </c>
      <c r="B273" s="339" t="str">
        <f t="shared" si="67"/>
        <v>Reduce Plant Downtime</v>
      </c>
      <c r="C273" s="339" t="str">
        <f t="shared" si="67"/>
        <v>Percentage Reduction in Plant Downtime</v>
      </c>
      <c r="D273" s="11" t="s">
        <v>3313</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29">
      <c r="A274" s="339" t="str">
        <f t="shared" si="67"/>
        <v>Electricity Supply</v>
      </c>
      <c r="B274" s="339" t="str">
        <f t="shared" si="67"/>
        <v>Reduce Plant Downtime</v>
      </c>
      <c r="C274" s="339" t="str">
        <f t="shared" si="67"/>
        <v>Percentage Reduction in Plant Downtime</v>
      </c>
      <c r="D274" s="11" t="s">
        <v>3313</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29">
      <c r="A275" s="339" t="str">
        <f t="shared" si="67"/>
        <v>Electricity Supply</v>
      </c>
      <c r="B275" s="339" t="str">
        <f t="shared" si="67"/>
        <v>Reduce Plant Downtime</v>
      </c>
      <c r="C275" s="339" t="str">
        <f t="shared" si="67"/>
        <v>Percentage Reduction in Plant Downtime</v>
      </c>
      <c r="D275" s="11" t="s">
        <v>3313</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29">
      <c r="A276" s="339" t="str">
        <f t="shared" si="67"/>
        <v>Electricity Supply</v>
      </c>
      <c r="B276" s="339" t="str">
        <f t="shared" si="67"/>
        <v>Reduce Plant Downtime</v>
      </c>
      <c r="C276" s="339" t="str">
        <f t="shared" si="67"/>
        <v>Percentage Reduction in Plant Downtime</v>
      </c>
      <c r="D276" s="11" t="s">
        <v>3314</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29">
      <c r="A277" s="339" t="str">
        <f t="shared" si="67"/>
        <v>Electricity Supply</v>
      </c>
      <c r="B277" s="339" t="str">
        <f t="shared" si="67"/>
        <v>Reduce Plant Downtime</v>
      </c>
      <c r="C277" s="339" t="str">
        <f t="shared" si="67"/>
        <v>Percentage Reduction in Plant Downtime</v>
      </c>
      <c r="D277" s="11" t="s">
        <v>3314</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29">
      <c r="A278" s="339" t="str">
        <f t="shared" si="67"/>
        <v>Electricity Supply</v>
      </c>
      <c r="B278" s="339" t="str">
        <f t="shared" si="67"/>
        <v>Reduce Plant Downtime</v>
      </c>
      <c r="C278" s="339" t="str">
        <f t="shared" si="67"/>
        <v>Percentage Reduction in Plant Downtime</v>
      </c>
      <c r="D278" s="11" t="s">
        <v>3314</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58">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2" t="s">
        <v>2668</v>
      </c>
      <c r="S279" s="11"/>
      <c r="T279" s="11"/>
    </row>
    <row r="280" spans="1:20" s="3" customFormat="1" ht="58">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5" t="str">
        <f t="shared" ref="R280:R281" si="72">R$279</f>
        <v>reduce-soft-costs.html</v>
      </c>
      <c r="S280" s="11"/>
      <c r="T280" s="11"/>
    </row>
    <row r="281" spans="1:20" s="3" customFormat="1" ht="58">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5" t="str">
        <f t="shared" si="72"/>
        <v>reduce-soft-costs.html</v>
      </c>
      <c r="S281" s="11"/>
      <c r="T281" s="11"/>
    </row>
    <row r="282" spans="1:20" s="3" customFormat="1" ht="58">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3.5">
      <c r="A283" s="347" t="s">
        <v>8</v>
      </c>
      <c r="B283" s="346" t="s">
        <v>3370</v>
      </c>
      <c r="C283" s="347" t="s">
        <v>3372</v>
      </c>
      <c r="D283" s="56" t="s">
        <v>519</v>
      </c>
      <c r="E283" s="56"/>
      <c r="F283" s="11" t="s">
        <v>518</v>
      </c>
      <c r="G283" s="11"/>
      <c r="H283" s="59"/>
      <c r="I283" s="11" t="s">
        <v>50</v>
      </c>
      <c r="J283" s="346" t="s">
        <v>3370</v>
      </c>
      <c r="K283" s="346" t="s">
        <v>3373</v>
      </c>
      <c r="L283" s="66">
        <v>0</v>
      </c>
      <c r="M283" s="66">
        <v>1</v>
      </c>
      <c r="N283" s="66">
        <v>0.01</v>
      </c>
      <c r="O283" s="11" t="s">
        <v>3374</v>
      </c>
      <c r="P283" s="56"/>
      <c r="Q283" s="56" t="s">
        <v>244</v>
      </c>
      <c r="R283" s="412"/>
      <c r="S283" s="11"/>
      <c r="T283" s="11"/>
    </row>
    <row r="284" spans="1:20" s="3" customFormat="1" ht="43.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87">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3380</v>
      </c>
      <c r="Q285" s="339" t="str">
        <f t="shared" si="74"/>
        <v>electricity-sector-main.html#subsidies</v>
      </c>
      <c r="R285" s="412"/>
      <c r="S285" s="401" t="s">
        <v>3379</v>
      </c>
      <c r="T285" s="11"/>
    </row>
    <row r="286" spans="1:20" s="3" customFormat="1" ht="43.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58">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3375</v>
      </c>
      <c r="Q287" s="339" t="str">
        <f t="shared" si="74"/>
        <v>electricity-sector-main.html#subsidies</v>
      </c>
      <c r="R287" s="412"/>
      <c r="S287" s="401" t="s">
        <v>3378</v>
      </c>
      <c r="T287" s="11"/>
    </row>
    <row r="288" spans="1:20" s="3" customFormat="1" ht="43.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3376</v>
      </c>
      <c r="Q288" s="339" t="str">
        <f t="shared" si="74"/>
        <v>electricity-sector-main.html#subsidies</v>
      </c>
      <c r="R288" s="412"/>
      <c r="S288" s="401" t="s">
        <v>3378</v>
      </c>
      <c r="T288" s="11"/>
    </row>
    <row r="289" spans="1:20" s="3" customFormat="1" ht="43.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3376</v>
      </c>
      <c r="Q289" s="339" t="str">
        <f t="shared" si="74"/>
        <v>electricity-sector-main.html#subsidies</v>
      </c>
      <c r="R289" s="412"/>
      <c r="S289" s="401" t="s">
        <v>3378</v>
      </c>
      <c r="T289" s="11"/>
    </row>
    <row r="290" spans="1:20" s="3" customFormat="1" ht="58">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3381</v>
      </c>
      <c r="Q290" s="339" t="str">
        <f t="shared" si="74"/>
        <v>electricity-sector-main.html#subsidies</v>
      </c>
      <c r="R290" s="412"/>
      <c r="S290" s="401" t="s">
        <v>3377</v>
      </c>
      <c r="T290" s="11"/>
    </row>
    <row r="291" spans="1:20" s="3" customFormat="1" ht="43.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58">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3375</v>
      </c>
      <c r="Q292" s="339" t="str">
        <f t="shared" si="74"/>
        <v>electricity-sector-main.html#subsidies</v>
      </c>
      <c r="R292" s="412"/>
      <c r="S292" s="401" t="s">
        <v>3378</v>
      </c>
      <c r="T292" s="11"/>
    </row>
    <row r="293" spans="1:20" s="3" customFormat="1" ht="43.5">
      <c r="A293" s="339" t="str">
        <f t="shared" si="75"/>
        <v>Electricity Supply</v>
      </c>
      <c r="B293" s="339" t="str">
        <f t="shared" si="73"/>
        <v>Subsidy for Capacity Construction</v>
      </c>
      <c r="C293" s="339" t="str">
        <f t="shared" si="73"/>
        <v>Perc Subsidy for Elec Capacity Construction</v>
      </c>
      <c r="D293" s="11" t="s">
        <v>3312</v>
      </c>
      <c r="E293" s="56"/>
      <c r="F293" s="11" t="s">
        <v>2897</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3.5">
      <c r="A294" s="339" t="str">
        <f t="shared" si="75"/>
        <v>Electricity Supply</v>
      </c>
      <c r="B294" s="339" t="str">
        <f t="shared" si="73"/>
        <v>Subsidy for Capacity Construction</v>
      </c>
      <c r="C294" s="339" t="str">
        <f t="shared" si="73"/>
        <v>Perc Subsidy for Elec Capacity Construction</v>
      </c>
      <c r="D294" s="11" t="s">
        <v>3313</v>
      </c>
      <c r="E294" s="56"/>
      <c r="F294" s="11" t="s">
        <v>3061</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3.5">
      <c r="A295" s="339" t="str">
        <f t="shared" si="75"/>
        <v>Electricity Supply</v>
      </c>
      <c r="B295" s="339" t="str">
        <f t="shared" si="73"/>
        <v>Subsidy for Capacity Construction</v>
      </c>
      <c r="C295" s="339" t="str">
        <f t="shared" si="73"/>
        <v>Perc Subsidy for Elec Capacity Construction</v>
      </c>
      <c r="D295" s="11" t="s">
        <v>3314</v>
      </c>
      <c r="E295" s="56"/>
      <c r="F295" s="11" t="s">
        <v>2899</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29">
      <c r="A296" s="346" t="s">
        <v>8</v>
      </c>
      <c r="B296" s="346" t="s">
        <v>19</v>
      </c>
      <c r="C296" s="346" t="s">
        <v>142</v>
      </c>
      <c r="D296" s="56" t="s">
        <v>519</v>
      </c>
      <c r="E296" s="56"/>
      <c r="F296" s="11" t="s">
        <v>518</v>
      </c>
      <c r="G296" s="56"/>
      <c r="H296" s="57" t="s">
        <v>215</v>
      </c>
      <c r="I296" s="11" t="s">
        <v>50</v>
      </c>
      <c r="J296" s="79" t="s">
        <v>19</v>
      </c>
      <c r="K296" s="79" t="s">
        <v>3371</v>
      </c>
      <c r="L296" s="68"/>
      <c r="M296" s="68"/>
      <c r="N296" s="68"/>
      <c r="O296" s="56"/>
      <c r="P296" s="56"/>
      <c r="Q296" s="58"/>
      <c r="R296" s="412"/>
      <c r="S296" s="11"/>
      <c r="T296" s="58"/>
    </row>
    <row r="297" spans="1:20" s="6" customFormat="1" ht="29">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0.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2849</v>
      </c>
      <c r="Q298" s="56" t="s">
        <v>244</v>
      </c>
      <c r="R298" s="412" t="s">
        <v>245</v>
      </c>
      <c r="S298" s="56" t="s">
        <v>175</v>
      </c>
      <c r="T298" s="56"/>
    </row>
    <row r="299" spans="1:20" s="6" customFormat="1" ht="29">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0.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0.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0.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0.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29">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0.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29">
      <c r="A306" s="77" t="str">
        <f t="shared" si="76"/>
        <v>Electricity Supply</v>
      </c>
      <c r="B306" s="77" t="str">
        <f t="shared" si="76"/>
        <v>Subsidy for Electricity Production</v>
      </c>
      <c r="C306" s="77" t="str">
        <f t="shared" si="76"/>
        <v>Subsidy for Elec Production by Fuel</v>
      </c>
      <c r="D306" s="11" t="s">
        <v>3312</v>
      </c>
      <c r="E306" s="56"/>
      <c r="F306" s="11" t="s">
        <v>2897</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29">
      <c r="A307" s="77" t="str">
        <f t="shared" si="76"/>
        <v>Electricity Supply</v>
      </c>
      <c r="B307" s="77" t="str">
        <f t="shared" si="76"/>
        <v>Subsidy for Electricity Production</v>
      </c>
      <c r="C307" s="77" t="str">
        <f t="shared" si="76"/>
        <v>Subsidy for Elec Production by Fuel</v>
      </c>
      <c r="D307" s="11" t="s">
        <v>3313</v>
      </c>
      <c r="E307" s="56"/>
      <c r="F307" s="11" t="s">
        <v>3061</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29">
      <c r="A308" s="77" t="str">
        <f t="shared" si="76"/>
        <v>Electricity Supply</v>
      </c>
      <c r="B308" s="77" t="str">
        <f t="shared" si="76"/>
        <v>Subsidy for Electricity Production</v>
      </c>
      <c r="C308" s="77" t="str">
        <f t="shared" si="76"/>
        <v>Subsidy for Elec Production by Fuel</v>
      </c>
      <c r="D308" s="11" t="s">
        <v>3314</v>
      </c>
      <c r="E308" s="56"/>
      <c r="F308" s="11" t="s">
        <v>2899</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87">
      <c r="A309" s="346" t="s">
        <v>9</v>
      </c>
      <c r="B309" s="346" t="s">
        <v>22</v>
      </c>
      <c r="C309" s="346" t="s">
        <v>3352</v>
      </c>
      <c r="D309" s="56"/>
      <c r="E309" s="56"/>
      <c r="F309" s="56"/>
      <c r="G309" s="56"/>
      <c r="H309" s="57">
        <v>43</v>
      </c>
      <c r="I309" s="56" t="s">
        <v>49</v>
      </c>
      <c r="J309" s="79" t="s">
        <v>22</v>
      </c>
      <c r="K309" s="79" t="s">
        <v>3353</v>
      </c>
      <c r="L309" s="62">
        <v>0</v>
      </c>
      <c r="M309" s="63">
        <v>1</v>
      </c>
      <c r="N309" s="63">
        <v>0.01</v>
      </c>
      <c r="O309" s="56" t="s">
        <v>38</v>
      </c>
      <c r="P309" s="56" t="s">
        <v>2698</v>
      </c>
      <c r="Q309" s="56" t="s">
        <v>246</v>
      </c>
      <c r="R309" s="412" t="s">
        <v>247</v>
      </c>
      <c r="S309" s="56" t="s">
        <v>2699</v>
      </c>
      <c r="T309" s="56"/>
    </row>
    <row r="310" spans="1:20" s="6" customFormat="1" ht="43.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58">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2.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2" t="s">
        <v>253</v>
      </c>
      <c r="S312" s="11" t="s">
        <v>2398</v>
      </c>
      <c r="T312" s="11" t="s">
        <v>2398</v>
      </c>
    </row>
    <row r="313" spans="1:20" s="6" customFormat="1" ht="72.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2.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2.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2.5">
      <c r="A316" s="77" t="str">
        <f t="shared" si="83"/>
        <v>Industry</v>
      </c>
      <c r="B316" s="77" t="str">
        <f t="shared" si="79"/>
        <v>Industry Energy Efficiency Standards</v>
      </c>
      <c r="C316" s="77" t="str">
        <f t="shared" si="79"/>
        <v>Percentage Improvement in Eqpt Efficiency Standards above BAU</v>
      </c>
      <c r="D316" s="11" t="s">
        <v>2814</v>
      </c>
      <c r="E316" s="56"/>
      <c r="F316" s="11" t="s">
        <v>3345</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2.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2.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2.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3.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29">
      <c r="A321" s="346" t="s">
        <v>9</v>
      </c>
      <c r="B321" s="346" t="s">
        <v>3181</v>
      </c>
      <c r="C321" s="346" t="s">
        <v>2710</v>
      </c>
      <c r="D321" s="56" t="s">
        <v>145</v>
      </c>
      <c r="E321" s="56" t="s">
        <v>2711</v>
      </c>
      <c r="F321" s="11" t="s">
        <v>2725</v>
      </c>
      <c r="G321" s="56" t="s">
        <v>2717</v>
      </c>
      <c r="H321" s="57">
        <v>381</v>
      </c>
      <c r="I321" s="56" t="s">
        <v>50</v>
      </c>
      <c r="J321" s="346" t="s">
        <v>3181</v>
      </c>
      <c r="K321" s="79" t="s">
        <v>2724</v>
      </c>
      <c r="L321" s="62">
        <v>0</v>
      </c>
      <c r="M321" s="62">
        <v>1</v>
      </c>
      <c r="N321" s="63">
        <v>0.01</v>
      </c>
      <c r="O321" s="56" t="s">
        <v>2723</v>
      </c>
      <c r="Q321" s="56" t="s">
        <v>256</v>
      </c>
      <c r="R321" s="412" t="s">
        <v>3223</v>
      </c>
      <c r="S321" s="56"/>
      <c r="T321" s="56"/>
    </row>
    <row r="322" spans="1:20" ht="130.5">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3198</v>
      </c>
      <c r="Q322" s="77" t="str">
        <f t="shared" ref="Q322:R396" si="86">Q$321</f>
        <v>industry-ag-main.html#fuel-switching</v>
      </c>
      <c r="R322" s="400" t="str">
        <f t="shared" si="86"/>
        <v>industry-elec-and-hydrogen.html</v>
      </c>
      <c r="S322" s="56"/>
      <c r="T322" s="56"/>
    </row>
    <row r="323" spans="1:20" ht="130.5">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3183</v>
      </c>
      <c r="Q323" s="77" t="str">
        <f t="shared" si="86"/>
        <v>industry-ag-main.html#fuel-switching</v>
      </c>
      <c r="R323" s="400" t="str">
        <f t="shared" si="86"/>
        <v>industry-elec-and-hydrogen.html</v>
      </c>
      <c r="S323" s="56"/>
      <c r="T323" s="56"/>
    </row>
    <row r="324" spans="1:20" ht="130.5">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3331</v>
      </c>
      <c r="Q324" s="77" t="str">
        <f t="shared" si="86"/>
        <v>industry-ag-main.html#fuel-switching</v>
      </c>
      <c r="R324" s="400" t="str">
        <f t="shared" si="86"/>
        <v>industry-elec-and-hydrogen.html</v>
      </c>
      <c r="S324" s="56"/>
      <c r="T324" s="56"/>
    </row>
    <row r="325" spans="1:20" ht="130.5">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3184</v>
      </c>
      <c r="Q325" s="77" t="str">
        <f t="shared" si="86"/>
        <v>industry-ag-main.html#fuel-switching</v>
      </c>
      <c r="R325" s="400" t="str">
        <f t="shared" si="86"/>
        <v>industry-elec-and-hydrogen.html</v>
      </c>
      <c r="S325" s="56"/>
      <c r="T325" s="56"/>
    </row>
    <row r="326" spans="1:20" ht="29">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29">
      <c r="A327" s="77" t="str">
        <f t="shared" si="87"/>
        <v>Industry</v>
      </c>
      <c r="B327" s="77" t="str">
        <f t="shared" si="84"/>
        <v>Electrification + Hydrogen</v>
      </c>
      <c r="C327" s="77" t="str">
        <f t="shared" si="84"/>
        <v>Fraction of Industrial Fuel Use Shifted to Other Fuels</v>
      </c>
      <c r="D327" s="56" t="s">
        <v>145</v>
      </c>
      <c r="E327" s="56" t="s">
        <v>3227</v>
      </c>
      <c r="F327" s="11" t="s">
        <v>2725</v>
      </c>
      <c r="G327" s="56" t="s">
        <v>3230</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0.5">
      <c r="A328" s="77" t="str">
        <f t="shared" si="87"/>
        <v>Industry</v>
      </c>
      <c r="B328" s="77" t="str">
        <f t="shared" si="84"/>
        <v>Electrification + Hydrogen</v>
      </c>
      <c r="C328" s="77" t="str">
        <f t="shared" si="84"/>
        <v>Fraction of Industrial Fuel Use Shifted to Other Fuels</v>
      </c>
      <c r="D328" s="56" t="s">
        <v>145</v>
      </c>
      <c r="E328" s="56" t="s">
        <v>3228</v>
      </c>
      <c r="F328" s="11" t="s">
        <v>2725</v>
      </c>
      <c r="G328" s="56" t="s">
        <v>3232</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3237</v>
      </c>
      <c r="Q328" s="77" t="str">
        <f t="shared" si="86"/>
        <v>industry-ag-main.html#fuel-switching</v>
      </c>
      <c r="R328" s="400" t="str">
        <f t="shared" si="86"/>
        <v>industry-elec-and-hydrogen.html</v>
      </c>
      <c r="S328" s="56"/>
      <c r="T328" s="56"/>
    </row>
    <row r="329" spans="1:20" ht="130.5">
      <c r="A329" s="77" t="str">
        <f t="shared" si="87"/>
        <v>Industry</v>
      </c>
      <c r="B329" s="77" t="str">
        <f t="shared" si="84"/>
        <v>Electrification + Hydrogen</v>
      </c>
      <c r="C329" s="77" t="str">
        <f t="shared" si="84"/>
        <v>Fraction of Industrial Fuel Use Shifted to Other Fuels</v>
      </c>
      <c r="D329" s="56" t="s">
        <v>145</v>
      </c>
      <c r="E329" s="56" t="s">
        <v>3229</v>
      </c>
      <c r="F329" s="11" t="s">
        <v>2725</v>
      </c>
      <c r="G329" s="56" t="s">
        <v>3233</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3238</v>
      </c>
      <c r="Q329" s="77" t="str">
        <f t="shared" si="86"/>
        <v>industry-ag-main.html#fuel-switching</v>
      </c>
      <c r="R329" s="400" t="str">
        <f t="shared" si="86"/>
        <v>industry-elec-and-hydrogen.html</v>
      </c>
      <c r="S329" s="56"/>
      <c r="T329" s="56"/>
    </row>
    <row r="330" spans="1:20" ht="29">
      <c r="A330" s="77" t="str">
        <f t="shared" si="87"/>
        <v>Industry</v>
      </c>
      <c r="B330" s="77" t="str">
        <f t="shared" si="84"/>
        <v>Electrification + Hydrogen</v>
      </c>
      <c r="C330" s="77" t="str">
        <f t="shared" si="84"/>
        <v>Fraction of Industrial Fuel Use Shifted to Other Fuels</v>
      </c>
      <c r="D330" s="56" t="s">
        <v>145</v>
      </c>
      <c r="E330" s="56" t="s">
        <v>3226</v>
      </c>
      <c r="F330" s="11" t="s">
        <v>2725</v>
      </c>
      <c r="G330" s="56" t="s">
        <v>3231</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29">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16">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3185</v>
      </c>
      <c r="Q332" s="77" t="str">
        <f t="shared" si="86"/>
        <v>industry-ag-main.html#fuel-switching</v>
      </c>
      <c r="R332" s="400" t="str">
        <f t="shared" si="86"/>
        <v>industry-elec-and-hydrogen.html</v>
      </c>
      <c r="S332" s="56"/>
      <c r="T332" s="56"/>
    </row>
    <row r="333" spans="1:20" ht="130.5">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3186</v>
      </c>
      <c r="Q333" s="77" t="str">
        <f t="shared" si="86"/>
        <v>industry-ag-main.html#fuel-switching</v>
      </c>
      <c r="R333" s="400" t="str">
        <f t="shared" si="86"/>
        <v>industry-elec-and-hydrogen.html</v>
      </c>
      <c r="S333" s="56"/>
      <c r="T333" s="56"/>
    </row>
    <row r="334" spans="1:20" ht="130.5">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3234</v>
      </c>
      <c r="Q334" s="77" t="str">
        <f t="shared" si="86"/>
        <v>industry-ag-main.html#fuel-switching</v>
      </c>
      <c r="R334" s="400" t="str">
        <f t="shared" si="86"/>
        <v>industry-elec-and-hydrogen.html</v>
      </c>
      <c r="S334" s="56"/>
      <c r="T334" s="56"/>
    </row>
    <row r="335" spans="1:20" ht="29">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29">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30.5">
      <c r="A337" s="77" t="str">
        <f t="shared" si="87"/>
        <v>Industry</v>
      </c>
      <c r="B337" s="77" t="str">
        <f t="shared" si="84"/>
        <v>Electrification + Hydrogen</v>
      </c>
      <c r="C337" s="77" t="str">
        <f t="shared" si="84"/>
        <v>Fraction of Industrial Fuel Use Shifted to Other Fuels</v>
      </c>
      <c r="D337" s="11" t="s">
        <v>146</v>
      </c>
      <c r="E337" s="56" t="s">
        <v>3227</v>
      </c>
      <c r="F337" s="11" t="s">
        <v>2726</v>
      </c>
      <c r="G337" s="56" t="s">
        <v>3230</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3239</v>
      </c>
      <c r="Q337" s="77" t="str">
        <f t="shared" si="86"/>
        <v>industry-ag-main.html#fuel-switching</v>
      </c>
      <c r="R337" s="400" t="str">
        <f t="shared" si="86"/>
        <v>industry-elec-and-hydrogen.html</v>
      </c>
      <c r="S337" s="56"/>
      <c r="T337" s="56"/>
    </row>
    <row r="338" spans="1:20" ht="29">
      <c r="A338" s="77" t="str">
        <f t="shared" si="87"/>
        <v>Industry</v>
      </c>
      <c r="B338" s="77" t="str">
        <f t="shared" si="84"/>
        <v>Electrification + Hydrogen</v>
      </c>
      <c r="C338" s="77" t="str">
        <f t="shared" si="84"/>
        <v>Fraction of Industrial Fuel Use Shifted to Other Fuels</v>
      </c>
      <c r="D338" s="11" t="s">
        <v>146</v>
      </c>
      <c r="E338" s="56" t="s">
        <v>3228</v>
      </c>
      <c r="F338" s="11" t="s">
        <v>2726</v>
      </c>
      <c r="G338" s="56" t="s">
        <v>3232</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29">
      <c r="A339" s="77" t="str">
        <f t="shared" si="87"/>
        <v>Industry</v>
      </c>
      <c r="B339" s="77" t="str">
        <f t="shared" si="84"/>
        <v>Electrification + Hydrogen</v>
      </c>
      <c r="C339" s="77" t="str">
        <f t="shared" si="84"/>
        <v>Fraction of Industrial Fuel Use Shifted to Other Fuels</v>
      </c>
      <c r="D339" s="11" t="s">
        <v>146</v>
      </c>
      <c r="E339" s="56" t="s">
        <v>3229</v>
      </c>
      <c r="F339" s="11" t="s">
        <v>2726</v>
      </c>
      <c r="G339" s="56" t="s">
        <v>3233</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29">
      <c r="A340" s="77" t="str">
        <f t="shared" si="87"/>
        <v>Industry</v>
      </c>
      <c r="B340" s="77" t="str">
        <f t="shared" si="84"/>
        <v>Electrification + Hydrogen</v>
      </c>
      <c r="C340" s="77" t="str">
        <f t="shared" si="84"/>
        <v>Fraction of Industrial Fuel Use Shifted to Other Fuels</v>
      </c>
      <c r="D340" s="11" t="s">
        <v>146</v>
      </c>
      <c r="E340" s="56" t="s">
        <v>3226</v>
      </c>
      <c r="F340" s="11" t="s">
        <v>2726</v>
      </c>
      <c r="G340" s="56" t="s">
        <v>3231</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29">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16">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3187</v>
      </c>
      <c r="Q342" s="77" t="str">
        <f t="shared" si="86"/>
        <v>industry-ag-main.html#fuel-switching</v>
      </c>
      <c r="R342" s="400" t="str">
        <f t="shared" si="86"/>
        <v>industry-elec-and-hydrogen.html</v>
      </c>
      <c r="S342" s="56"/>
      <c r="T342" s="56"/>
    </row>
    <row r="343" spans="1:20" ht="130.5">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3188</v>
      </c>
      <c r="Q343" s="77" t="str">
        <f t="shared" si="86"/>
        <v>industry-ag-main.html#fuel-switching</v>
      </c>
      <c r="R343" s="400" t="str">
        <f t="shared" si="86"/>
        <v>industry-elec-and-hydrogen.html</v>
      </c>
      <c r="S343" s="56"/>
      <c r="T343" s="56"/>
    </row>
    <row r="344" spans="1:20" ht="29">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0.5">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3189</v>
      </c>
      <c r="Q345" s="77" t="str">
        <f t="shared" si="86"/>
        <v>industry-ag-main.html#fuel-switching</v>
      </c>
      <c r="R345" s="400" t="str">
        <f t="shared" si="86"/>
        <v>industry-elec-and-hydrogen.html</v>
      </c>
      <c r="S345" s="56"/>
      <c r="T345" s="56"/>
    </row>
    <row r="346" spans="1:20" ht="29">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29">
      <c r="A347" s="77" t="str">
        <f t="shared" si="87"/>
        <v>Industry</v>
      </c>
      <c r="B347" s="77" t="str">
        <f t="shared" si="84"/>
        <v>Electrification + Hydrogen</v>
      </c>
      <c r="C347" s="77" t="str">
        <f t="shared" si="84"/>
        <v>Fraction of Industrial Fuel Use Shifted to Other Fuels</v>
      </c>
      <c r="D347" s="11" t="s">
        <v>147</v>
      </c>
      <c r="E347" s="56" t="s">
        <v>3227</v>
      </c>
      <c r="F347" s="11" t="s">
        <v>2727</v>
      </c>
      <c r="G347" s="56" t="s">
        <v>3230</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30.5">
      <c r="A348" s="77" t="str">
        <f t="shared" si="87"/>
        <v>Industry</v>
      </c>
      <c r="B348" s="77" t="str">
        <f t="shared" si="84"/>
        <v>Electrification + Hydrogen</v>
      </c>
      <c r="C348" s="77" t="str">
        <f t="shared" si="84"/>
        <v>Fraction of Industrial Fuel Use Shifted to Other Fuels</v>
      </c>
      <c r="D348" s="11" t="s">
        <v>147</v>
      </c>
      <c r="E348" s="56" t="s">
        <v>3228</v>
      </c>
      <c r="F348" s="11" t="s">
        <v>2727</v>
      </c>
      <c r="G348" s="56" t="s">
        <v>3232</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3240</v>
      </c>
      <c r="Q348" s="77" t="str">
        <f t="shared" si="86"/>
        <v>industry-ag-main.html#fuel-switching</v>
      </c>
      <c r="R348" s="400" t="str">
        <f t="shared" si="86"/>
        <v>industry-elec-and-hydrogen.html</v>
      </c>
      <c r="S348" s="56"/>
      <c r="T348" s="56"/>
    </row>
    <row r="349" spans="1:20" ht="130.5">
      <c r="A349" s="77" t="str">
        <f t="shared" si="87"/>
        <v>Industry</v>
      </c>
      <c r="B349" s="77" t="str">
        <f t="shared" si="84"/>
        <v>Electrification + Hydrogen</v>
      </c>
      <c r="C349" s="77" t="str">
        <f t="shared" si="84"/>
        <v>Fraction of Industrial Fuel Use Shifted to Other Fuels</v>
      </c>
      <c r="D349" s="11" t="s">
        <v>147</v>
      </c>
      <c r="E349" s="56" t="s">
        <v>3229</v>
      </c>
      <c r="F349" s="11" t="s">
        <v>2727</v>
      </c>
      <c r="G349" s="56" t="s">
        <v>3233</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3241</v>
      </c>
      <c r="Q349" s="77" t="str">
        <f t="shared" si="86"/>
        <v>industry-ag-main.html#fuel-switching</v>
      </c>
      <c r="R349" s="400" t="str">
        <f t="shared" si="86"/>
        <v>industry-elec-and-hydrogen.html</v>
      </c>
      <c r="S349" s="56"/>
      <c r="T349" s="56"/>
    </row>
    <row r="350" spans="1:20" ht="29">
      <c r="A350" s="77" t="str">
        <f t="shared" si="87"/>
        <v>Industry</v>
      </c>
      <c r="B350" s="77" t="str">
        <f t="shared" si="84"/>
        <v>Electrification + Hydrogen</v>
      </c>
      <c r="C350" s="77" t="str">
        <f t="shared" si="84"/>
        <v>Fraction of Industrial Fuel Use Shifted to Other Fuels</v>
      </c>
      <c r="D350" s="11" t="s">
        <v>147</v>
      </c>
      <c r="E350" s="56" t="s">
        <v>3226</v>
      </c>
      <c r="F350" s="11" t="s">
        <v>2727</v>
      </c>
      <c r="G350" s="56" t="s">
        <v>3231</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29">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16">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3190</v>
      </c>
      <c r="Q352" s="77" t="str">
        <f t="shared" si="86"/>
        <v>industry-ag-main.html#fuel-switching</v>
      </c>
      <c r="R352" s="400" t="str">
        <f t="shared" si="86"/>
        <v>industry-elec-and-hydrogen.html</v>
      </c>
      <c r="S352" s="56"/>
      <c r="T352" s="56"/>
    </row>
    <row r="353" spans="1:20" ht="130.5">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3191</v>
      </c>
      <c r="Q353" s="77" t="str">
        <f t="shared" si="86"/>
        <v>industry-ag-main.html#fuel-switching</v>
      </c>
      <c r="R353" s="400" t="str">
        <f t="shared" si="86"/>
        <v>industry-elec-and-hydrogen.html</v>
      </c>
      <c r="S353" s="56"/>
      <c r="T353" s="56"/>
    </row>
    <row r="354" spans="1:20" ht="29">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0.5">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3192</v>
      </c>
      <c r="Q355" s="77" t="str">
        <f t="shared" si="86"/>
        <v>industry-ag-main.html#fuel-switching</v>
      </c>
      <c r="R355" s="400" t="str">
        <f t="shared" si="86"/>
        <v>industry-elec-and-hydrogen.html</v>
      </c>
      <c r="S355" s="56"/>
      <c r="T355" s="56"/>
    </row>
    <row r="356" spans="1:20" ht="29">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29">
      <c r="A357" s="77" t="str">
        <f t="shared" si="89"/>
        <v>Industry</v>
      </c>
      <c r="B357" s="77" t="str">
        <f t="shared" si="89"/>
        <v>Electrification + Hydrogen</v>
      </c>
      <c r="C357" s="77" t="str">
        <f t="shared" si="89"/>
        <v>Fraction of Industrial Fuel Use Shifted to Other Fuels</v>
      </c>
      <c r="D357" s="11" t="s">
        <v>148</v>
      </c>
      <c r="E357" s="56" t="s">
        <v>3227</v>
      </c>
      <c r="F357" s="11" t="s">
        <v>2728</v>
      </c>
      <c r="G357" s="56" t="s">
        <v>3230</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30.5">
      <c r="A358" s="77" t="str">
        <f t="shared" si="89"/>
        <v>Industry</v>
      </c>
      <c r="B358" s="77" t="str">
        <f t="shared" si="89"/>
        <v>Electrification + Hydrogen</v>
      </c>
      <c r="C358" s="77" t="str">
        <f t="shared" si="89"/>
        <v>Fraction of Industrial Fuel Use Shifted to Other Fuels</v>
      </c>
      <c r="D358" s="11" t="s">
        <v>148</v>
      </c>
      <c r="E358" s="56" t="s">
        <v>3228</v>
      </c>
      <c r="F358" s="11" t="s">
        <v>2728</v>
      </c>
      <c r="G358" s="56" t="s">
        <v>3232</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3242</v>
      </c>
      <c r="Q358" s="77" t="str">
        <f t="shared" si="86"/>
        <v>industry-ag-main.html#fuel-switching</v>
      </c>
      <c r="R358" s="400" t="str">
        <f t="shared" si="86"/>
        <v>industry-elec-and-hydrogen.html</v>
      </c>
      <c r="S358" s="56"/>
      <c r="T358" s="56"/>
    </row>
    <row r="359" spans="1:20" ht="130.5">
      <c r="A359" s="77" t="str">
        <f t="shared" si="89"/>
        <v>Industry</v>
      </c>
      <c r="B359" s="77" t="str">
        <f t="shared" si="89"/>
        <v>Electrification + Hydrogen</v>
      </c>
      <c r="C359" s="77" t="str">
        <f t="shared" si="89"/>
        <v>Fraction of Industrial Fuel Use Shifted to Other Fuels</v>
      </c>
      <c r="D359" s="11" t="s">
        <v>148</v>
      </c>
      <c r="E359" s="56" t="s">
        <v>3229</v>
      </c>
      <c r="F359" s="11" t="s">
        <v>2728</v>
      </c>
      <c r="G359" s="56" t="s">
        <v>3233</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3243</v>
      </c>
      <c r="Q359" s="77" t="str">
        <f t="shared" si="86"/>
        <v>industry-ag-main.html#fuel-switching</v>
      </c>
      <c r="R359" s="400" t="str">
        <f t="shared" si="86"/>
        <v>industry-elec-and-hydrogen.html</v>
      </c>
      <c r="S359" s="56"/>
      <c r="T359" s="56"/>
    </row>
    <row r="360" spans="1:20" ht="29">
      <c r="A360" s="77" t="str">
        <f t="shared" si="89"/>
        <v>Industry</v>
      </c>
      <c r="B360" s="77" t="str">
        <f t="shared" si="89"/>
        <v>Electrification + Hydrogen</v>
      </c>
      <c r="C360" s="77" t="str">
        <f t="shared" si="89"/>
        <v>Fraction of Industrial Fuel Use Shifted to Other Fuels</v>
      </c>
      <c r="D360" s="11" t="s">
        <v>148</v>
      </c>
      <c r="E360" s="56" t="s">
        <v>3226</v>
      </c>
      <c r="F360" s="11" t="s">
        <v>2728</v>
      </c>
      <c r="G360" s="56" t="s">
        <v>3231</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29">
      <c r="A361" s="77" t="str">
        <f t="shared" si="89"/>
        <v>Industry</v>
      </c>
      <c r="B361" s="77" t="str">
        <f t="shared" si="89"/>
        <v>Electrification + Hydrogen</v>
      </c>
      <c r="C361" s="77" t="str">
        <f t="shared" si="89"/>
        <v>Fraction of Industrial Fuel Use Shifted to Other Fuels</v>
      </c>
      <c r="D361" s="11" t="s">
        <v>2814</v>
      </c>
      <c r="E361" s="56" t="s">
        <v>2711</v>
      </c>
      <c r="F361" s="56" t="s">
        <v>3345</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16">
      <c r="A362" s="77" t="str">
        <f t="shared" si="89"/>
        <v>Industry</v>
      </c>
      <c r="B362" s="77" t="str">
        <f t="shared" si="89"/>
        <v>Electrification + Hydrogen</v>
      </c>
      <c r="C362" s="77" t="str">
        <f t="shared" si="89"/>
        <v>Fraction of Industrial Fuel Use Shifted to Other Fuels</v>
      </c>
      <c r="D362" s="11" t="s">
        <v>2814</v>
      </c>
      <c r="E362" s="56" t="s">
        <v>2712</v>
      </c>
      <c r="F362" s="56" t="s">
        <v>3345</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3193</v>
      </c>
      <c r="Q362" s="77" t="str">
        <f t="shared" si="86"/>
        <v>industry-ag-main.html#fuel-switching</v>
      </c>
      <c r="R362" s="400" t="str">
        <f t="shared" si="86"/>
        <v>industry-elec-and-hydrogen.html</v>
      </c>
      <c r="S362" s="56"/>
      <c r="T362" s="56"/>
    </row>
    <row r="363" spans="1:20" ht="130.5">
      <c r="A363" s="77" t="str">
        <f t="shared" si="89"/>
        <v>Industry</v>
      </c>
      <c r="B363" s="77" t="str">
        <f t="shared" si="89"/>
        <v>Electrification + Hydrogen</v>
      </c>
      <c r="C363" s="77" t="str">
        <f t="shared" si="89"/>
        <v>Fraction of Industrial Fuel Use Shifted to Other Fuels</v>
      </c>
      <c r="D363" s="11" t="s">
        <v>2814</v>
      </c>
      <c r="E363" s="56" t="s">
        <v>2713</v>
      </c>
      <c r="F363" s="56" t="s">
        <v>3345</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3194</v>
      </c>
      <c r="Q363" s="77" t="str">
        <f t="shared" si="86"/>
        <v>industry-ag-main.html#fuel-switching</v>
      </c>
      <c r="R363" s="400" t="str">
        <f t="shared" si="86"/>
        <v>industry-elec-and-hydrogen.html</v>
      </c>
      <c r="S363" s="56"/>
      <c r="T363" s="56"/>
    </row>
    <row r="364" spans="1:20" ht="29">
      <c r="A364" s="77" t="str">
        <f t="shared" si="89"/>
        <v>Industry</v>
      </c>
      <c r="B364" s="77" t="str">
        <f t="shared" si="89"/>
        <v>Electrification + Hydrogen</v>
      </c>
      <c r="C364" s="77" t="str">
        <f t="shared" si="89"/>
        <v>Fraction of Industrial Fuel Use Shifted to Other Fuels</v>
      </c>
      <c r="D364" s="11" t="s">
        <v>2814</v>
      </c>
      <c r="E364" s="56" t="s">
        <v>2714</v>
      </c>
      <c r="F364" s="56" t="s">
        <v>3345</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0.5">
      <c r="A365" s="77" t="str">
        <f t="shared" si="89"/>
        <v>Industry</v>
      </c>
      <c r="B365" s="77" t="str">
        <f t="shared" si="89"/>
        <v>Electrification + Hydrogen</v>
      </c>
      <c r="C365" s="77" t="str">
        <f t="shared" si="89"/>
        <v>Fraction of Industrial Fuel Use Shifted to Other Fuels</v>
      </c>
      <c r="D365" s="11" t="s">
        <v>2814</v>
      </c>
      <c r="E365" s="56" t="s">
        <v>2715</v>
      </c>
      <c r="F365" s="56" t="s">
        <v>3345</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3195</v>
      </c>
      <c r="Q365" s="77" t="str">
        <f t="shared" si="86"/>
        <v>industry-ag-main.html#fuel-switching</v>
      </c>
      <c r="R365" s="400" t="str">
        <f t="shared" si="86"/>
        <v>industry-elec-and-hydrogen.html</v>
      </c>
      <c r="S365" s="56"/>
      <c r="T365" s="56"/>
    </row>
    <row r="366" spans="1:20" ht="29">
      <c r="A366" s="77" t="str">
        <f t="shared" si="89"/>
        <v>Industry</v>
      </c>
      <c r="B366" s="77" t="str">
        <f t="shared" si="89"/>
        <v>Electrification + Hydrogen</v>
      </c>
      <c r="C366" s="77" t="str">
        <f t="shared" si="89"/>
        <v>Fraction of Industrial Fuel Use Shifted to Other Fuels</v>
      </c>
      <c r="D366" s="11" t="s">
        <v>2814</v>
      </c>
      <c r="E366" s="56" t="s">
        <v>2716</v>
      </c>
      <c r="F366" s="56" t="s">
        <v>3345</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29">
      <c r="A367" s="77" t="str">
        <f t="shared" si="89"/>
        <v>Industry</v>
      </c>
      <c r="B367" s="77" t="str">
        <f t="shared" si="89"/>
        <v>Electrification + Hydrogen</v>
      </c>
      <c r="C367" s="77" t="str">
        <f t="shared" si="89"/>
        <v>Fraction of Industrial Fuel Use Shifted to Other Fuels</v>
      </c>
      <c r="D367" s="11" t="s">
        <v>2814</v>
      </c>
      <c r="E367" s="56" t="s">
        <v>3227</v>
      </c>
      <c r="F367" s="56" t="s">
        <v>3345</v>
      </c>
      <c r="G367" s="56" t="s">
        <v>3230</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0.5">
      <c r="A368" s="77" t="str">
        <f t="shared" si="89"/>
        <v>Industry</v>
      </c>
      <c r="B368" s="77" t="str">
        <f t="shared" si="89"/>
        <v>Electrification + Hydrogen</v>
      </c>
      <c r="C368" s="77" t="str">
        <f t="shared" si="89"/>
        <v>Fraction of Industrial Fuel Use Shifted to Other Fuels</v>
      </c>
      <c r="D368" s="11" t="s">
        <v>2814</v>
      </c>
      <c r="E368" s="56" t="s">
        <v>3228</v>
      </c>
      <c r="F368" s="56" t="s">
        <v>3345</v>
      </c>
      <c r="G368" s="56" t="s">
        <v>3232</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3244</v>
      </c>
      <c r="Q368" s="77" t="str">
        <f t="shared" si="86"/>
        <v>industry-ag-main.html#fuel-switching</v>
      </c>
      <c r="R368" s="400" t="str">
        <f t="shared" si="86"/>
        <v>industry-elec-and-hydrogen.html</v>
      </c>
      <c r="S368" s="56"/>
      <c r="T368" s="56"/>
    </row>
    <row r="369" spans="1:20" ht="29">
      <c r="A369" s="77" t="str">
        <f t="shared" si="89"/>
        <v>Industry</v>
      </c>
      <c r="B369" s="77" t="str">
        <f t="shared" si="89"/>
        <v>Electrification + Hydrogen</v>
      </c>
      <c r="C369" s="77" t="str">
        <f t="shared" si="89"/>
        <v>Fraction of Industrial Fuel Use Shifted to Other Fuels</v>
      </c>
      <c r="D369" s="11" t="s">
        <v>2814</v>
      </c>
      <c r="E369" s="56" t="s">
        <v>3229</v>
      </c>
      <c r="F369" s="56" t="s">
        <v>3345</v>
      </c>
      <c r="G369" s="56" t="s">
        <v>3233</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29">
      <c r="A370" s="77" t="str">
        <f t="shared" si="89"/>
        <v>Industry</v>
      </c>
      <c r="B370" s="77" t="str">
        <f t="shared" si="89"/>
        <v>Electrification + Hydrogen</v>
      </c>
      <c r="C370" s="77" t="str">
        <f t="shared" si="89"/>
        <v>Fraction of Industrial Fuel Use Shifted to Other Fuels</v>
      </c>
      <c r="D370" s="11" t="s">
        <v>2814</v>
      </c>
      <c r="E370" s="56" t="s">
        <v>3226</v>
      </c>
      <c r="F370" s="56" t="s">
        <v>3345</v>
      </c>
      <c r="G370" s="56" t="s">
        <v>3231</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29">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29">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29">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29">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29">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29">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29">
      <c r="A377" s="77" t="str">
        <f t="shared" si="89"/>
        <v>Industry</v>
      </c>
      <c r="B377" s="77" t="str">
        <f t="shared" si="89"/>
        <v>Electrification + Hydrogen</v>
      </c>
      <c r="C377" s="77" t="str">
        <f t="shared" si="89"/>
        <v>Fraction of Industrial Fuel Use Shifted to Other Fuels</v>
      </c>
      <c r="D377" s="11" t="s">
        <v>149</v>
      </c>
      <c r="E377" s="56" t="s">
        <v>3227</v>
      </c>
      <c r="F377" s="11" t="s">
        <v>2813</v>
      </c>
      <c r="G377" s="56" t="s">
        <v>3230</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29">
      <c r="A378" s="77" t="str">
        <f t="shared" si="89"/>
        <v>Industry</v>
      </c>
      <c r="B378" s="77" t="str">
        <f t="shared" si="89"/>
        <v>Electrification + Hydrogen</v>
      </c>
      <c r="C378" s="77" t="str">
        <f t="shared" si="89"/>
        <v>Fraction of Industrial Fuel Use Shifted to Other Fuels</v>
      </c>
      <c r="D378" s="11" t="s">
        <v>149</v>
      </c>
      <c r="E378" s="56" t="s">
        <v>3228</v>
      </c>
      <c r="F378" s="11" t="s">
        <v>2813</v>
      </c>
      <c r="G378" s="56" t="s">
        <v>3232</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29">
      <c r="A379" s="77" t="str">
        <f t="shared" si="89"/>
        <v>Industry</v>
      </c>
      <c r="B379" s="77" t="str">
        <f t="shared" si="89"/>
        <v>Electrification + Hydrogen</v>
      </c>
      <c r="C379" s="77" t="str">
        <f t="shared" si="89"/>
        <v>Fraction of Industrial Fuel Use Shifted to Other Fuels</v>
      </c>
      <c r="D379" s="11" t="s">
        <v>149</v>
      </c>
      <c r="E379" s="56" t="s">
        <v>3229</v>
      </c>
      <c r="F379" s="11" t="s">
        <v>2813</v>
      </c>
      <c r="G379" s="56" t="s">
        <v>3233</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29">
      <c r="A380" s="77" t="str">
        <f t="shared" si="89"/>
        <v>Industry</v>
      </c>
      <c r="B380" s="77" t="str">
        <f t="shared" si="89"/>
        <v>Electrification + Hydrogen</v>
      </c>
      <c r="C380" s="77" t="str">
        <f t="shared" si="89"/>
        <v>Fraction of Industrial Fuel Use Shifted to Other Fuels</v>
      </c>
      <c r="D380" s="11" t="s">
        <v>149</v>
      </c>
      <c r="E380" s="56" t="s">
        <v>3226</v>
      </c>
      <c r="F380" s="11" t="s">
        <v>2813</v>
      </c>
      <c r="G380" s="56" t="s">
        <v>3231</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29">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29">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0.5">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3236</v>
      </c>
      <c r="Q383" s="77" t="str">
        <f t="shared" si="86"/>
        <v>industry-ag-main.html#fuel-switching</v>
      </c>
      <c r="R383" s="400" t="str">
        <f t="shared" si="86"/>
        <v>industry-elec-and-hydrogen.html</v>
      </c>
      <c r="S383" s="56"/>
      <c r="T383" s="56"/>
    </row>
    <row r="384" spans="1:20" ht="29">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0.5">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3235</v>
      </c>
      <c r="Q385" s="77" t="str">
        <f t="shared" si="86"/>
        <v>industry-ag-main.html#fuel-switching</v>
      </c>
      <c r="R385" s="400" t="str">
        <f t="shared" si="86"/>
        <v>industry-elec-and-hydrogen.html</v>
      </c>
      <c r="S385" s="56"/>
      <c r="T385" s="56"/>
    </row>
    <row r="386" spans="1:20" ht="29">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29">
      <c r="A387" s="77" t="str">
        <f t="shared" si="89"/>
        <v>Industry</v>
      </c>
      <c r="B387" s="77" t="str">
        <f t="shared" si="89"/>
        <v>Electrification + Hydrogen</v>
      </c>
      <c r="C387" s="77" t="str">
        <f t="shared" si="89"/>
        <v>Fraction of Industrial Fuel Use Shifted to Other Fuels</v>
      </c>
      <c r="D387" s="11" t="s">
        <v>150</v>
      </c>
      <c r="E387" s="56" t="s">
        <v>3227</v>
      </c>
      <c r="F387" s="11" t="s">
        <v>152</v>
      </c>
      <c r="G387" s="56" t="s">
        <v>3230</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0.5">
      <c r="A388" s="77" t="str">
        <f t="shared" si="89"/>
        <v>Industry</v>
      </c>
      <c r="B388" s="77" t="str">
        <f t="shared" si="89"/>
        <v>Electrification + Hydrogen</v>
      </c>
      <c r="C388" s="77" t="str">
        <f t="shared" si="89"/>
        <v>Fraction of Industrial Fuel Use Shifted to Other Fuels</v>
      </c>
      <c r="D388" s="11" t="s">
        <v>150</v>
      </c>
      <c r="E388" s="56" t="s">
        <v>3228</v>
      </c>
      <c r="F388" s="11" t="s">
        <v>152</v>
      </c>
      <c r="G388" s="56" t="s">
        <v>3232</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3245</v>
      </c>
      <c r="Q388" s="77" t="str">
        <f t="shared" si="86"/>
        <v>industry-ag-main.html#fuel-switching</v>
      </c>
      <c r="R388" s="400" t="str">
        <f t="shared" si="86"/>
        <v>industry-elec-and-hydrogen.html</v>
      </c>
      <c r="S388" s="56"/>
      <c r="T388" s="56"/>
    </row>
    <row r="389" spans="1:20" ht="130.5">
      <c r="A389" s="77" t="str">
        <f t="shared" si="89"/>
        <v>Industry</v>
      </c>
      <c r="B389" s="77" t="str">
        <f t="shared" si="89"/>
        <v>Electrification + Hydrogen</v>
      </c>
      <c r="C389" s="77" t="str">
        <f t="shared" si="89"/>
        <v>Fraction of Industrial Fuel Use Shifted to Other Fuels</v>
      </c>
      <c r="D389" s="11" t="s">
        <v>150</v>
      </c>
      <c r="E389" s="56" t="s">
        <v>3229</v>
      </c>
      <c r="F389" s="11" t="s">
        <v>152</v>
      </c>
      <c r="G389" s="56" t="s">
        <v>3233</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3246</v>
      </c>
      <c r="Q389" s="77" t="str">
        <f t="shared" si="86"/>
        <v>industry-ag-main.html#fuel-switching</v>
      </c>
      <c r="R389" s="400" t="str">
        <f t="shared" si="86"/>
        <v>industry-elec-and-hydrogen.html</v>
      </c>
      <c r="S389" s="56"/>
      <c r="T389" s="56"/>
    </row>
    <row r="390" spans="1:20" ht="29">
      <c r="A390" s="77" t="str">
        <f t="shared" si="89"/>
        <v>Industry</v>
      </c>
      <c r="B390" s="77" t="str">
        <f t="shared" si="89"/>
        <v>Electrification + Hydrogen</v>
      </c>
      <c r="C390" s="77" t="str">
        <f t="shared" si="89"/>
        <v>Fraction of Industrial Fuel Use Shifted to Other Fuels</v>
      </c>
      <c r="D390" s="11" t="s">
        <v>150</v>
      </c>
      <c r="E390" s="56" t="s">
        <v>3226</v>
      </c>
      <c r="F390" s="11" t="s">
        <v>152</v>
      </c>
      <c r="G390" s="56" t="s">
        <v>3231</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29">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16">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3196</v>
      </c>
      <c r="Q392" s="77" t="str">
        <f t="shared" si="86"/>
        <v>industry-ag-main.html#fuel-switching</v>
      </c>
      <c r="R392" s="400" t="str">
        <f t="shared" si="86"/>
        <v>industry-elec-and-hydrogen.html</v>
      </c>
      <c r="S392" s="56"/>
      <c r="T392" s="56"/>
    </row>
    <row r="393" spans="1:20" ht="130.5">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3197</v>
      </c>
      <c r="Q393" s="77" t="str">
        <f t="shared" si="86"/>
        <v>industry-ag-main.html#fuel-switching</v>
      </c>
      <c r="R393" s="400" t="str">
        <f t="shared" si="86"/>
        <v>industry-elec-and-hydrogen.html</v>
      </c>
      <c r="S393" s="56"/>
      <c r="T393" s="56"/>
    </row>
    <row r="394" spans="1:20" ht="29">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0.5">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3182</v>
      </c>
      <c r="Q395" s="77" t="str">
        <f t="shared" si="86"/>
        <v>industry-ag-main.html#fuel-switching</v>
      </c>
      <c r="R395" s="400" t="str">
        <f t="shared" si="86"/>
        <v>industry-elec-and-hydrogen.html</v>
      </c>
      <c r="S395" s="56"/>
      <c r="T395" s="56"/>
    </row>
    <row r="396" spans="1:20" ht="29">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29">
      <c r="A397" s="77" t="str">
        <f t="shared" si="89"/>
        <v>Industry</v>
      </c>
      <c r="B397" s="77" t="str">
        <f t="shared" si="89"/>
        <v>Electrification + Hydrogen</v>
      </c>
      <c r="C397" s="77" t="str">
        <f t="shared" si="89"/>
        <v>Fraction of Industrial Fuel Use Shifted to Other Fuels</v>
      </c>
      <c r="D397" s="11" t="s">
        <v>151</v>
      </c>
      <c r="E397" s="56" t="s">
        <v>3227</v>
      </c>
      <c r="F397" s="11" t="s">
        <v>153</v>
      </c>
      <c r="G397" s="56" t="s">
        <v>3230</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30.5">
      <c r="A398" s="77" t="str">
        <f t="shared" si="89"/>
        <v>Industry</v>
      </c>
      <c r="B398" s="77" t="str">
        <f t="shared" si="89"/>
        <v>Electrification + Hydrogen</v>
      </c>
      <c r="C398" s="77" t="str">
        <f t="shared" si="89"/>
        <v>Fraction of Industrial Fuel Use Shifted to Other Fuels</v>
      </c>
      <c r="D398" s="11" t="s">
        <v>151</v>
      </c>
      <c r="E398" s="56" t="s">
        <v>3228</v>
      </c>
      <c r="F398" s="11" t="s">
        <v>153</v>
      </c>
      <c r="G398" s="56" t="s">
        <v>3232</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3247</v>
      </c>
      <c r="Q398" s="77" t="str">
        <f t="shared" si="91"/>
        <v>industry-ag-main.html#fuel-switching</v>
      </c>
      <c r="R398" s="400" t="str">
        <f t="shared" si="91"/>
        <v>industry-elec-and-hydrogen.html</v>
      </c>
      <c r="S398" s="56"/>
      <c r="T398" s="56"/>
    </row>
    <row r="399" spans="1:20" ht="130.5">
      <c r="A399" s="77" t="str">
        <f t="shared" si="89"/>
        <v>Industry</v>
      </c>
      <c r="B399" s="77" t="str">
        <f t="shared" si="89"/>
        <v>Electrification + Hydrogen</v>
      </c>
      <c r="C399" s="77" t="str">
        <f t="shared" si="89"/>
        <v>Fraction of Industrial Fuel Use Shifted to Other Fuels</v>
      </c>
      <c r="D399" s="11" t="s">
        <v>151</v>
      </c>
      <c r="E399" s="56" t="s">
        <v>3229</v>
      </c>
      <c r="F399" s="11" t="s">
        <v>153</v>
      </c>
      <c r="G399" s="56" t="s">
        <v>3233</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3248</v>
      </c>
      <c r="Q399" s="77" t="str">
        <f t="shared" si="91"/>
        <v>industry-ag-main.html#fuel-switching</v>
      </c>
      <c r="R399" s="400" t="str">
        <f t="shared" si="91"/>
        <v>industry-elec-and-hydrogen.html</v>
      </c>
      <c r="S399" s="56"/>
      <c r="T399" s="56"/>
    </row>
    <row r="400" spans="1:20" ht="29">
      <c r="A400" s="77" t="str">
        <f t="shared" si="89"/>
        <v>Industry</v>
      </c>
      <c r="B400" s="77" t="str">
        <f t="shared" si="89"/>
        <v>Electrification + Hydrogen</v>
      </c>
      <c r="C400" s="77" t="str">
        <f t="shared" si="89"/>
        <v>Fraction of Industrial Fuel Use Shifted to Other Fuels</v>
      </c>
      <c r="D400" s="11" t="s">
        <v>151</v>
      </c>
      <c r="E400" s="56" t="s">
        <v>3226</v>
      </c>
      <c r="F400" s="11" t="s">
        <v>153</v>
      </c>
      <c r="G400" s="56" t="s">
        <v>3231</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3.5">
      <c r="A401" s="347" t="s">
        <v>9</v>
      </c>
      <c r="B401" s="347" t="s">
        <v>3357</v>
      </c>
      <c r="C401" s="347" t="s">
        <v>3360</v>
      </c>
      <c r="D401" s="11"/>
      <c r="E401" s="11"/>
      <c r="F401" s="11"/>
      <c r="G401" s="11"/>
      <c r="H401" s="59">
        <v>58</v>
      </c>
      <c r="I401" s="11" t="s">
        <v>49</v>
      </c>
      <c r="J401" s="347" t="s">
        <v>3364</v>
      </c>
      <c r="K401" s="347" t="s">
        <v>3365</v>
      </c>
      <c r="L401" s="65">
        <v>0</v>
      </c>
      <c r="M401" s="66">
        <v>1</v>
      </c>
      <c r="N401" s="66">
        <v>0.01</v>
      </c>
      <c r="O401" s="11" t="s">
        <v>38</v>
      </c>
      <c r="P401" s="11" t="s">
        <v>3406</v>
      </c>
      <c r="Q401" s="11" t="s">
        <v>2401</v>
      </c>
      <c r="R401" s="412" t="s">
        <v>2402</v>
      </c>
      <c r="S401" s="11" t="s">
        <v>176</v>
      </c>
      <c r="T401" s="11"/>
    </row>
    <row r="402" spans="1:20" s="3" customFormat="1" ht="43.5">
      <c r="A402" s="347" t="s">
        <v>9</v>
      </c>
      <c r="B402" s="347" t="s">
        <v>3358</v>
      </c>
      <c r="C402" s="347" t="s">
        <v>3361</v>
      </c>
      <c r="D402" s="11"/>
      <c r="E402" s="11"/>
      <c r="F402" s="11"/>
      <c r="G402" s="11"/>
      <c r="H402" s="59">
        <v>510</v>
      </c>
      <c r="I402" s="11" t="s">
        <v>49</v>
      </c>
      <c r="J402" s="347" t="s">
        <v>3364</v>
      </c>
      <c r="K402" s="347" t="s">
        <v>3366</v>
      </c>
      <c r="L402" s="65">
        <v>0</v>
      </c>
      <c r="M402" s="66">
        <v>1</v>
      </c>
      <c r="N402" s="66">
        <v>0.01</v>
      </c>
      <c r="O402" s="11" t="s">
        <v>38</v>
      </c>
      <c r="P402" s="11" t="s">
        <v>3407</v>
      </c>
      <c r="Q402" s="11" t="s">
        <v>2401</v>
      </c>
      <c r="R402" s="412" t="s">
        <v>2402</v>
      </c>
      <c r="S402" s="11"/>
      <c r="T402" s="11"/>
    </row>
    <row r="403" spans="1:20" s="3" customFormat="1" ht="43.5">
      <c r="A403" s="347" t="s">
        <v>9</v>
      </c>
      <c r="B403" s="347" t="s">
        <v>3359</v>
      </c>
      <c r="C403" s="347" t="s">
        <v>3362</v>
      </c>
      <c r="D403" s="11"/>
      <c r="E403" s="11"/>
      <c r="F403" s="11"/>
      <c r="G403" s="11"/>
      <c r="H403" s="59">
        <v>511</v>
      </c>
      <c r="I403" s="11" t="s">
        <v>49</v>
      </c>
      <c r="J403" s="347" t="s">
        <v>3364</v>
      </c>
      <c r="K403" s="347" t="s">
        <v>3367</v>
      </c>
      <c r="L403" s="65">
        <v>0</v>
      </c>
      <c r="M403" s="66">
        <v>1</v>
      </c>
      <c r="N403" s="66">
        <v>0.01</v>
      </c>
      <c r="O403" s="11" t="s">
        <v>38</v>
      </c>
      <c r="P403" s="11" t="s">
        <v>3408</v>
      </c>
      <c r="Q403" s="11" t="s">
        <v>2401</v>
      </c>
      <c r="R403" s="412" t="s">
        <v>2402</v>
      </c>
      <c r="S403" s="11"/>
      <c r="T403" s="11"/>
    </row>
    <row r="404" spans="1:20" s="3" customFormat="1" ht="43.5">
      <c r="A404" s="347" t="s">
        <v>9</v>
      </c>
      <c r="B404" s="347" t="s">
        <v>3369</v>
      </c>
      <c r="C404" s="347" t="s">
        <v>3363</v>
      </c>
      <c r="D404" s="11"/>
      <c r="E404" s="11"/>
      <c r="F404" s="11"/>
      <c r="G404" s="11"/>
      <c r="H404" s="59">
        <v>512</v>
      </c>
      <c r="I404" s="11" t="s">
        <v>49</v>
      </c>
      <c r="J404" s="347" t="s">
        <v>3364</v>
      </c>
      <c r="K404" s="347" t="s">
        <v>3368</v>
      </c>
      <c r="L404" s="65">
        <v>0</v>
      </c>
      <c r="M404" s="66">
        <v>1</v>
      </c>
      <c r="N404" s="66">
        <v>0.01</v>
      </c>
      <c r="O404" s="11" t="s">
        <v>38</v>
      </c>
      <c r="P404" s="11" t="s">
        <v>3409</v>
      </c>
      <c r="Q404" s="11" t="s">
        <v>2401</v>
      </c>
      <c r="R404" s="412" t="s">
        <v>2402</v>
      </c>
      <c r="S404" s="11"/>
      <c r="T404" s="11"/>
    </row>
    <row r="405" spans="1:20" s="6" customFormat="1" ht="87">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2" t="s">
        <v>3208</v>
      </c>
      <c r="S405" s="56" t="s">
        <v>2817</v>
      </c>
      <c r="T405" s="58"/>
    </row>
    <row r="406" spans="1:20" s="6" customFormat="1" ht="72.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0" t="str">
        <f t="shared" ref="R406:R409" si="94">R$405</f>
        <v>material-efficiency-longevity-reuse.html</v>
      </c>
      <c r="S406" s="56" t="s">
        <v>2818</v>
      </c>
      <c r="T406" s="58"/>
    </row>
    <row r="407" spans="1:20" s="6" customFormat="1" ht="72.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0" t="str">
        <f t="shared" si="94"/>
        <v>material-efficiency-longevity-reuse.html</v>
      </c>
      <c r="S407" s="56"/>
      <c r="T407" s="58"/>
    </row>
    <row r="408" spans="1:20" s="6" customFormat="1" ht="101.5">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2" t="s">
        <v>3209</v>
      </c>
      <c r="S408" s="56" t="s">
        <v>2826</v>
      </c>
      <c r="T408" s="58"/>
    </row>
    <row r="409" spans="1:20" s="6" customFormat="1" ht="72.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0" t="str">
        <f t="shared" si="94"/>
        <v>material-efficiency-longevity-reuse.html</v>
      </c>
      <c r="S409" s="56" t="s">
        <v>2818</v>
      </c>
      <c r="T409" s="58"/>
    </row>
    <row r="410" spans="1:20" ht="58">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3382</v>
      </c>
      <c r="Q410" s="56" t="s">
        <v>257</v>
      </c>
      <c r="R410" s="412" t="s">
        <v>258</v>
      </c>
      <c r="S410" s="56" t="s">
        <v>176</v>
      </c>
      <c r="T410" s="56"/>
    </row>
    <row r="411" spans="1:20" ht="43.5">
      <c r="A411" s="77" t="str">
        <f>A$410</f>
        <v>Industry</v>
      </c>
      <c r="B411" s="77" t="str">
        <f t="shared" ref="B411:C412" si="96">B$410</f>
        <v>Methane Capture</v>
      </c>
      <c r="C411" s="77" t="str">
        <f t="shared" si="96"/>
        <v>Fraction of Methane Capture Opportunities Achieved</v>
      </c>
      <c r="D411" s="56" t="s">
        <v>2814</v>
      </c>
      <c r="E411" s="56"/>
      <c r="F411" s="56" t="s">
        <v>3345</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3383</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43.5">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3384</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43.5">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3385</v>
      </c>
      <c r="Q413" s="56" t="s">
        <v>259</v>
      </c>
      <c r="R413" s="412" t="s">
        <v>260</v>
      </c>
      <c r="S413" s="56" t="s">
        <v>176</v>
      </c>
      <c r="T413" s="56"/>
    </row>
    <row r="414" spans="1:20" ht="43.5">
      <c r="A414" s="77" t="str">
        <f>A$413</f>
        <v>Industry</v>
      </c>
      <c r="B414" s="77" t="str">
        <f t="shared" ref="B414:C415" si="98">B$413</f>
        <v>Methane Destruction</v>
      </c>
      <c r="C414" s="77" t="str">
        <f t="shared" si="98"/>
        <v>Fraction of Methane Destruction Opportunities Achieved</v>
      </c>
      <c r="D414" s="56" t="s">
        <v>2814</v>
      </c>
      <c r="E414" s="56"/>
      <c r="F414" s="56" t="s">
        <v>3345</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3386</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43.5">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3387</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58">
      <c r="A416" s="346" t="s">
        <v>9</v>
      </c>
      <c r="B416" s="346" t="s">
        <v>2921</v>
      </c>
      <c r="C416" s="346" t="s">
        <v>2922</v>
      </c>
      <c r="D416" s="11" t="s">
        <v>521</v>
      </c>
      <c r="E416" s="56"/>
      <c r="F416" s="11" t="s">
        <v>518</v>
      </c>
      <c r="G416" s="56"/>
      <c r="H416" s="57">
        <v>451</v>
      </c>
      <c r="I416" s="56" t="s">
        <v>49</v>
      </c>
      <c r="J416" s="346" t="s">
        <v>2922</v>
      </c>
      <c r="K416" s="346" t="s">
        <v>2923</v>
      </c>
      <c r="L416" s="62">
        <v>0</v>
      </c>
      <c r="M416" s="63">
        <v>1</v>
      </c>
      <c r="N416" s="63">
        <v>0.01</v>
      </c>
      <c r="O416" s="56" t="s">
        <v>2924</v>
      </c>
      <c r="P416" s="56" t="s">
        <v>3211</v>
      </c>
      <c r="Q416" s="56"/>
      <c r="R416" s="412" t="s">
        <v>3210</v>
      </c>
      <c r="S416" s="56" t="s">
        <v>176</v>
      </c>
      <c r="T416" s="56"/>
    </row>
    <row r="417" spans="1:20" ht="58">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3212</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58">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3213</v>
      </c>
      <c r="Q418" s="56"/>
      <c r="R418" s="400" t="str">
        <f t="shared" si="104"/>
        <v>reduce-fuel-exports.html</v>
      </c>
      <c r="S418" s="77" t="str">
        <f t="shared" si="105"/>
        <v>Calculated from model data; see the relevant variable(s) in the InputData folder for source information.</v>
      </c>
      <c r="T418" s="56"/>
    </row>
    <row r="419" spans="1:20" ht="58">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3214</v>
      </c>
      <c r="Q419" s="56"/>
      <c r="R419" s="400" t="str">
        <f t="shared" si="104"/>
        <v>reduce-fuel-exports.html</v>
      </c>
      <c r="S419" s="77" t="str">
        <f t="shared" si="105"/>
        <v>Calculated from model data; see the relevant variable(s) in the InputData folder for source information.</v>
      </c>
      <c r="T419" s="56"/>
    </row>
    <row r="420" spans="1:20" ht="58">
      <c r="A420" s="77" t="str">
        <f t="shared" si="106"/>
        <v>Industry</v>
      </c>
      <c r="B420" s="77" t="str">
        <f t="shared" si="101"/>
        <v>Reduce Fossil Fuel Exports</v>
      </c>
      <c r="C420" s="77" t="str">
        <f t="shared" si="101"/>
        <v>Percent Reduction in Fossil Fuel Exports</v>
      </c>
      <c r="D420" s="11" t="s">
        <v>2901</v>
      </c>
      <c r="E420" s="56"/>
      <c r="F420" s="11" t="s">
        <v>2902</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3215</v>
      </c>
      <c r="Q420" s="56"/>
      <c r="R420" s="400" t="str">
        <f t="shared" si="104"/>
        <v>reduce-fuel-exports.html</v>
      </c>
      <c r="S420" s="77" t="str">
        <f t="shared" si="105"/>
        <v>Calculated from model data; see the relevant variable(s) in the InputData folder for source information.</v>
      </c>
      <c r="T420" s="56"/>
    </row>
    <row r="421" spans="1:20" ht="43.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58">
      <c r="A422" s="77" t="str">
        <f t="shared" si="106"/>
        <v>Industry</v>
      </c>
      <c r="B422" s="77" t="str">
        <f t="shared" si="101"/>
        <v>Reduce Fossil Fuel Exports</v>
      </c>
      <c r="C422" s="77" t="str">
        <f t="shared" si="101"/>
        <v>Percent Reduction in Fossil Fuel Exports</v>
      </c>
      <c r="D422" s="11" t="s">
        <v>2893</v>
      </c>
      <c r="E422" s="56"/>
      <c r="F422" s="11" t="s">
        <v>2897</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3216</v>
      </c>
      <c r="Q422" s="56"/>
      <c r="R422" s="400" t="str">
        <f t="shared" ref="R422:R424" si="108">R$416</f>
        <v>reduce-fuel-exports.html</v>
      </c>
      <c r="S422" s="77" t="str">
        <f t="shared" si="105"/>
        <v>Calculated from model data; see the relevant variable(s) in the InputData folder for source information.</v>
      </c>
      <c r="T422" s="56"/>
    </row>
    <row r="423" spans="1:20" ht="58">
      <c r="A423" s="77" t="str">
        <f t="shared" si="106"/>
        <v>Industry</v>
      </c>
      <c r="B423" s="77" t="str">
        <f t="shared" si="101"/>
        <v>Reduce Fossil Fuel Exports</v>
      </c>
      <c r="C423" s="77" t="str">
        <f t="shared" si="101"/>
        <v>Percent Reduction in Fossil Fuel Exports</v>
      </c>
      <c r="D423" s="11" t="s">
        <v>2903</v>
      </c>
      <c r="E423" s="56"/>
      <c r="F423" s="11" t="s">
        <v>2904</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3217</v>
      </c>
      <c r="Q423" s="56"/>
      <c r="R423" s="400" t="str">
        <f t="shared" si="108"/>
        <v>reduce-fuel-exports.html</v>
      </c>
      <c r="S423" s="77" t="str">
        <f t="shared" si="105"/>
        <v>Calculated from model data; see the relevant variable(s) in the InputData folder for source information.</v>
      </c>
      <c r="T423" s="56"/>
    </row>
    <row r="424" spans="1:20" ht="58">
      <c r="A424" s="77" t="str">
        <f t="shared" si="106"/>
        <v>Industry</v>
      </c>
      <c r="B424" s="77" t="str">
        <f t="shared" si="101"/>
        <v>Reduce Fossil Fuel Exports</v>
      </c>
      <c r="C424" s="77" t="str">
        <f t="shared" si="101"/>
        <v>Percent Reduction in Fossil Fuel Exports</v>
      </c>
      <c r="D424" s="11" t="s">
        <v>2894</v>
      </c>
      <c r="E424" s="56"/>
      <c r="F424" s="11" t="s">
        <v>2898</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3218</v>
      </c>
      <c r="Q424" s="56"/>
      <c r="R424" s="400" t="str">
        <f t="shared" si="108"/>
        <v>reduce-fuel-exports.html</v>
      </c>
      <c r="S424" s="77" t="str">
        <f t="shared" si="105"/>
        <v>Calculated from model data; see the relevant variable(s) in the InputData folder for source information.</v>
      </c>
      <c r="T424" s="56"/>
    </row>
    <row r="425" spans="1:20" ht="72.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29">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29">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3224</v>
      </c>
      <c r="S427" s="56"/>
      <c r="T427" s="56"/>
    </row>
    <row r="428" spans="1:20" ht="43.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58">
      <c r="A429" s="346" t="s">
        <v>154</v>
      </c>
      <c r="B429" s="346" t="s">
        <v>3354</v>
      </c>
      <c r="C429" s="346" t="s">
        <v>3355</v>
      </c>
      <c r="D429" s="56"/>
      <c r="E429" s="56"/>
      <c r="F429" s="56"/>
      <c r="G429" s="56"/>
      <c r="H429" s="57">
        <v>62</v>
      </c>
      <c r="I429" s="56" t="s">
        <v>49</v>
      </c>
      <c r="J429" s="346" t="s">
        <v>3354</v>
      </c>
      <c r="K429" s="79" t="s">
        <v>3356</v>
      </c>
      <c r="L429" s="62">
        <v>0</v>
      </c>
      <c r="M429" s="63">
        <v>1</v>
      </c>
      <c r="N429" s="63">
        <v>0.01</v>
      </c>
      <c r="O429" s="56" t="s">
        <v>38</v>
      </c>
      <c r="P429" s="56" t="s">
        <v>3388</v>
      </c>
      <c r="Q429" s="56" t="s">
        <v>265</v>
      </c>
      <c r="R429" s="412" t="s">
        <v>266</v>
      </c>
      <c r="S429" s="56" t="s">
        <v>176</v>
      </c>
      <c r="T429" s="56"/>
    </row>
    <row r="430" spans="1:20" ht="43.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3.5">
      <c r="A431" s="346" t="s">
        <v>154</v>
      </c>
      <c r="B431" s="346" t="s">
        <v>155</v>
      </c>
      <c r="C431" s="346" t="s">
        <v>3410</v>
      </c>
      <c r="D431" s="56"/>
      <c r="E431" s="56"/>
      <c r="F431" s="56"/>
      <c r="G431" s="56"/>
      <c r="H431" s="57">
        <v>64</v>
      </c>
      <c r="I431" s="56" t="s">
        <v>49</v>
      </c>
      <c r="J431" s="79" t="s">
        <v>155</v>
      </c>
      <c r="K431" s="79" t="s">
        <v>2424</v>
      </c>
      <c r="L431" s="62">
        <v>0</v>
      </c>
      <c r="M431" s="63">
        <v>1</v>
      </c>
      <c r="N431" s="63">
        <v>0.01</v>
      </c>
      <c r="O431" s="56" t="s">
        <v>38</v>
      </c>
      <c r="P431" s="56" t="s">
        <v>3389</v>
      </c>
      <c r="Q431" s="56" t="s">
        <v>269</v>
      </c>
      <c r="R431" s="412" t="s">
        <v>270</v>
      </c>
      <c r="S431" s="56" t="s">
        <v>176</v>
      </c>
      <c r="T431" s="56"/>
    </row>
    <row r="432" spans="1:20" ht="29">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3225</v>
      </c>
      <c r="S432" s="56"/>
      <c r="T432" s="56"/>
    </row>
    <row r="433" spans="1:20" ht="116">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3220</v>
      </c>
      <c r="Q433" s="56"/>
      <c r="R433" s="412" t="s">
        <v>3219</v>
      </c>
      <c r="S433" s="8" t="s">
        <v>2831</v>
      </c>
      <c r="T433" s="56"/>
    </row>
    <row r="434" spans="1:20" s="3" customFormat="1" ht="58">
      <c r="A434" s="347" t="s">
        <v>2905</v>
      </c>
      <c r="B434" s="347" t="s">
        <v>2909</v>
      </c>
      <c r="C434" s="347" t="s">
        <v>325</v>
      </c>
      <c r="D434" s="11"/>
      <c r="E434" s="11"/>
      <c r="F434" s="11"/>
      <c r="G434" s="11"/>
      <c r="H434" s="57">
        <v>68</v>
      </c>
      <c r="I434" s="11" t="s">
        <v>49</v>
      </c>
      <c r="J434" s="78" t="s">
        <v>2908</v>
      </c>
      <c r="K434" s="79" t="s">
        <v>2422</v>
      </c>
      <c r="L434" s="66">
        <v>0</v>
      </c>
      <c r="M434" s="66">
        <v>1</v>
      </c>
      <c r="N434" s="66">
        <v>0.01</v>
      </c>
      <c r="O434" s="11" t="s">
        <v>64</v>
      </c>
      <c r="P434" s="11" t="s">
        <v>2499</v>
      </c>
      <c r="Q434" s="11" t="s">
        <v>275</v>
      </c>
      <c r="R434" s="412" t="s">
        <v>276</v>
      </c>
      <c r="S434" s="56" t="s">
        <v>176</v>
      </c>
      <c r="T434" s="11"/>
    </row>
    <row r="435" spans="1:20" s="3" customFormat="1" ht="58">
      <c r="A435" s="347" t="s">
        <v>2905</v>
      </c>
      <c r="B435" s="347" t="s">
        <v>3292</v>
      </c>
      <c r="C435" s="347" t="s">
        <v>3291</v>
      </c>
      <c r="D435" s="11"/>
      <c r="E435" s="11"/>
      <c r="F435" s="11"/>
      <c r="G435" s="11"/>
      <c r="H435" s="57">
        <v>176</v>
      </c>
      <c r="I435" s="11" t="s">
        <v>49</v>
      </c>
      <c r="J435" s="78" t="s">
        <v>412</v>
      </c>
      <c r="K435" s="79" t="s">
        <v>3289</v>
      </c>
      <c r="L435" s="66">
        <v>0</v>
      </c>
      <c r="M435" s="66">
        <v>1</v>
      </c>
      <c r="N435" s="66">
        <v>0.01</v>
      </c>
      <c r="O435" s="56" t="s">
        <v>3290</v>
      </c>
      <c r="P435" s="11" t="s">
        <v>3293</v>
      </c>
      <c r="Q435" s="11" t="s">
        <v>405</v>
      </c>
      <c r="R435" s="412" t="s">
        <v>3221</v>
      </c>
      <c r="S435" s="56" t="s">
        <v>176</v>
      </c>
      <c r="T435" s="11"/>
    </row>
    <row r="436" spans="1:20" s="3" customFormat="1" ht="58">
      <c r="A436" s="347" t="s">
        <v>2905</v>
      </c>
      <c r="B436" s="347" t="s">
        <v>2906</v>
      </c>
      <c r="C436" s="347" t="s">
        <v>2907</v>
      </c>
      <c r="D436" s="11"/>
      <c r="E436" s="11"/>
      <c r="F436" s="11"/>
      <c r="G436" s="11"/>
      <c r="H436" s="57">
        <v>450</v>
      </c>
      <c r="I436" s="11" t="s">
        <v>49</v>
      </c>
      <c r="J436" s="347" t="s">
        <v>2910</v>
      </c>
      <c r="K436" s="346" t="s">
        <v>2911</v>
      </c>
      <c r="L436" s="66">
        <v>0</v>
      </c>
      <c r="M436" s="66">
        <v>1</v>
      </c>
      <c r="N436" s="66">
        <v>0.01</v>
      </c>
      <c r="O436" s="56" t="s">
        <v>2912</v>
      </c>
      <c r="P436" s="11" t="s">
        <v>2913</v>
      </c>
      <c r="Q436" s="11"/>
      <c r="R436" s="412" t="s">
        <v>3222</v>
      </c>
      <c r="S436" s="56"/>
      <c r="T436" s="11"/>
    </row>
    <row r="437" spans="1:20" ht="87">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3424</v>
      </c>
      <c r="P437" s="56" t="s">
        <v>3425</v>
      </c>
      <c r="Q437" s="56" t="s">
        <v>271</v>
      </c>
      <c r="R437" s="412" t="s">
        <v>272</v>
      </c>
      <c r="S437" s="56"/>
      <c r="T437" s="56"/>
    </row>
    <row r="438" spans="1:20" ht="101.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3426</v>
      </c>
      <c r="Q438" s="58" t="str">
        <f>Q$437</f>
        <v>ccs.html#ccs</v>
      </c>
      <c r="R438" s="413" t="str">
        <f>R$437</f>
        <v>carbon-capture-and-sequestration.html</v>
      </c>
      <c r="S438" s="56"/>
      <c r="T438" s="56"/>
    </row>
    <row r="439" spans="1:20" s="6" customFormat="1" ht="58">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338" t="str">
        <f>UnitControlCenter!B39</f>
        <v>$/metric ton CO2e</v>
      </c>
      <c r="P439" s="56" t="s">
        <v>2690</v>
      </c>
      <c r="Q439" s="56" t="s">
        <v>273</v>
      </c>
      <c r="R439" s="412" t="s">
        <v>274</v>
      </c>
      <c r="S439" s="11" t="s">
        <v>2688</v>
      </c>
      <c r="T439" s="11" t="s">
        <v>463</v>
      </c>
    </row>
    <row r="440" spans="1:20" s="6" customFormat="1" ht="58">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3" t="str">
        <f t="shared" si="113"/>
        <v>carbon-tax.html</v>
      </c>
      <c r="S440" s="11"/>
      <c r="T440" s="58"/>
    </row>
    <row r="441" spans="1:20" s="6" customFormat="1" ht="58">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3" t="str">
        <f t="shared" si="113"/>
        <v>carbon-tax.html</v>
      </c>
      <c r="S441" s="11"/>
      <c r="T441" s="58"/>
    </row>
    <row r="442" spans="1:20" s="6" customFormat="1" ht="58">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3" t="str">
        <f t="shared" si="113"/>
        <v>carbon-tax.html</v>
      </c>
      <c r="S442" s="11"/>
      <c r="T442" s="58"/>
    </row>
    <row r="443" spans="1:20" s="6" customFormat="1" ht="87">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3330</v>
      </c>
      <c r="Q443" s="58" t="str">
        <f t="shared" si="113"/>
        <v>fuels.html#carbon-tax</v>
      </c>
      <c r="R443" s="413" t="str">
        <f t="shared" si="113"/>
        <v>carbon-tax.html</v>
      </c>
      <c r="S443" s="11"/>
      <c r="T443" s="58"/>
    </row>
    <row r="444" spans="1:20" s="6" customFormat="1" ht="29">
      <c r="A444" s="77" t="str">
        <f t="shared" si="114"/>
        <v>Cross-Sector</v>
      </c>
      <c r="B444" s="77" t="str">
        <f t="shared" si="114"/>
        <v>Carbon Tax</v>
      </c>
      <c r="C444" s="77" t="str">
        <f t="shared" si="114"/>
        <v>Additional Carbon Tax Rate</v>
      </c>
      <c r="D444" s="56" t="s">
        <v>2934</v>
      </c>
      <c r="E444" s="56"/>
      <c r="F444" s="56" t="s">
        <v>2935</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58">
      <c r="A446" s="347" t="s">
        <v>10</v>
      </c>
      <c r="B446" s="347" t="s">
        <v>3329</v>
      </c>
      <c r="C446" s="347" t="s">
        <v>2833</v>
      </c>
      <c r="D446" s="11"/>
      <c r="E446" s="11"/>
      <c r="F446" s="11"/>
      <c r="G446" s="11"/>
      <c r="H446" s="59">
        <v>509</v>
      </c>
      <c r="I446" s="11" t="s">
        <v>49</v>
      </c>
      <c r="J446" s="347" t="s">
        <v>3032</v>
      </c>
      <c r="K446" s="347" t="s">
        <v>2836</v>
      </c>
      <c r="L446" s="68">
        <v>0</v>
      </c>
      <c r="M446" s="68">
        <v>1</v>
      </c>
      <c r="N446" s="68">
        <v>1</v>
      </c>
      <c r="O446" s="56" t="s">
        <v>33</v>
      </c>
      <c r="P446" s="56" t="s">
        <v>3328</v>
      </c>
      <c r="Q446" s="56" t="s">
        <v>273</v>
      </c>
      <c r="R446" s="412" t="s">
        <v>274</v>
      </c>
      <c r="S446" s="11"/>
      <c r="T446" s="11"/>
    </row>
    <row r="447" spans="1:20" s="6" customFormat="1" ht="29">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2"/>
      <c r="S447" s="58"/>
      <c r="T447" s="58"/>
    </row>
    <row r="448" spans="1:20" s="6" customFormat="1" ht="43.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2" t="s">
        <v>278</v>
      </c>
      <c r="S448" s="56" t="s">
        <v>176</v>
      </c>
      <c r="T448" s="58"/>
    </row>
    <row r="449" spans="1:20" s="6" customFormat="1" ht="43.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2" t="s">
        <v>278</v>
      </c>
      <c r="S449" s="56" t="s">
        <v>176</v>
      </c>
      <c r="T449" s="58"/>
    </row>
    <row r="450" spans="1:20" s="6" customFormat="1" ht="43.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2" t="s">
        <v>278</v>
      </c>
      <c r="S450" s="56" t="s">
        <v>176</v>
      </c>
      <c r="T450" s="58"/>
    </row>
    <row r="451" spans="1:20" s="6" customFormat="1" ht="29">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29">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43.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2" t="s">
        <v>278</v>
      </c>
      <c r="S453" s="56" t="s">
        <v>176</v>
      </c>
      <c r="T453" s="58"/>
    </row>
    <row r="454" spans="1:20" s="6" customFormat="1" ht="29">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43.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2" t="s">
        <v>278</v>
      </c>
      <c r="S455" s="56" t="s">
        <v>176</v>
      </c>
      <c r="T455" s="58"/>
    </row>
    <row r="456" spans="1:20" s="6" customFormat="1" ht="43.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2" t="s">
        <v>278</v>
      </c>
      <c r="S456" s="56" t="s">
        <v>176</v>
      </c>
      <c r="T456" s="58"/>
    </row>
    <row r="457" spans="1:20" s="6" customFormat="1" ht="29">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29">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29">
      <c r="A459" s="77" t="str">
        <f t="shared" si="117"/>
        <v>Cross-Sector</v>
      </c>
      <c r="B459" s="77" t="str">
        <f t="shared" si="115"/>
        <v>End Existing Subsidies</v>
      </c>
      <c r="C459" s="77" t="str">
        <f t="shared" si="115"/>
        <v>Percent Reduction in BAU Subsidies</v>
      </c>
      <c r="D459" s="11" t="s">
        <v>2901</v>
      </c>
      <c r="E459" s="56"/>
      <c r="F459" s="11" t="s">
        <v>2902</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29">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29">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29">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29">
      <c r="A463" s="77" t="str">
        <f t="shared" si="117"/>
        <v>Cross-Sector</v>
      </c>
      <c r="B463" s="77" t="str">
        <f t="shared" si="115"/>
        <v>End Existing Subsidies</v>
      </c>
      <c r="C463" s="77" t="str">
        <f t="shared" si="115"/>
        <v>Percent Reduction in BAU Subsidies</v>
      </c>
      <c r="D463" s="11" t="s">
        <v>2893</v>
      </c>
      <c r="E463" s="56"/>
      <c r="F463" s="11" t="s">
        <v>2897</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29">
      <c r="A464" s="77" t="str">
        <f t="shared" si="117"/>
        <v>Cross-Sector</v>
      </c>
      <c r="B464" s="77" t="str">
        <f t="shared" si="117"/>
        <v>End Existing Subsidies</v>
      </c>
      <c r="C464" s="77" t="str">
        <f t="shared" si="117"/>
        <v>Percent Reduction in BAU Subsidies</v>
      </c>
      <c r="D464" s="11" t="s">
        <v>2903</v>
      </c>
      <c r="E464" s="56"/>
      <c r="F464" s="11" t="s">
        <v>2904</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29">
      <c r="A465" s="77" t="str">
        <f t="shared" ref="A465:C467" si="121">A$447</f>
        <v>Cross-Sector</v>
      </c>
      <c r="B465" s="77" t="str">
        <f t="shared" si="121"/>
        <v>End Existing Subsidies</v>
      </c>
      <c r="C465" s="77" t="str">
        <f t="shared" si="121"/>
        <v>Percent Reduction in BAU Subsidies</v>
      </c>
      <c r="D465" s="11" t="s">
        <v>2894</v>
      </c>
      <c r="E465" s="56"/>
      <c r="F465" s="11" t="s">
        <v>2898</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29">
      <c r="A466" s="77" t="str">
        <f t="shared" si="121"/>
        <v>Cross-Sector</v>
      </c>
      <c r="B466" s="77" t="str">
        <f t="shared" si="121"/>
        <v>End Existing Subsidies</v>
      </c>
      <c r="C466" s="77" t="str">
        <f t="shared" si="121"/>
        <v>Percent Reduction in BAU Subsidies</v>
      </c>
      <c r="D466" s="11" t="s">
        <v>2895</v>
      </c>
      <c r="E466" s="56"/>
      <c r="F466" s="11" t="s">
        <v>2899</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29">
      <c r="A467" s="77" t="str">
        <f t="shared" si="121"/>
        <v>Cross-Sector</v>
      </c>
      <c r="B467" s="77" t="str">
        <f t="shared" si="121"/>
        <v>End Existing Subsidies</v>
      </c>
      <c r="C467" s="77" t="str">
        <f t="shared" si="121"/>
        <v>Percent Reduction in BAU Subsidies</v>
      </c>
      <c r="D467" s="11" t="s">
        <v>2896</v>
      </c>
      <c r="E467" s="56"/>
      <c r="F467" s="11" t="s">
        <v>2900</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58">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2"/>
      <c r="S468" s="11"/>
      <c r="T468" s="11"/>
    </row>
    <row r="469" spans="1:20" s="3" customFormat="1" ht="58">
      <c r="A469" s="347" t="s">
        <v>10</v>
      </c>
      <c r="B469" s="347" t="s">
        <v>3265</v>
      </c>
      <c r="C469" s="347" t="s">
        <v>3264</v>
      </c>
      <c r="D469" s="11" t="s">
        <v>58</v>
      </c>
      <c r="E469" s="11"/>
      <c r="F469" s="11" t="s">
        <v>103</v>
      </c>
      <c r="G469" s="11"/>
      <c r="H469" s="57"/>
      <c r="I469" s="11" t="s">
        <v>50</v>
      </c>
      <c r="J469" s="78" t="s">
        <v>3265</v>
      </c>
      <c r="K469" s="346" t="s">
        <v>3266</v>
      </c>
      <c r="L469" s="68"/>
      <c r="M469" s="68"/>
      <c r="N469" s="68"/>
      <c r="O469" s="11"/>
      <c r="P469" s="11"/>
      <c r="Q469" s="11"/>
      <c r="R469" s="412"/>
      <c r="S469" s="56"/>
      <c r="T469" s="11"/>
    </row>
    <row r="470" spans="1:20" s="3" customFormat="1" ht="58">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3265</v>
      </c>
      <c r="K470" s="346" t="s">
        <v>3266</v>
      </c>
      <c r="L470" s="68"/>
      <c r="M470" s="68"/>
      <c r="N470" s="68"/>
      <c r="O470" s="11"/>
      <c r="P470" s="11"/>
      <c r="Q470" s="11"/>
      <c r="R470" s="412"/>
      <c r="S470" s="56"/>
      <c r="T470" s="11"/>
    </row>
    <row r="471" spans="1:20" s="3" customFormat="1" ht="58">
      <c r="A471" s="77" t="str">
        <f>A$469</f>
        <v>Cross-Sector</v>
      </c>
      <c r="B471" s="77" t="str">
        <f t="shared" si="122"/>
        <v>Fixed Energy Prices</v>
      </c>
      <c r="C471" s="77" t="str">
        <f t="shared" si="122"/>
        <v>Toggle Whether Policies Affect Energy Prices</v>
      </c>
      <c r="D471" s="11" t="s">
        <v>2896</v>
      </c>
      <c r="E471" s="11"/>
      <c r="F471" s="11" t="s">
        <v>2900</v>
      </c>
      <c r="G471" s="11"/>
      <c r="H471" s="57"/>
      <c r="I471" s="11" t="s">
        <v>50</v>
      </c>
      <c r="J471" s="347" t="s">
        <v>3265</v>
      </c>
      <c r="K471" s="346" t="s">
        <v>3266</v>
      </c>
      <c r="L471" s="68"/>
      <c r="M471" s="68"/>
      <c r="N471" s="68"/>
      <c r="O471" s="11"/>
      <c r="P471" s="11"/>
      <c r="Q471" s="11"/>
      <c r="R471" s="412"/>
      <c r="S471" s="56"/>
      <c r="T471" s="11"/>
    </row>
    <row r="472" spans="1:20" s="3" customFormat="1" ht="43.5">
      <c r="A472" s="347" t="s">
        <v>10</v>
      </c>
      <c r="B472" s="347" t="s">
        <v>3324</v>
      </c>
      <c r="C472" s="347" t="s">
        <v>3324</v>
      </c>
      <c r="D472" s="11" t="s">
        <v>521</v>
      </c>
      <c r="E472" s="56"/>
      <c r="F472" s="11" t="s">
        <v>518</v>
      </c>
      <c r="G472" s="11"/>
      <c r="H472" s="57"/>
      <c r="I472" s="11" t="s">
        <v>50</v>
      </c>
      <c r="J472" s="347" t="s">
        <v>3324</v>
      </c>
      <c r="K472" s="347" t="s">
        <v>3325</v>
      </c>
      <c r="L472" s="66">
        <v>0</v>
      </c>
      <c r="M472" s="66">
        <v>1</v>
      </c>
      <c r="N472" s="66">
        <v>0.01</v>
      </c>
      <c r="O472" s="56" t="s">
        <v>3326</v>
      </c>
      <c r="P472" s="11" t="s">
        <v>3327</v>
      </c>
      <c r="Q472" s="11"/>
      <c r="R472" s="412"/>
      <c r="S472" s="56"/>
      <c r="T472" s="11"/>
    </row>
    <row r="473" spans="1:20" s="3" customFormat="1" ht="29">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29">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29">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29">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29">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29">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29">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29">
      <c r="A480" s="77" t="str">
        <f t="shared" si="125"/>
        <v>Cross-Sector</v>
      </c>
      <c r="B480" s="77" t="str">
        <f t="shared" si="123"/>
        <v>Fuel Price Deregulation</v>
      </c>
      <c r="C480" s="77" t="str">
        <f t="shared" si="123"/>
        <v>Fuel Price Deregulation</v>
      </c>
      <c r="D480" s="11" t="s">
        <v>2901</v>
      </c>
      <c r="E480" s="56"/>
      <c r="F480" s="11" t="s">
        <v>2902</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29">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29">
      <c r="A482" s="77" t="str">
        <f t="shared" si="125"/>
        <v>Cross-Sector</v>
      </c>
      <c r="B482" s="77" t="str">
        <f t="shared" si="123"/>
        <v>Fuel Price Deregulation</v>
      </c>
      <c r="C482" s="77" t="str">
        <f t="shared" si="123"/>
        <v>Fuel Price Deregulation</v>
      </c>
      <c r="D482" s="11" t="s">
        <v>2893</v>
      </c>
      <c r="E482" s="56"/>
      <c r="F482" s="11" t="s">
        <v>2897</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29">
      <c r="A483" s="77" t="str">
        <f t="shared" si="125"/>
        <v>Cross-Sector</v>
      </c>
      <c r="B483" s="77" t="str">
        <f t="shared" si="123"/>
        <v>Fuel Price Deregulation</v>
      </c>
      <c r="C483" s="77" t="str">
        <f t="shared" si="123"/>
        <v>Fuel Price Deregulation</v>
      </c>
      <c r="D483" s="11" t="s">
        <v>2903</v>
      </c>
      <c r="E483" s="56"/>
      <c r="F483" s="11" t="s">
        <v>2904</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29">
      <c r="A484" s="77" t="str">
        <f t="shared" si="125"/>
        <v>Cross-Sector</v>
      </c>
      <c r="B484" s="77" t="str">
        <f t="shared" si="123"/>
        <v>Fuel Price Deregulation</v>
      </c>
      <c r="C484" s="77" t="str">
        <f t="shared" si="123"/>
        <v>Fuel Price Deregulation</v>
      </c>
      <c r="D484" s="11" t="s">
        <v>2894</v>
      </c>
      <c r="E484" s="56"/>
      <c r="F484" s="11" t="s">
        <v>2898</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29">
      <c r="A485" s="77" t="str">
        <f t="shared" si="125"/>
        <v>Cross-Sector</v>
      </c>
      <c r="B485" s="77" t="str">
        <f t="shared" si="123"/>
        <v>Fuel Price Deregulation</v>
      </c>
      <c r="C485" s="77" t="str">
        <f t="shared" si="123"/>
        <v>Fuel Price Deregulation</v>
      </c>
      <c r="D485" s="11" t="s">
        <v>2895</v>
      </c>
      <c r="E485" s="56"/>
      <c r="F485" s="11" t="s">
        <v>2899</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29">
      <c r="A486" s="77" t="str">
        <f t="shared" si="125"/>
        <v>Cross-Sector</v>
      </c>
      <c r="B486" s="77" t="str">
        <f t="shared" si="123"/>
        <v>Fuel Price Deregulation</v>
      </c>
      <c r="C486" s="77" t="str">
        <f t="shared" si="123"/>
        <v>Fuel Price Deregulation</v>
      </c>
      <c r="D486" s="11" t="s">
        <v>2896</v>
      </c>
      <c r="E486" s="56"/>
      <c r="F486" s="11" t="s">
        <v>2900</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01.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2" t="s">
        <v>280</v>
      </c>
      <c r="S487" s="11" t="s">
        <v>177</v>
      </c>
      <c r="T487" s="58"/>
    </row>
    <row r="488" spans="1:20" s="6" customFormat="1" ht="101.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1.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01.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1.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c r="A496" s="80" t="str">
        <f t="shared" si="126"/>
        <v>Cross-Sector</v>
      </c>
      <c r="B496" s="80" t="str">
        <f t="shared" si="126"/>
        <v>Fuel Taxes</v>
      </c>
      <c r="C496" s="80" t="str">
        <f t="shared" si="126"/>
        <v>Additional Fuel Tax Rate by Fuel</v>
      </c>
      <c r="D496" s="11" t="s">
        <v>2901</v>
      </c>
      <c r="E496" s="11"/>
      <c r="F496" s="11" t="s">
        <v>2902</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c r="A499" s="80" t="str">
        <f t="shared" si="126"/>
        <v>Cross-Sector</v>
      </c>
      <c r="B499" s="80" t="str">
        <f t="shared" si="126"/>
        <v>Fuel Taxes</v>
      </c>
      <c r="C499" s="80" t="str">
        <f t="shared" si="126"/>
        <v>Additional Fuel Tax Rate by Fuel</v>
      </c>
      <c r="D499" s="11" t="s">
        <v>2893</v>
      </c>
      <c r="E499" s="11"/>
      <c r="F499" s="11" t="s">
        <v>2897</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29">
      <c r="A500" s="80" t="str">
        <f t="shared" si="126"/>
        <v>Cross-Sector</v>
      </c>
      <c r="B500" s="80" t="str">
        <f t="shared" si="126"/>
        <v>Fuel Taxes</v>
      </c>
      <c r="C500" s="80" t="str">
        <f t="shared" si="126"/>
        <v>Additional Fuel Tax Rate by Fuel</v>
      </c>
      <c r="D500" s="11" t="s">
        <v>2903</v>
      </c>
      <c r="E500" s="11"/>
      <c r="F500" s="11" t="s">
        <v>2904</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29">
      <c r="A501" s="80" t="str">
        <f t="shared" ref="A501:C503" si="131">A$487</f>
        <v>Cross-Sector</v>
      </c>
      <c r="B501" s="80" t="str">
        <f t="shared" si="131"/>
        <v>Fuel Taxes</v>
      </c>
      <c r="C501" s="80" t="str">
        <f t="shared" si="131"/>
        <v>Additional Fuel Tax Rate by Fuel</v>
      </c>
      <c r="D501" s="11" t="s">
        <v>2894</v>
      </c>
      <c r="E501" s="11"/>
      <c r="F501" s="11" t="s">
        <v>2898</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c r="A502" s="80" t="str">
        <f t="shared" si="131"/>
        <v>Cross-Sector</v>
      </c>
      <c r="B502" s="80" t="str">
        <f t="shared" si="131"/>
        <v>Fuel Taxes</v>
      </c>
      <c r="C502" s="80" t="str">
        <f t="shared" si="131"/>
        <v>Additional Fuel Tax Rate by Fuel</v>
      </c>
      <c r="D502" s="11" t="s">
        <v>2895</v>
      </c>
      <c r="E502" s="11"/>
      <c r="F502" s="11" t="s">
        <v>2899</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c r="A503" s="80" t="str">
        <f t="shared" si="131"/>
        <v>Cross-Sector</v>
      </c>
      <c r="B503" s="80" t="str">
        <f t="shared" si="131"/>
        <v>Fuel Taxes</v>
      </c>
      <c r="C503" s="80" t="str">
        <f t="shared" si="131"/>
        <v>Additional Fuel Tax Rate by Fuel</v>
      </c>
      <c r="D503" s="11" t="s">
        <v>2896</v>
      </c>
      <c r="E503" s="11"/>
      <c r="F503" s="11" t="s">
        <v>2900</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101.5">
      <c r="A504" s="346" t="s">
        <v>3151</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2" t="s">
        <v>282</v>
      </c>
      <c r="S504" s="56" t="s">
        <v>81</v>
      </c>
      <c r="T504" s="56"/>
    </row>
    <row r="505" spans="1:20" ht="101.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2" t="s">
        <v>282</v>
      </c>
      <c r="S505" s="56" t="s">
        <v>81</v>
      </c>
      <c r="T505" s="56"/>
    </row>
    <row r="506" spans="1:20" ht="101.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2" t="s">
        <v>282</v>
      </c>
      <c r="S506" s="56" t="s">
        <v>81</v>
      </c>
      <c r="T506" s="56"/>
    </row>
    <row r="507" spans="1:20" ht="101.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2" t="s">
        <v>282</v>
      </c>
      <c r="S507" s="56" t="s">
        <v>81</v>
      </c>
      <c r="T507" s="56"/>
    </row>
    <row r="508" spans="1:20" ht="101.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2" t="s">
        <v>282</v>
      </c>
      <c r="S508" s="56" t="s">
        <v>81</v>
      </c>
      <c r="T508" s="56"/>
    </row>
    <row r="509" spans="1:20" ht="101.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2" t="s">
        <v>282</v>
      </c>
      <c r="S509" s="56" t="s">
        <v>81</v>
      </c>
      <c r="T509" s="56"/>
    </row>
    <row r="510" spans="1:20" ht="101.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2" t="s">
        <v>282</v>
      </c>
      <c r="S510" s="56" t="s">
        <v>81</v>
      </c>
      <c r="T510" s="56"/>
    </row>
    <row r="511" spans="1:20" ht="101.5">
      <c r="A511" s="346" t="s">
        <v>3151</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2" t="s">
        <v>282</v>
      </c>
      <c r="S511" s="56" t="s">
        <v>81</v>
      </c>
      <c r="T511" s="56"/>
    </row>
    <row r="512" spans="1:20" ht="101.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2" t="s">
        <v>282</v>
      </c>
      <c r="S512" s="56" t="s">
        <v>81</v>
      </c>
      <c r="T512" s="56"/>
    </row>
    <row r="513" spans="1:20" ht="101.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2" t="s">
        <v>282</v>
      </c>
      <c r="S513" s="56" t="s">
        <v>81</v>
      </c>
      <c r="T513" s="56"/>
    </row>
    <row r="514" spans="1:20" ht="101.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2" t="s">
        <v>282</v>
      </c>
      <c r="S514" s="56" t="s">
        <v>81</v>
      </c>
      <c r="T514" s="56"/>
    </row>
    <row r="515" spans="1:20" ht="101.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2" t="s">
        <v>282</v>
      </c>
      <c r="S515" s="56" t="s">
        <v>81</v>
      </c>
      <c r="T515" s="56"/>
    </row>
    <row r="516" spans="1:20" ht="101.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2" t="s">
        <v>282</v>
      </c>
      <c r="S516" s="56" t="s">
        <v>81</v>
      </c>
      <c r="T516" s="56"/>
    </row>
    <row r="517" spans="1:20" ht="101.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2" t="s">
        <v>282</v>
      </c>
      <c r="S517" s="56" t="s">
        <v>81</v>
      </c>
      <c r="T517" s="56"/>
    </row>
    <row r="518" spans="1:20" ht="101.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2" t="s">
        <v>282</v>
      </c>
      <c r="S518" s="56" t="s">
        <v>81</v>
      </c>
      <c r="T518" s="56"/>
    </row>
    <row r="519" spans="1:20" ht="101.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2" t="s">
        <v>282</v>
      </c>
      <c r="S519" s="56" t="s">
        <v>81</v>
      </c>
      <c r="T519" s="56"/>
    </row>
    <row r="520" spans="1:20" ht="101.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2" t="s">
        <v>282</v>
      </c>
      <c r="S520" s="56" t="s">
        <v>81</v>
      </c>
      <c r="T520" s="56"/>
    </row>
    <row r="521" spans="1:20" ht="101.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2" t="s">
        <v>282</v>
      </c>
      <c r="S521" s="56" t="s">
        <v>81</v>
      </c>
      <c r="T521" s="56"/>
    </row>
    <row r="522" spans="1:20" ht="101.5">
      <c r="A522" s="346" t="s">
        <v>3151</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2" t="s">
        <v>282</v>
      </c>
      <c r="S522" s="56" t="s">
        <v>81</v>
      </c>
      <c r="T522" s="56"/>
    </row>
    <row r="523" spans="1:20" ht="101.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2" t="s">
        <v>282</v>
      </c>
      <c r="S523" s="56" t="s">
        <v>81</v>
      </c>
      <c r="T523" s="56"/>
    </row>
    <row r="524" spans="1:20" ht="101.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2" t="s">
        <v>282</v>
      </c>
      <c r="S524" s="56" t="s">
        <v>81</v>
      </c>
      <c r="T524" s="56"/>
    </row>
    <row r="525" spans="1:20" ht="101.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2" t="s">
        <v>282</v>
      </c>
      <c r="S525" s="56" t="s">
        <v>81</v>
      </c>
      <c r="T525" s="56"/>
    </row>
    <row r="526" spans="1:20" ht="101.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2" t="s">
        <v>282</v>
      </c>
      <c r="S526" s="56" t="s">
        <v>81</v>
      </c>
      <c r="T526" s="56"/>
    </row>
    <row r="527" spans="1:20" ht="101.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2" t="s">
        <v>282</v>
      </c>
      <c r="S527" s="56" t="s">
        <v>81</v>
      </c>
      <c r="T527" s="56"/>
    </row>
    <row r="528" spans="1:20" ht="101.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2" t="s">
        <v>282</v>
      </c>
      <c r="S528" s="56" t="s">
        <v>81</v>
      </c>
      <c r="T528" s="56"/>
    </row>
    <row r="529" spans="1:20" ht="101.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2" t="s">
        <v>282</v>
      </c>
      <c r="S529" s="56" t="s">
        <v>81</v>
      </c>
      <c r="T529" s="56"/>
    </row>
    <row r="530" spans="1:20" ht="101.5">
      <c r="A530" s="346" t="s">
        <v>3151</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2" t="s">
        <v>282</v>
      </c>
      <c r="S530" s="56" t="s">
        <v>81</v>
      </c>
      <c r="T530" s="56"/>
    </row>
    <row r="531" spans="1:20" ht="101.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2" t="s">
        <v>282</v>
      </c>
      <c r="S531" s="56" t="s">
        <v>81</v>
      </c>
      <c r="T531" s="56"/>
    </row>
    <row r="532" spans="1:20" ht="101.5">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2" t="s">
        <v>282</v>
      </c>
      <c r="S532" s="56" t="s">
        <v>81</v>
      </c>
      <c r="T532" s="56"/>
    </row>
    <row r="533" spans="1:20" ht="101.5">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2" t="s">
        <v>282</v>
      </c>
      <c r="S533" s="56" t="s">
        <v>81</v>
      </c>
      <c r="T533" s="56"/>
    </row>
    <row r="534" spans="1:20" ht="101.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2" t="s">
        <v>282</v>
      </c>
      <c r="S534" s="56" t="s">
        <v>81</v>
      </c>
      <c r="T534" s="56"/>
    </row>
    <row r="535" spans="1:20" ht="101.5">
      <c r="A535" s="77" t="str">
        <f t="shared" si="142"/>
        <v>Research and Development</v>
      </c>
      <c r="B535" s="77" t="str">
        <f t="shared" si="143"/>
        <v>Capital Cost Reduction</v>
      </c>
      <c r="C535" s="77" t="str">
        <f t="shared" si="143"/>
        <v>RnD Transportation Capital Cost Perc Reduction</v>
      </c>
      <c r="D535" s="56" t="s">
        <v>2974</v>
      </c>
      <c r="E535" s="56"/>
      <c r="F535" s="56" t="s">
        <v>3390</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3392</v>
      </c>
      <c r="Q535" s="56" t="s">
        <v>281</v>
      </c>
      <c r="R535" s="412" t="s">
        <v>282</v>
      </c>
      <c r="S535" s="56" t="s">
        <v>81</v>
      </c>
      <c r="T535" s="56"/>
    </row>
    <row r="536" spans="1:20" ht="101.5">
      <c r="A536" s="77" t="str">
        <f t="shared" si="142"/>
        <v>Research and Development</v>
      </c>
      <c r="B536" s="77" t="str">
        <f t="shared" si="143"/>
        <v>Capital Cost Reduction</v>
      </c>
      <c r="C536" s="77" t="str">
        <f t="shared" si="143"/>
        <v>RnD Transportation Capital Cost Perc Reduction</v>
      </c>
      <c r="D536" s="56" t="s">
        <v>2973</v>
      </c>
      <c r="E536" s="56"/>
      <c r="F536" s="56" t="s">
        <v>3391</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3393</v>
      </c>
      <c r="Q536" s="56" t="s">
        <v>281</v>
      </c>
      <c r="R536" s="412" t="s">
        <v>282</v>
      </c>
      <c r="S536" s="56" t="s">
        <v>81</v>
      </c>
      <c r="T536" s="56"/>
    </row>
    <row r="537" spans="1:20" s="3" customFormat="1" ht="130.5">
      <c r="A537" s="347" t="s">
        <v>3151</v>
      </c>
      <c r="B537" s="347" t="s">
        <v>3404</v>
      </c>
      <c r="C537" s="347" t="s">
        <v>3405</v>
      </c>
      <c r="D537" s="11"/>
      <c r="E537" s="11"/>
      <c r="F537" s="11"/>
      <c r="G537" s="11"/>
      <c r="H537" s="59">
        <v>525</v>
      </c>
      <c r="I537" s="11" t="s">
        <v>49</v>
      </c>
      <c r="J537" s="347" t="s">
        <v>3404</v>
      </c>
      <c r="K537" s="65" t="s">
        <v>3411</v>
      </c>
      <c r="L537" s="63">
        <v>0</v>
      </c>
      <c r="M537" s="63">
        <v>1</v>
      </c>
      <c r="N537" s="62">
        <v>0.01</v>
      </c>
      <c r="O537" s="56" t="s">
        <v>38</v>
      </c>
      <c r="P537" s="56" t="s">
        <v>3413</v>
      </c>
      <c r="Q537" s="11" t="s">
        <v>3415</v>
      </c>
      <c r="R537" s="11" t="s">
        <v>3414</v>
      </c>
      <c r="S537" s="11" t="s">
        <v>3412</v>
      </c>
      <c r="T537" s="11"/>
    </row>
    <row r="538" spans="1:20" ht="101.5">
      <c r="A538" s="346" t="s">
        <v>3151</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2" t="s">
        <v>282</v>
      </c>
      <c r="S538" s="56" t="s">
        <v>81</v>
      </c>
      <c r="T538" s="56"/>
    </row>
    <row r="539" spans="1:20" ht="101.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2" t="s">
        <v>282</v>
      </c>
      <c r="S539" s="56" t="s">
        <v>81</v>
      </c>
      <c r="T539" s="56"/>
    </row>
    <row r="540" spans="1:20" ht="29">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101.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2" t="s">
        <v>282</v>
      </c>
      <c r="S541" s="56" t="s">
        <v>81</v>
      </c>
      <c r="T541" s="56"/>
    </row>
    <row r="542" spans="1:20" ht="101.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2" t="s">
        <v>282</v>
      </c>
      <c r="S542" s="56" t="s">
        <v>81</v>
      </c>
      <c r="T542" s="56"/>
    </row>
    <row r="543" spans="1:20" ht="101.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2" t="s">
        <v>282</v>
      </c>
      <c r="S543" s="56" t="s">
        <v>81</v>
      </c>
      <c r="T543" s="56"/>
    </row>
    <row r="544" spans="1:20" ht="101.5">
      <c r="A544" s="346" t="s">
        <v>3151</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2" t="s">
        <v>282</v>
      </c>
      <c r="S544" s="56" t="s">
        <v>81</v>
      </c>
      <c r="T544" s="56"/>
    </row>
    <row r="545" spans="1:20" ht="101.5">
      <c r="A545" s="346" t="s">
        <v>3151</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2" t="s">
        <v>282</v>
      </c>
      <c r="S545" s="56" t="s">
        <v>81</v>
      </c>
      <c r="T545" s="56"/>
    </row>
    <row r="546" spans="1:20" ht="101.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2" t="s">
        <v>282</v>
      </c>
      <c r="S546" s="56" t="s">
        <v>81</v>
      </c>
      <c r="T546" s="56"/>
    </row>
    <row r="547" spans="1:20" ht="101.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2" t="s">
        <v>282</v>
      </c>
      <c r="S547" s="56" t="s">
        <v>81</v>
      </c>
      <c r="T547" s="56"/>
    </row>
    <row r="548" spans="1:20" ht="29">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29">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29">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29">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101.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2" t="s">
        <v>282</v>
      </c>
      <c r="S552" s="56" t="s">
        <v>81</v>
      </c>
      <c r="T552" s="56"/>
    </row>
    <row r="553" spans="1:20" ht="101.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2" t="s">
        <v>282</v>
      </c>
      <c r="S553" s="56" t="s">
        <v>81</v>
      </c>
      <c r="T553" s="56"/>
    </row>
    <row r="554" spans="1:20" ht="101.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2" t="s">
        <v>282</v>
      </c>
      <c r="S554" s="56" t="s">
        <v>81</v>
      </c>
      <c r="T554" s="56"/>
    </row>
    <row r="555" spans="1:20" ht="29">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101.5">
      <c r="A556" s="346" t="s">
        <v>3151</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2" t="s">
        <v>282</v>
      </c>
      <c r="S556" s="56" t="s">
        <v>81</v>
      </c>
      <c r="T556" s="56"/>
    </row>
    <row r="557" spans="1:20" ht="101.5">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2" t="s">
        <v>282</v>
      </c>
      <c r="S557" s="56" t="s">
        <v>81</v>
      </c>
      <c r="T557" s="56"/>
    </row>
    <row r="558" spans="1:20" ht="101.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2" t="s">
        <v>282</v>
      </c>
      <c r="S558" s="56" t="s">
        <v>81</v>
      </c>
      <c r="T558" s="56"/>
    </row>
    <row r="559" spans="1:20" ht="101.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2" t="s">
        <v>282</v>
      </c>
      <c r="S559" s="56" t="s">
        <v>81</v>
      </c>
      <c r="T559" s="56"/>
    </row>
    <row r="560" spans="1:20" ht="101.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2" t="s">
        <v>282</v>
      </c>
      <c r="S560" s="56" t="s">
        <v>81</v>
      </c>
      <c r="T560" s="56"/>
    </row>
    <row r="561" spans="1:20" ht="101.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2" t="s">
        <v>282</v>
      </c>
      <c r="S561" s="56" t="s">
        <v>81</v>
      </c>
      <c r="T561" s="56"/>
    </row>
    <row r="562" spans="1:20" ht="101.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2" t="s">
        <v>282</v>
      </c>
      <c r="S562" s="56" t="s">
        <v>81</v>
      </c>
      <c r="T562" s="56"/>
    </row>
    <row r="563" spans="1:20" ht="101.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2" t="s">
        <v>282</v>
      </c>
      <c r="S563" s="56" t="s">
        <v>81</v>
      </c>
      <c r="T563" s="56"/>
    </row>
    <row r="564" spans="1:20" ht="101.5">
      <c r="A564" s="346" t="s">
        <v>3151</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2" t="s">
        <v>282</v>
      </c>
      <c r="S564" s="56" t="s">
        <v>81</v>
      </c>
      <c r="T564" s="56"/>
    </row>
    <row r="565" spans="1:20" ht="101.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2" t="s">
        <v>282</v>
      </c>
      <c r="S565" s="56" t="s">
        <v>81</v>
      </c>
      <c r="T565" s="56"/>
    </row>
    <row r="566" spans="1:20" ht="101.5">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2" t="s">
        <v>282</v>
      </c>
      <c r="S566" s="56" t="s">
        <v>81</v>
      </c>
      <c r="T566" s="56"/>
    </row>
    <row r="567" spans="1:20" ht="101.5">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2" t="s">
        <v>282</v>
      </c>
      <c r="S567" s="56" t="s">
        <v>81</v>
      </c>
      <c r="T567" s="56"/>
    </row>
    <row r="568" spans="1:20" ht="101.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2" t="s">
        <v>282</v>
      </c>
      <c r="S568" s="56" t="s">
        <v>81</v>
      </c>
      <c r="T568" s="56"/>
    </row>
    <row r="569" spans="1:20" ht="101.5">
      <c r="A569" s="77" t="str">
        <f t="shared" si="156"/>
        <v>Research and Development</v>
      </c>
      <c r="B569" s="77" t="str">
        <f t="shared" si="157"/>
        <v>Fuel Use Reduction</v>
      </c>
      <c r="C569" s="77" t="str">
        <f t="shared" si="157"/>
        <v>RnD Transportation Fuel Use Perc Reduction</v>
      </c>
      <c r="D569" s="56" t="s">
        <v>2974</v>
      </c>
      <c r="E569" s="56"/>
      <c r="F569" s="56" t="s">
        <v>3390</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3394</v>
      </c>
      <c r="Q569" s="56" t="s">
        <v>281</v>
      </c>
      <c r="R569" s="412" t="s">
        <v>282</v>
      </c>
      <c r="S569" s="56" t="s">
        <v>81</v>
      </c>
      <c r="T569" s="56"/>
    </row>
    <row r="570" spans="1:20" ht="101.5">
      <c r="A570" s="77" t="str">
        <f t="shared" si="156"/>
        <v>Research and Development</v>
      </c>
      <c r="B570" s="77" t="str">
        <f t="shared" si="157"/>
        <v>Fuel Use Reduction</v>
      </c>
      <c r="C570" s="77" t="str">
        <f t="shared" si="157"/>
        <v>RnD Transportation Fuel Use Perc Reduction</v>
      </c>
      <c r="D570" s="56" t="s">
        <v>2973</v>
      </c>
      <c r="E570" s="56"/>
      <c r="F570" s="56" t="s">
        <v>3391</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3395</v>
      </c>
      <c r="Q570" s="56" t="s">
        <v>281</v>
      </c>
      <c r="R570" s="412" t="s">
        <v>282</v>
      </c>
      <c r="S570" s="56" t="s">
        <v>81</v>
      </c>
      <c r="T570" s="56"/>
    </row>
    <row r="571" spans="1:20" ht="58">
      <c r="A571" s="5" t="s">
        <v>3439</v>
      </c>
      <c r="B571" s="5" t="s">
        <v>3440</v>
      </c>
      <c r="C571" s="5" t="s">
        <v>3445</v>
      </c>
      <c r="H571" s="432">
        <v>543</v>
      </c>
      <c r="I571" s="5" t="s">
        <v>49</v>
      </c>
      <c r="J571" s="5" t="s">
        <v>3440</v>
      </c>
      <c r="K571" s="5" t="s">
        <v>3441</v>
      </c>
      <c r="L571" s="429">
        <v>-0.05</v>
      </c>
      <c r="M571" s="429">
        <v>0</v>
      </c>
      <c r="N571" s="430">
        <v>5.0000000000000001E-4</v>
      </c>
      <c r="O571" s="5" t="s">
        <v>3446</v>
      </c>
      <c r="P571" s="5" t="s">
        <v>3443</v>
      </c>
      <c r="R571" s="416"/>
      <c r="S571" s="431" t="s">
        <v>3442</v>
      </c>
      <c r="T571" s="5"/>
    </row>
    <row r="572" spans="1:20">
      <c r="A572" s="5"/>
      <c r="B572" s="5"/>
      <c r="C572" s="5"/>
      <c r="H572" s="5"/>
      <c r="J572" s="5"/>
      <c r="L572" s="81"/>
      <c r="M572" s="5"/>
      <c r="N572" s="5"/>
      <c r="R572" s="416"/>
      <c r="T572" s="5"/>
    </row>
    <row r="573" spans="1:20">
      <c r="A573" s="5"/>
      <c r="B573" s="5"/>
      <c r="C573" s="5"/>
      <c r="H573" s="5"/>
      <c r="J573" s="5"/>
      <c r="M573" s="5"/>
      <c r="N573" s="5"/>
      <c r="R573" s="416"/>
      <c r="T573" s="5"/>
    </row>
    <row r="574" spans="1:20">
      <c r="A574" s="5"/>
      <c r="B574" s="5"/>
      <c r="C574" s="5"/>
      <c r="H574" s="5"/>
      <c r="J574" s="5"/>
      <c r="M574" s="5"/>
      <c r="N574" s="5"/>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B51"/>
  <sheetViews>
    <sheetView zoomScale="85" zoomScaleNormal="85" workbookViewId="0">
      <selection sqref="A1:B1"/>
    </sheetView>
  </sheetViews>
  <sheetFormatPr defaultColWidth="9.1796875" defaultRowHeight="14.5"/>
  <cols>
    <col min="1" max="2" width="76.81640625" style="345" bestFit="1" customWidth="1"/>
    <col min="3" max="16384" width="9.1796875" style="345"/>
  </cols>
  <sheetData>
    <row r="1" spans="1:2">
      <c r="A1" s="433" t="s">
        <v>3427</v>
      </c>
      <c r="B1" s="433"/>
    </row>
    <row r="2" spans="1:2">
      <c r="A2" s="420" t="s">
        <v>3428</v>
      </c>
      <c r="B2" s="420" t="s">
        <v>3429</v>
      </c>
    </row>
    <row r="3" spans="1:2">
      <c r="A3" s="421" t="s">
        <v>415</v>
      </c>
      <c r="B3" s="345" t="str">
        <f>A3</f>
        <v>million metric tons / year</v>
      </c>
    </row>
    <row r="4" spans="1:2">
      <c r="A4" s="421" t="s">
        <v>3437</v>
      </c>
      <c r="B4" s="345" t="str">
        <f>A4</f>
        <v>g CO2e / 2018 dollar</v>
      </c>
    </row>
    <row r="5" spans="1:2">
      <c r="A5" s="422" t="s">
        <v>2585</v>
      </c>
      <c r="B5" s="345" t="str">
        <f t="shared" ref="B5:B35" si="0">A5</f>
        <v>thousand metric tons / year</v>
      </c>
    </row>
    <row r="6" spans="1:2">
      <c r="A6" s="422" t="s">
        <v>3438</v>
      </c>
      <c r="B6" s="345" t="str">
        <f>A6</f>
        <v>g CO2 / 2018 dollar</v>
      </c>
    </row>
    <row r="7" spans="1:2">
      <c r="A7" s="422" t="s">
        <v>2681</v>
      </c>
      <c r="B7" s="345" t="str">
        <f t="shared" si="0"/>
        <v>2018 dollars / ton CO2e abated, Annual average abatement potential (MtCO2e)</v>
      </c>
    </row>
    <row r="8" spans="1:2">
      <c r="A8" s="422" t="s">
        <v>2682</v>
      </c>
      <c r="B8" s="345" t="str">
        <f t="shared" si="0"/>
        <v>billion 2018 dollars / year</v>
      </c>
    </row>
    <row r="9" spans="1:2">
      <c r="A9" s="422" t="s">
        <v>416</v>
      </c>
      <c r="B9" s="345" t="str">
        <f t="shared" si="0"/>
        <v>lives / year</v>
      </c>
    </row>
    <row r="10" spans="1:2">
      <c r="A10" s="422" t="s">
        <v>417</v>
      </c>
      <c r="B10" s="345" t="str">
        <f t="shared" si="0"/>
        <v>terawatt-hours (TWh) / year</v>
      </c>
    </row>
    <row r="11" spans="1:2">
      <c r="A11" s="422" t="s">
        <v>418</v>
      </c>
      <c r="B11" s="345" t="str">
        <f t="shared" si="0"/>
        <v>gigawatts (GW) / year</v>
      </c>
    </row>
    <row r="12" spans="1:2">
      <c r="A12" s="422" t="s">
        <v>2683</v>
      </c>
      <c r="B12" s="345" t="str">
        <f t="shared" si="0"/>
        <v>2018 dollars / megawatt-hour (MWh)</v>
      </c>
    </row>
    <row r="13" spans="1:2">
      <c r="A13" s="422" t="s">
        <v>2878</v>
      </c>
      <c r="B13" s="345" t="str">
        <f t="shared" si="0"/>
        <v>cubic km / yr</v>
      </c>
    </row>
    <row r="14" spans="1:2">
      <c r="A14" s="422" t="s">
        <v>2670</v>
      </c>
      <c r="B14" s="345" t="str">
        <f t="shared" si="0"/>
        <v>trillion passenger-miles / year</v>
      </c>
    </row>
    <row r="15" spans="1:2">
      <c r="A15" s="422" t="s">
        <v>2671</v>
      </c>
      <c r="B15" s="345" t="str">
        <f t="shared" si="0"/>
        <v>trillion freight ton-miles / year</v>
      </c>
    </row>
    <row r="16" spans="1:2">
      <c r="A16" s="422" t="s">
        <v>556</v>
      </c>
      <c r="B16" s="345" t="str">
        <f t="shared" si="0"/>
        <v>million vehicles / year</v>
      </c>
    </row>
    <row r="17" spans="1:2">
      <c r="A17" s="422" t="s">
        <v>2648</v>
      </c>
      <c r="B17" s="345" t="str">
        <f t="shared" si="0"/>
        <v>thousand vehicles / year</v>
      </c>
    </row>
    <row r="18" spans="1:2">
      <c r="A18" s="422" t="s">
        <v>2647</v>
      </c>
      <c r="B18" s="345" t="str">
        <f t="shared" si="0"/>
        <v>million vehicles</v>
      </c>
    </row>
    <row r="19" spans="1:2">
      <c r="A19" s="422" t="s">
        <v>2689</v>
      </c>
      <c r="B19" s="345" t="str">
        <f t="shared" si="0"/>
        <v>thousand vehicles</v>
      </c>
    </row>
    <row r="20" spans="1:2">
      <c r="A20" s="422" t="s">
        <v>529</v>
      </c>
      <c r="B20" s="345" t="str">
        <f t="shared" si="0"/>
        <v>quads / year</v>
      </c>
    </row>
    <row r="21" spans="1:2">
      <c r="A21" s="422" t="s">
        <v>3436</v>
      </c>
      <c r="B21" s="345" t="str">
        <f>A21</f>
        <v>thousand BTU / 2018 dollar</v>
      </c>
    </row>
    <row r="22" spans="1:2">
      <c r="A22" s="422" t="s">
        <v>2653</v>
      </c>
      <c r="B22" s="345" t="str">
        <f t="shared" si="0"/>
        <v>millions of short tons / year</v>
      </c>
    </row>
    <row r="23" spans="1:2">
      <c r="A23" s="422" t="s">
        <v>2654</v>
      </c>
      <c r="B23" s="345" t="str">
        <f t="shared" si="0"/>
        <v>trillion cubic feet / year</v>
      </c>
    </row>
    <row r="24" spans="1:2">
      <c r="A24" s="422" t="s">
        <v>2577</v>
      </c>
      <c r="B24" s="345" t="str">
        <f t="shared" si="0"/>
        <v>million barrels / year</v>
      </c>
    </row>
    <row r="25" spans="1:2">
      <c r="A25" s="422" t="s">
        <v>3111</v>
      </c>
      <c r="B25" s="345" t="str">
        <f t="shared" si="0"/>
        <v>million gallons / year</v>
      </c>
    </row>
    <row r="26" spans="1:2">
      <c r="A26" s="422" t="s">
        <v>2760</v>
      </c>
      <c r="B26" s="345" t="str">
        <f t="shared" si="0"/>
        <v>trillion BTU / year</v>
      </c>
    </row>
    <row r="27" spans="1:2">
      <c r="A27" s="422" t="s">
        <v>2684</v>
      </c>
      <c r="B27" s="345" t="str">
        <f t="shared" si="0"/>
        <v>2018 dollars / short ton</v>
      </c>
    </row>
    <row r="28" spans="1:2">
      <c r="A28" s="422" t="s">
        <v>2685</v>
      </c>
      <c r="B28" s="345" t="str">
        <f t="shared" si="0"/>
        <v>2018 dollars / thousand cubic feet</v>
      </c>
    </row>
    <row r="29" spans="1:2">
      <c r="A29" s="422" t="s">
        <v>2686</v>
      </c>
      <c r="B29" s="345" t="str">
        <f t="shared" si="0"/>
        <v>2018 dollars / gallon</v>
      </c>
    </row>
    <row r="30" spans="1:2">
      <c r="A30" s="422" t="s">
        <v>3145</v>
      </c>
      <c r="B30" s="345" t="str">
        <f t="shared" si="0"/>
        <v>2018 dollars / barrel</v>
      </c>
    </row>
    <row r="31" spans="1:2">
      <c r="A31" s="422" t="s">
        <v>3146</v>
      </c>
      <c r="B31" s="345" t="str">
        <f t="shared" si="0"/>
        <v>2018 dollars / kg</v>
      </c>
    </row>
    <row r="32" spans="1:2">
      <c r="A32" s="422" t="s">
        <v>2687</v>
      </c>
      <c r="B32" s="345" t="str">
        <f t="shared" si="0"/>
        <v>2018 dollars / kilowatt-hour (kWh)</v>
      </c>
    </row>
    <row r="33" spans="1:2">
      <c r="A33" s="422" t="s">
        <v>2697</v>
      </c>
      <c r="B33" s="345" t="str">
        <f t="shared" si="0"/>
        <v>cost of eqpt. to capture 1 metric ton CO2e/yr (2018 dollars)</v>
      </c>
    </row>
    <row r="34" spans="1:2">
      <c r="A34" s="422" t="s">
        <v>2738</v>
      </c>
      <c r="B34" s="345" t="str">
        <f t="shared" si="0"/>
        <v>million 2018 dollars / megawatt (MW)</v>
      </c>
    </row>
    <row r="35" spans="1:2">
      <c r="A35" s="422" t="s">
        <v>2919</v>
      </c>
      <c r="B35" s="345" t="str">
        <f t="shared" si="0"/>
        <v>cost of eqpt. to produce 1 kg H2/yr (2018 dollars)</v>
      </c>
    </row>
    <row r="37" spans="1:2">
      <c r="A37" s="433" t="s">
        <v>3431</v>
      </c>
      <c r="B37" s="433"/>
    </row>
    <row r="38" spans="1:2">
      <c r="A38" s="420" t="s">
        <v>3428</v>
      </c>
      <c r="B38" s="420" t="s">
        <v>3429</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4"/>
  <sheetViews>
    <sheetView workbookViewId="0">
      <pane ySplit="1" topLeftCell="A2" activePane="bottomLeft" state="frozen"/>
      <selection pane="bottomLeft"/>
    </sheetView>
  </sheetViews>
  <sheetFormatPr defaultColWidth="9.1796875" defaultRowHeight="14.5"/>
  <cols>
    <col min="1" max="1" width="37.26953125" style="81" customWidth="1"/>
    <col min="2" max="2" width="27.54296875" style="81" customWidth="1"/>
    <col min="3" max="3" width="9" style="5" customWidth="1"/>
    <col min="4" max="4" width="18.7265625" style="81" customWidth="1"/>
    <col min="5" max="5" width="16.453125" style="81" customWidth="1"/>
    <col min="6" max="6" width="34.1796875" style="5" customWidth="1"/>
    <col min="7" max="7" width="95" style="81" customWidth="1"/>
    <col min="8" max="8" width="37.453125" style="81" customWidth="1"/>
    <col min="9" max="9" width="34.26953125" style="81" customWidth="1"/>
    <col min="10" max="16384" width="9.1796875" style="81"/>
  </cols>
  <sheetData>
    <row r="1" spans="1:9" s="343" customFormat="1" ht="29">
      <c r="A1" s="340" t="s">
        <v>2575</v>
      </c>
      <c r="B1" s="341" t="s">
        <v>2576</v>
      </c>
      <c r="C1" s="424" t="s">
        <v>3430</v>
      </c>
      <c r="D1" s="341" t="s">
        <v>67</v>
      </c>
      <c r="E1" s="341" t="s">
        <v>69</v>
      </c>
      <c r="F1" s="423" t="s">
        <v>511</v>
      </c>
      <c r="G1" s="341" t="s">
        <v>68</v>
      </c>
      <c r="H1" s="341" t="s">
        <v>2598</v>
      </c>
      <c r="I1" s="342" t="s">
        <v>343</v>
      </c>
    </row>
    <row r="2" spans="1:9">
      <c r="A2" s="348" t="s">
        <v>2606</v>
      </c>
      <c r="B2" s="346" t="s">
        <v>2607</v>
      </c>
      <c r="C2" s="418">
        <v>1</v>
      </c>
      <c r="D2" s="346" t="s">
        <v>70</v>
      </c>
      <c r="E2" s="346" t="s">
        <v>71</v>
      </c>
      <c r="F2" s="5" t="str">
        <f>UnitControlCenter!$B$3</f>
        <v>million metric tons / year</v>
      </c>
      <c r="G2" s="346" t="s">
        <v>201</v>
      </c>
    </row>
    <row r="3" spans="1:9">
      <c r="A3" s="348" t="s">
        <v>2606</v>
      </c>
      <c r="B3" s="346" t="s">
        <v>2608</v>
      </c>
      <c r="C3" s="350">
        <v>1</v>
      </c>
      <c r="D3" s="347" t="s">
        <v>70</v>
      </c>
      <c r="E3" s="347" t="s">
        <v>71</v>
      </c>
      <c r="F3" s="5" t="str">
        <f>UnitControlCenter!$B$3</f>
        <v>million metric tons / year</v>
      </c>
      <c r="G3" s="346" t="s">
        <v>2574</v>
      </c>
      <c r="I3" s="346"/>
    </row>
    <row r="4" spans="1:9" ht="72.5">
      <c r="A4" s="348" t="s">
        <v>2606</v>
      </c>
      <c r="B4" s="347" t="s">
        <v>2609</v>
      </c>
      <c r="C4" s="418">
        <v>1</v>
      </c>
      <c r="D4" s="346" t="s">
        <v>72</v>
      </c>
      <c r="E4" s="346" t="s">
        <v>73</v>
      </c>
      <c r="F4" s="5" t="str">
        <f>UnitControlCenter!$B$3</f>
        <v>million metric tons / year</v>
      </c>
      <c r="G4" s="346" t="s">
        <v>3398</v>
      </c>
      <c r="H4" s="346" t="s">
        <v>3399</v>
      </c>
      <c r="I4" s="346" t="s">
        <v>3400</v>
      </c>
    </row>
    <row r="5" spans="1:9" ht="29">
      <c r="A5" s="348" t="s">
        <v>2606</v>
      </c>
      <c r="B5" s="347" t="s">
        <v>2610</v>
      </c>
      <c r="C5" s="418">
        <v>1</v>
      </c>
      <c r="D5" s="346" t="s">
        <v>72</v>
      </c>
      <c r="E5" s="346" t="s">
        <v>73</v>
      </c>
      <c r="F5" s="5" t="str">
        <f>UnitControlCenter!$B$3</f>
        <v>million metric tons / year</v>
      </c>
      <c r="G5" s="346" t="s">
        <v>3401</v>
      </c>
      <c r="H5" s="346" t="s">
        <v>3402</v>
      </c>
      <c r="I5" s="346" t="s">
        <v>3403</v>
      </c>
    </row>
    <row r="6" spans="1:9" ht="29">
      <c r="A6" s="348" t="s">
        <v>2606</v>
      </c>
      <c r="B6" s="347" t="s">
        <v>2611</v>
      </c>
      <c r="C6" s="418">
        <v>1</v>
      </c>
      <c r="D6" s="346" t="s">
        <v>72</v>
      </c>
      <c r="E6" s="346" t="s">
        <v>73</v>
      </c>
      <c r="F6" s="5" t="str">
        <f>UnitControlCenter!$B$3</f>
        <v>million metric tons / year</v>
      </c>
      <c r="G6" s="346" t="s">
        <v>3079</v>
      </c>
      <c r="H6" s="81" t="s">
        <v>3080</v>
      </c>
      <c r="I6" s="346" t="s">
        <v>3081</v>
      </c>
    </row>
    <row r="7" spans="1:9">
      <c r="A7" s="348" t="s">
        <v>2606</v>
      </c>
      <c r="B7" s="347" t="s">
        <v>3432</v>
      </c>
      <c r="C7" s="419">
        <v>0</v>
      </c>
      <c r="D7" s="346" t="s">
        <v>70</v>
      </c>
      <c r="E7" s="346" t="s">
        <v>71</v>
      </c>
      <c r="F7" s="2" t="str">
        <f>UnitControlCenter!$B$4</f>
        <v>g CO2e / 2018 dollar</v>
      </c>
      <c r="G7" s="346" t="s">
        <v>3434</v>
      </c>
      <c r="I7" s="346"/>
    </row>
    <row r="8" spans="1:9">
      <c r="A8" s="348" t="s">
        <v>2606</v>
      </c>
      <c r="B8" s="347" t="s">
        <v>152</v>
      </c>
      <c r="C8" s="418">
        <v>1</v>
      </c>
      <c r="D8" s="346" t="s">
        <v>70</v>
      </c>
      <c r="E8" s="346" t="s">
        <v>71</v>
      </c>
      <c r="F8" s="5" t="str">
        <f>UnitControlCenter!$B$3</f>
        <v>million metric tons / year</v>
      </c>
      <c r="G8" s="346" t="s">
        <v>2805</v>
      </c>
      <c r="I8" s="346"/>
    </row>
    <row r="9" spans="1:9">
      <c r="A9" s="348" t="s">
        <v>2606</v>
      </c>
      <c r="B9" s="347" t="s">
        <v>2803</v>
      </c>
      <c r="C9" s="418">
        <v>1</v>
      </c>
      <c r="D9" s="346" t="s">
        <v>70</v>
      </c>
      <c r="E9" s="346" t="s">
        <v>71</v>
      </c>
      <c r="F9" s="5" t="str">
        <f>UnitControlCenter!$B$3</f>
        <v>million metric tons / year</v>
      </c>
      <c r="G9" s="346" t="s">
        <v>2806</v>
      </c>
      <c r="I9" s="346"/>
    </row>
    <row r="10" spans="1:9">
      <c r="A10" s="348" t="s">
        <v>2606</v>
      </c>
      <c r="B10" s="347" t="s">
        <v>2917</v>
      </c>
      <c r="C10" s="418">
        <v>1</v>
      </c>
      <c r="D10" s="346" t="s">
        <v>70</v>
      </c>
      <c r="E10" s="346" t="s">
        <v>71</v>
      </c>
      <c r="F10" s="5" t="str">
        <f>UnitControlCenter!$B$3</f>
        <v>million metric tons / year</v>
      </c>
      <c r="G10" s="346" t="s">
        <v>2936</v>
      </c>
      <c r="I10" s="346"/>
    </row>
    <row r="11" spans="1:9">
      <c r="A11" s="348" t="s">
        <v>2606</v>
      </c>
      <c r="B11" s="347" t="s">
        <v>103</v>
      </c>
      <c r="C11" s="418">
        <v>1</v>
      </c>
      <c r="D11" s="346" t="s">
        <v>70</v>
      </c>
      <c r="E11" s="346" t="s">
        <v>71</v>
      </c>
      <c r="F11" s="5" t="str">
        <f>UnitControlCenter!$B$3</f>
        <v>million metric tons / year</v>
      </c>
      <c r="G11" s="346" t="s">
        <v>2807</v>
      </c>
      <c r="I11" s="346"/>
    </row>
    <row r="12" spans="1:9">
      <c r="A12" s="348" t="s">
        <v>2606</v>
      </c>
      <c r="B12" s="347" t="s">
        <v>9</v>
      </c>
      <c r="C12" s="418">
        <v>1</v>
      </c>
      <c r="D12" s="346" t="s">
        <v>70</v>
      </c>
      <c r="E12" s="346" t="s">
        <v>71</v>
      </c>
      <c r="F12" s="5" t="str">
        <f>UnitControlCenter!$B$3</f>
        <v>million metric tons / year</v>
      </c>
      <c r="G12" s="346" t="s">
        <v>2861</v>
      </c>
      <c r="I12" s="346"/>
    </row>
    <row r="13" spans="1:9">
      <c r="A13" s="348" t="s">
        <v>2606</v>
      </c>
      <c r="B13" s="347" t="s">
        <v>2804</v>
      </c>
      <c r="C13" s="418">
        <v>1</v>
      </c>
      <c r="D13" s="346" t="s">
        <v>70</v>
      </c>
      <c r="E13" s="346" t="s">
        <v>71</v>
      </c>
      <c r="F13" s="5" t="str">
        <f>UnitControlCenter!$B$3</f>
        <v>million metric tons / year</v>
      </c>
      <c r="G13" s="346" t="s">
        <v>2808</v>
      </c>
      <c r="I13" s="346"/>
    </row>
    <row r="14" spans="1:9">
      <c r="A14" s="348" t="s">
        <v>2606</v>
      </c>
      <c r="B14" s="347" t="s">
        <v>4</v>
      </c>
      <c r="C14" s="418">
        <v>1</v>
      </c>
      <c r="D14" s="346" t="s">
        <v>70</v>
      </c>
      <c r="E14" s="346" t="s">
        <v>71</v>
      </c>
      <c r="F14" s="5" t="str">
        <f>UnitControlCenter!$B$3</f>
        <v>million metric tons / year</v>
      </c>
      <c r="G14" s="346" t="s">
        <v>2809</v>
      </c>
      <c r="I14" s="346"/>
    </row>
    <row r="15" spans="1:9" ht="15" thickBot="1">
      <c r="A15" s="399" t="s">
        <v>2606</v>
      </c>
      <c r="B15" s="393" t="s">
        <v>2813</v>
      </c>
      <c r="C15" s="425">
        <v>1</v>
      </c>
      <c r="D15" s="394" t="s">
        <v>70</v>
      </c>
      <c r="E15" s="394" t="s">
        <v>71</v>
      </c>
      <c r="F15" s="397" t="str">
        <f>UnitControlCenter!$B$3</f>
        <v>million metric tons / year</v>
      </c>
      <c r="G15" s="394" t="s">
        <v>2810</v>
      </c>
      <c r="H15" s="395"/>
      <c r="I15" s="394"/>
    </row>
    <row r="16" spans="1:9">
      <c r="A16" s="347" t="s">
        <v>2612</v>
      </c>
      <c r="B16" s="347" t="s">
        <v>2359</v>
      </c>
      <c r="C16" s="418">
        <v>1</v>
      </c>
      <c r="D16" s="346" t="s">
        <v>70</v>
      </c>
      <c r="E16" s="346" t="s">
        <v>71</v>
      </c>
      <c r="F16" s="5" t="str">
        <f>UnitControlCenter!$B$3</f>
        <v>million metric tons / year</v>
      </c>
      <c r="G16" s="346" t="s">
        <v>2597</v>
      </c>
      <c r="I16" s="346"/>
    </row>
    <row r="17" spans="1:9">
      <c r="A17" s="347" t="s">
        <v>2612</v>
      </c>
      <c r="B17" s="348" t="s">
        <v>2375</v>
      </c>
      <c r="C17" s="418">
        <v>1</v>
      </c>
      <c r="D17" s="346" t="s">
        <v>70</v>
      </c>
      <c r="E17" s="346" t="s">
        <v>71</v>
      </c>
      <c r="F17" s="5" t="str">
        <f>UnitControlCenter!$B$3</f>
        <v>million metric tons / year</v>
      </c>
      <c r="G17" s="346" t="s">
        <v>2588</v>
      </c>
      <c r="I17" s="346"/>
    </row>
    <row r="18" spans="1:9">
      <c r="A18" s="347" t="s">
        <v>2612</v>
      </c>
      <c r="B18" s="348" t="s">
        <v>2377</v>
      </c>
      <c r="C18" s="418">
        <v>1</v>
      </c>
      <c r="D18" s="346" t="s">
        <v>70</v>
      </c>
      <c r="E18" s="346" t="s">
        <v>71</v>
      </c>
      <c r="F18" s="5" t="str">
        <f>UnitControlCenter!$B$3</f>
        <v>million metric tons / year</v>
      </c>
      <c r="G18" s="346" t="s">
        <v>2587</v>
      </c>
      <c r="I18" s="346"/>
    </row>
    <row r="19" spans="1:9">
      <c r="A19" s="347" t="s">
        <v>2612</v>
      </c>
      <c r="B19" s="348" t="s">
        <v>2584</v>
      </c>
      <c r="C19" s="418">
        <v>1</v>
      </c>
      <c r="D19" s="346" t="s">
        <v>70</v>
      </c>
      <c r="E19" s="346" t="s">
        <v>71</v>
      </c>
      <c r="F19" s="5" t="str">
        <f>UnitControlCenter!$B$3</f>
        <v>million metric tons / year</v>
      </c>
      <c r="G19" s="346" t="s">
        <v>2586</v>
      </c>
      <c r="I19" s="346"/>
    </row>
    <row r="20" spans="1:9">
      <c r="A20" s="347" t="s">
        <v>2612</v>
      </c>
      <c r="B20" s="348" t="s">
        <v>2583</v>
      </c>
      <c r="C20" s="418">
        <v>1</v>
      </c>
      <c r="D20" s="346" t="s">
        <v>70</v>
      </c>
      <c r="E20" s="346" t="s">
        <v>71</v>
      </c>
      <c r="F20" s="5" t="str">
        <f>UnitControlCenter!$B$5</f>
        <v>thousand metric tons / year</v>
      </c>
      <c r="G20" s="346" t="s">
        <v>2592</v>
      </c>
      <c r="I20" s="346"/>
    </row>
    <row r="21" spans="1:9">
      <c r="A21" s="347" t="s">
        <v>2612</v>
      </c>
      <c r="B21" s="348" t="s">
        <v>2366</v>
      </c>
      <c r="C21" s="418">
        <v>1</v>
      </c>
      <c r="D21" s="346" t="s">
        <v>70</v>
      </c>
      <c r="E21" s="346" t="s">
        <v>71</v>
      </c>
      <c r="F21" s="5" t="str">
        <f>UnitControlCenter!$B$5</f>
        <v>thousand metric tons / year</v>
      </c>
      <c r="G21" s="346" t="s">
        <v>2593</v>
      </c>
      <c r="I21" s="346"/>
    </row>
    <row r="22" spans="1:9">
      <c r="A22" s="347" t="s">
        <v>2612</v>
      </c>
      <c r="B22" s="348" t="s">
        <v>2371</v>
      </c>
      <c r="C22" s="418">
        <v>1</v>
      </c>
      <c r="D22" s="346" t="s">
        <v>70</v>
      </c>
      <c r="E22" s="346" t="s">
        <v>71</v>
      </c>
      <c r="F22" s="5" t="str">
        <f>UnitControlCenter!$B$5</f>
        <v>thousand metric tons / year</v>
      </c>
      <c r="G22" s="346" t="s">
        <v>2590</v>
      </c>
      <c r="I22" s="346"/>
    </row>
    <row r="23" spans="1:9">
      <c r="A23" s="347" t="s">
        <v>2612</v>
      </c>
      <c r="B23" s="348" t="s">
        <v>2373</v>
      </c>
      <c r="C23" s="418">
        <v>1</v>
      </c>
      <c r="D23" s="346" t="s">
        <v>70</v>
      </c>
      <c r="E23" s="346" t="s">
        <v>71</v>
      </c>
      <c r="F23" s="5" t="str">
        <f>UnitControlCenter!$B$5</f>
        <v>thousand metric tons / year</v>
      </c>
      <c r="G23" s="346" t="s">
        <v>2589</v>
      </c>
      <c r="I23" s="346"/>
    </row>
    <row r="24" spans="1:9">
      <c r="A24" s="347" t="s">
        <v>2612</v>
      </c>
      <c r="B24" s="348" t="s">
        <v>2364</v>
      </c>
      <c r="C24" s="418">
        <v>1</v>
      </c>
      <c r="D24" s="346" t="s">
        <v>70</v>
      </c>
      <c r="E24" s="346" t="s">
        <v>71</v>
      </c>
      <c r="F24" s="5" t="str">
        <f>UnitControlCenter!$B$3</f>
        <v>million metric tons / year</v>
      </c>
      <c r="G24" s="346" t="s">
        <v>2594</v>
      </c>
      <c r="I24" s="346"/>
    </row>
    <row r="25" spans="1:9">
      <c r="A25" s="347" t="s">
        <v>2612</v>
      </c>
      <c r="B25" s="348" t="s">
        <v>2361</v>
      </c>
      <c r="C25" s="418">
        <v>1</v>
      </c>
      <c r="D25" s="346" t="s">
        <v>70</v>
      </c>
      <c r="E25" s="346" t="s">
        <v>71</v>
      </c>
      <c r="F25" s="5" t="str">
        <f>UnitControlCenter!$B$5</f>
        <v>thousand metric tons / year</v>
      </c>
      <c r="G25" s="346" t="s">
        <v>2596</v>
      </c>
      <c r="I25" s="346"/>
    </row>
    <row r="26" spans="1:9">
      <c r="A26" s="347" t="s">
        <v>2612</v>
      </c>
      <c r="B26" s="348" t="s">
        <v>2369</v>
      </c>
      <c r="C26" s="418">
        <v>1</v>
      </c>
      <c r="D26" s="346" t="s">
        <v>70</v>
      </c>
      <c r="E26" s="346" t="s">
        <v>71</v>
      </c>
      <c r="F26" s="5" t="str">
        <f>UnitControlCenter!$B$3</f>
        <v>million metric tons / year</v>
      </c>
      <c r="G26" s="346" t="s">
        <v>2591</v>
      </c>
      <c r="I26" s="346"/>
    </row>
    <row r="27" spans="1:9" ht="15" thickBot="1">
      <c r="A27" s="393" t="s">
        <v>2612</v>
      </c>
      <c r="B27" s="399" t="s">
        <v>566</v>
      </c>
      <c r="C27" s="425">
        <v>1</v>
      </c>
      <c r="D27" s="394" t="s">
        <v>70</v>
      </c>
      <c r="E27" s="394" t="s">
        <v>71</v>
      </c>
      <c r="F27" s="397" t="str">
        <f>UnitControlCenter!$B$3</f>
        <v>million metric tons / year</v>
      </c>
      <c r="G27" s="394" t="s">
        <v>2595</v>
      </c>
      <c r="H27" s="395"/>
      <c r="I27" s="394"/>
    </row>
    <row r="28" spans="1:9" ht="58">
      <c r="A28" s="347" t="s">
        <v>2613</v>
      </c>
      <c r="B28" s="347" t="s">
        <v>2609</v>
      </c>
      <c r="C28" s="418">
        <v>1</v>
      </c>
      <c r="D28" s="346" t="s">
        <v>72</v>
      </c>
      <c r="E28" s="346" t="s">
        <v>73</v>
      </c>
      <c r="F28" s="5" t="str">
        <f>UnitControlCenter!$B$3</f>
        <v>million metric tons / year</v>
      </c>
      <c r="G28" s="346" t="s">
        <v>2937</v>
      </c>
      <c r="H28" s="81" t="s">
        <v>2916</v>
      </c>
      <c r="I28" s="346" t="s">
        <v>3015</v>
      </c>
    </row>
    <row r="29" spans="1:9" ht="72.5">
      <c r="A29" s="347" t="s">
        <v>2613</v>
      </c>
      <c r="B29" s="347" t="s">
        <v>2938</v>
      </c>
      <c r="C29" s="418">
        <v>1</v>
      </c>
      <c r="D29" s="346" t="s">
        <v>72</v>
      </c>
      <c r="E29" s="346" t="s">
        <v>73</v>
      </c>
      <c r="F29" s="5" t="str">
        <f>UnitControlCenter!$B$3</f>
        <v>million metric tons / year</v>
      </c>
      <c r="G29" s="346" t="s">
        <v>2679</v>
      </c>
      <c r="H29" s="81" t="s">
        <v>2824</v>
      </c>
      <c r="I29" s="346" t="s">
        <v>2680</v>
      </c>
    </row>
    <row r="30" spans="1:9" ht="43.5">
      <c r="A30" s="347" t="s">
        <v>2613</v>
      </c>
      <c r="B30" s="347" t="s">
        <v>2614</v>
      </c>
      <c r="C30" s="426">
        <v>1</v>
      </c>
      <c r="D30" s="346" t="s">
        <v>72</v>
      </c>
      <c r="E30" s="346" t="s">
        <v>73</v>
      </c>
      <c r="F30" s="8" t="str">
        <f>UnitControlCenter!$B$3</f>
        <v>million metric tons / year</v>
      </c>
      <c r="G30" s="417" t="s">
        <v>3332</v>
      </c>
      <c r="H30" s="417" t="s">
        <v>3333</v>
      </c>
      <c r="I30" s="346" t="s">
        <v>3334</v>
      </c>
    </row>
    <row r="31" spans="1:9" ht="15" thickBot="1">
      <c r="A31" s="393" t="s">
        <v>2613</v>
      </c>
      <c r="B31" s="393" t="s">
        <v>3432</v>
      </c>
      <c r="C31" s="425">
        <v>0</v>
      </c>
      <c r="D31" s="394" t="s">
        <v>70</v>
      </c>
      <c r="E31" s="394" t="s">
        <v>71</v>
      </c>
      <c r="F31" s="428" t="str">
        <f>UnitControlCenter!$B$6</f>
        <v>g CO2 / 2018 dollar</v>
      </c>
      <c r="G31" s="395" t="s">
        <v>3433</v>
      </c>
      <c r="H31" s="395"/>
      <c r="I31" s="394"/>
    </row>
    <row r="32" spans="1:9">
      <c r="A32" s="347" t="s">
        <v>3279</v>
      </c>
      <c r="B32" s="347" t="s">
        <v>3034</v>
      </c>
      <c r="C32" s="418">
        <v>1</v>
      </c>
      <c r="D32" s="346" t="s">
        <v>70</v>
      </c>
      <c r="E32" s="346" t="s">
        <v>507</v>
      </c>
      <c r="F32" s="5" t="str">
        <f>UnitControlCenter!$B$3</f>
        <v>million metric tons / year</v>
      </c>
      <c r="G32" s="81" t="s">
        <v>201</v>
      </c>
      <c r="I32" s="346"/>
    </row>
    <row r="33" spans="1:9">
      <c r="A33" s="347" t="s">
        <v>3279</v>
      </c>
      <c r="B33" s="347" t="s">
        <v>152</v>
      </c>
      <c r="C33" s="418">
        <v>1</v>
      </c>
      <c r="D33" s="346" t="s">
        <v>70</v>
      </c>
      <c r="E33" s="346" t="s">
        <v>507</v>
      </c>
      <c r="F33" s="5" t="str">
        <f>UnitControlCenter!$B$3</f>
        <v>million metric tons / year</v>
      </c>
      <c r="G33" s="346" t="s">
        <v>2805</v>
      </c>
      <c r="I33" s="346"/>
    </row>
    <row r="34" spans="1:9">
      <c r="A34" s="347" t="s">
        <v>3279</v>
      </c>
      <c r="B34" s="347" t="s">
        <v>2803</v>
      </c>
      <c r="C34" s="418">
        <v>1</v>
      </c>
      <c r="D34" s="346" t="s">
        <v>70</v>
      </c>
      <c r="E34" s="346" t="s">
        <v>507</v>
      </c>
      <c r="F34" s="5" t="str">
        <f>UnitControlCenter!$B$3</f>
        <v>million metric tons / year</v>
      </c>
      <c r="G34" s="346" t="s">
        <v>2806</v>
      </c>
      <c r="I34" s="346"/>
    </row>
    <row r="35" spans="1:9">
      <c r="A35" s="347" t="s">
        <v>3279</v>
      </c>
      <c r="B35" s="347" t="s">
        <v>2917</v>
      </c>
      <c r="C35" s="418">
        <v>1</v>
      </c>
      <c r="D35" s="346" t="s">
        <v>70</v>
      </c>
      <c r="E35" s="346" t="s">
        <v>507</v>
      </c>
      <c r="F35" s="5" t="str">
        <f>UnitControlCenter!$B$3</f>
        <v>million metric tons / year</v>
      </c>
      <c r="G35" s="346" t="s">
        <v>2936</v>
      </c>
      <c r="I35" s="346"/>
    </row>
    <row r="36" spans="1:9">
      <c r="A36" s="347" t="s">
        <v>3279</v>
      </c>
      <c r="B36" s="347" t="s">
        <v>103</v>
      </c>
      <c r="C36" s="418">
        <v>1</v>
      </c>
      <c r="D36" s="346" t="s">
        <v>70</v>
      </c>
      <c r="E36" s="346" t="s">
        <v>507</v>
      </c>
      <c r="F36" s="5" t="str">
        <f>UnitControlCenter!$B$3</f>
        <v>million metric tons / year</v>
      </c>
      <c r="G36" s="346" t="s">
        <v>2807</v>
      </c>
      <c r="I36" s="346"/>
    </row>
    <row r="37" spans="1:9">
      <c r="A37" s="347" t="s">
        <v>3279</v>
      </c>
      <c r="B37" s="347" t="s">
        <v>9</v>
      </c>
      <c r="C37" s="418">
        <v>1</v>
      </c>
      <c r="D37" s="346" t="s">
        <v>70</v>
      </c>
      <c r="E37" s="346" t="s">
        <v>507</v>
      </c>
      <c r="F37" s="5" t="str">
        <f>UnitControlCenter!$B$3</f>
        <v>million metric tons / year</v>
      </c>
      <c r="G37" s="346" t="s">
        <v>2861</v>
      </c>
      <c r="I37" s="346"/>
    </row>
    <row r="38" spans="1:9" ht="15" thickBot="1">
      <c r="A38" s="393" t="s">
        <v>3279</v>
      </c>
      <c r="B38" s="393" t="s">
        <v>4</v>
      </c>
      <c r="C38" s="425">
        <v>1</v>
      </c>
      <c r="D38" s="394" t="s">
        <v>70</v>
      </c>
      <c r="E38" s="394" t="s">
        <v>507</v>
      </c>
      <c r="F38" s="397" t="str">
        <f>UnitControlCenter!$B$3</f>
        <v>million metric tons / year</v>
      </c>
      <c r="G38" s="394" t="s">
        <v>2809</v>
      </c>
      <c r="H38" s="395"/>
      <c r="I38" s="394"/>
    </row>
    <row r="39" spans="1:9" ht="29">
      <c r="A39" s="347" t="s">
        <v>419</v>
      </c>
      <c r="B39" s="347" t="s">
        <v>2741</v>
      </c>
      <c r="C39" s="418">
        <v>1</v>
      </c>
      <c r="D39" s="346" t="s">
        <v>72</v>
      </c>
      <c r="E39" s="346" t="s">
        <v>508</v>
      </c>
      <c r="F39" s="5" t="str">
        <f>UnitControlCenter!$B$7</f>
        <v>2018 dollars / ton CO2e abated, Annual average abatement potential (MtCO2e)</v>
      </c>
      <c r="G39" s="81" t="s">
        <v>2743</v>
      </c>
      <c r="I39" s="346"/>
    </row>
    <row r="40" spans="1:9" ht="29">
      <c r="A40" s="347" t="s">
        <v>419</v>
      </c>
      <c r="B40" s="347" t="s">
        <v>2742</v>
      </c>
      <c r="C40" s="418">
        <v>1</v>
      </c>
      <c r="D40" s="346" t="s">
        <v>72</v>
      </c>
      <c r="E40" s="346" t="s">
        <v>508</v>
      </c>
      <c r="F40" s="5" t="str">
        <f>UnitControlCenter!$B$7</f>
        <v>2018 dollars / ton CO2e abated, Annual average abatement potential (MtCO2e)</v>
      </c>
      <c r="G40" s="81" t="s">
        <v>2743</v>
      </c>
      <c r="I40" s="346"/>
    </row>
    <row r="41" spans="1:9" ht="29">
      <c r="A41" s="347" t="s">
        <v>419</v>
      </c>
      <c r="B41" s="347" t="s">
        <v>2694</v>
      </c>
      <c r="C41" s="418">
        <v>1</v>
      </c>
      <c r="D41" s="346" t="s">
        <v>72</v>
      </c>
      <c r="E41" s="346" t="s">
        <v>508</v>
      </c>
      <c r="F41" s="5" t="str">
        <f>UnitControlCenter!$B$7</f>
        <v>2018 dollars / ton CO2e abated, Annual average abatement potential (MtCO2e)</v>
      </c>
      <c r="G41" s="81" t="s">
        <v>2739</v>
      </c>
      <c r="I41" s="346"/>
    </row>
    <row r="42" spans="1:9" ht="29.5" thickBot="1">
      <c r="A42" s="393" t="s">
        <v>419</v>
      </c>
      <c r="B42" s="393" t="s">
        <v>2695</v>
      </c>
      <c r="C42" s="425">
        <v>1</v>
      </c>
      <c r="D42" s="394" t="s">
        <v>72</v>
      </c>
      <c r="E42" s="394" t="s">
        <v>508</v>
      </c>
      <c r="F42" s="397" t="str">
        <f>UnitControlCenter!$B$7</f>
        <v>2018 dollars / ton CO2e abated, Annual average abatement potential (MtCO2e)</v>
      </c>
      <c r="G42" s="395" t="s">
        <v>2739</v>
      </c>
      <c r="H42" s="395"/>
      <c r="I42" s="394"/>
    </row>
    <row r="43" spans="1:9" ht="43.5">
      <c r="A43" s="347" t="s">
        <v>2615</v>
      </c>
      <c r="B43" s="347" t="s">
        <v>2744</v>
      </c>
      <c r="C43" s="418">
        <v>1</v>
      </c>
      <c r="D43" s="346" t="s">
        <v>72</v>
      </c>
      <c r="E43" s="346" t="s">
        <v>71</v>
      </c>
      <c r="F43" s="5" t="str">
        <f>UnitControlCenter!$B$8</f>
        <v>billion 2018 dollars / year</v>
      </c>
      <c r="G43" s="81" t="s">
        <v>2746</v>
      </c>
      <c r="H43" s="81" t="s">
        <v>2745</v>
      </c>
      <c r="I43" s="346" t="s">
        <v>2705</v>
      </c>
    </row>
    <row r="44" spans="1:9">
      <c r="A44" s="347" t="s">
        <v>2615</v>
      </c>
      <c r="B44" s="392" t="s">
        <v>3311</v>
      </c>
      <c r="C44" s="418">
        <v>1</v>
      </c>
      <c r="D44" s="346" t="s">
        <v>70</v>
      </c>
      <c r="E44" s="346" t="s">
        <v>71</v>
      </c>
      <c r="F44" s="5" t="str">
        <f>UnitControlCenter!$B$8</f>
        <v>billion 2018 dollars / year</v>
      </c>
      <c r="G44" s="81" t="s">
        <v>3297</v>
      </c>
      <c r="I44" s="346"/>
    </row>
    <row r="45" spans="1:9" ht="29">
      <c r="A45" s="347" t="s">
        <v>2615</v>
      </c>
      <c r="B45" s="347" t="s">
        <v>2696</v>
      </c>
      <c r="C45" s="418">
        <v>1</v>
      </c>
      <c r="D45" s="346" t="s">
        <v>72</v>
      </c>
      <c r="E45" s="346" t="s">
        <v>71</v>
      </c>
      <c r="F45" s="5" t="str">
        <f>UnitControlCenter!$B$8</f>
        <v>billion 2018 dollars / year</v>
      </c>
      <c r="G45" s="81" t="s">
        <v>2747</v>
      </c>
      <c r="H45" s="81" t="s">
        <v>3323</v>
      </c>
      <c r="I45" s="346" t="s">
        <v>2706</v>
      </c>
    </row>
    <row r="46" spans="1:9" ht="15" thickBot="1">
      <c r="A46" s="393" t="s">
        <v>2615</v>
      </c>
      <c r="B46" s="398" t="s">
        <v>3311</v>
      </c>
      <c r="C46" s="425">
        <v>1</v>
      </c>
      <c r="D46" s="394" t="s">
        <v>70</v>
      </c>
      <c r="E46" s="394" t="s">
        <v>71</v>
      </c>
      <c r="F46" s="397" t="str">
        <f>UnitControlCenter!$B$8</f>
        <v>billion 2018 dollars / year</v>
      </c>
      <c r="G46" s="395" t="s">
        <v>3298</v>
      </c>
      <c r="H46" s="395"/>
      <c r="I46" s="394"/>
    </row>
    <row r="47" spans="1:9" ht="87">
      <c r="A47" s="347" t="s">
        <v>3299</v>
      </c>
      <c r="B47" s="347" t="s">
        <v>3152</v>
      </c>
      <c r="C47" s="418">
        <v>1</v>
      </c>
      <c r="D47" s="346" t="s">
        <v>72</v>
      </c>
      <c r="E47" s="346" t="s">
        <v>71</v>
      </c>
      <c r="F47" s="5" t="str">
        <f>UnitControlCenter!$B$8</f>
        <v>billion 2018 dollars / year</v>
      </c>
      <c r="G47" s="5" t="s">
        <v>3153</v>
      </c>
      <c r="H47" s="5" t="s">
        <v>3154</v>
      </c>
      <c r="I47" s="5" t="s">
        <v>3124</v>
      </c>
    </row>
    <row r="48" spans="1:9" ht="43.5">
      <c r="A48" s="347" t="s">
        <v>3299</v>
      </c>
      <c r="B48" s="347" t="s">
        <v>3156</v>
      </c>
      <c r="C48" s="418">
        <v>1</v>
      </c>
      <c r="D48" s="346" t="s">
        <v>72</v>
      </c>
      <c r="E48" s="346" t="s">
        <v>71</v>
      </c>
      <c r="F48" s="5" t="str">
        <f>UnitControlCenter!$B$8</f>
        <v>billion 2018 dollars / year</v>
      </c>
      <c r="G48" s="5" t="s">
        <v>3166</v>
      </c>
      <c r="H48" s="5" t="s">
        <v>3167</v>
      </c>
      <c r="I48" s="5" t="s">
        <v>3168</v>
      </c>
    </row>
    <row r="49" spans="1:9" ht="58">
      <c r="A49" s="347" t="s">
        <v>3299</v>
      </c>
      <c r="B49" s="347" t="s">
        <v>3157</v>
      </c>
      <c r="C49" s="418">
        <v>1</v>
      </c>
      <c r="D49" s="346" t="s">
        <v>72</v>
      </c>
      <c r="E49" s="346" t="s">
        <v>71</v>
      </c>
      <c r="F49" s="5" t="str">
        <f>UnitControlCenter!$B$8</f>
        <v>billion 2018 dollars / year</v>
      </c>
      <c r="G49" s="5" t="s">
        <v>3177</v>
      </c>
      <c r="H49" s="5" t="s">
        <v>3175</v>
      </c>
      <c r="I49" s="5" t="s">
        <v>3176</v>
      </c>
    </row>
    <row r="50" spans="1:9" ht="43.5">
      <c r="A50" s="347" t="s">
        <v>3299</v>
      </c>
      <c r="B50" s="347" t="s">
        <v>3158</v>
      </c>
      <c r="C50" s="418">
        <v>1</v>
      </c>
      <c r="D50" s="346" t="s">
        <v>72</v>
      </c>
      <c r="E50" s="346" t="s">
        <v>71</v>
      </c>
      <c r="F50" s="5" t="str">
        <f>UnitControlCenter!$B$8</f>
        <v>billion 2018 dollars / year</v>
      </c>
      <c r="G50" s="5" t="s">
        <v>3171</v>
      </c>
      <c r="H50" s="5" t="s">
        <v>3167</v>
      </c>
      <c r="I50" s="5" t="s">
        <v>3169</v>
      </c>
    </row>
    <row r="51" spans="1:9" ht="43.5">
      <c r="A51" s="347" t="s">
        <v>3299</v>
      </c>
      <c r="B51" s="347" t="s">
        <v>3159</v>
      </c>
      <c r="C51" s="418">
        <v>1</v>
      </c>
      <c r="D51" s="346" t="s">
        <v>72</v>
      </c>
      <c r="E51" s="346" t="s">
        <v>71</v>
      </c>
      <c r="F51" s="5" t="str">
        <f>UnitControlCenter!$B$8</f>
        <v>billion 2018 dollars / year</v>
      </c>
      <c r="G51" s="5" t="s">
        <v>3172</v>
      </c>
      <c r="H51" s="5" t="s">
        <v>3167</v>
      </c>
      <c r="I51" s="5" t="s">
        <v>3170</v>
      </c>
    </row>
    <row r="52" spans="1:9" ht="58">
      <c r="A52" s="347" t="s">
        <v>3299</v>
      </c>
      <c r="B52" s="347" t="s">
        <v>3160</v>
      </c>
      <c r="C52" s="418">
        <v>1</v>
      </c>
      <c r="D52" s="346" t="s">
        <v>72</v>
      </c>
      <c r="E52" s="346" t="s">
        <v>71</v>
      </c>
      <c r="F52" s="5" t="str">
        <f>UnitControlCenter!$B$8</f>
        <v>billion 2018 dollars / year</v>
      </c>
      <c r="G52" s="5" t="s">
        <v>3178</v>
      </c>
      <c r="H52" s="5" t="s">
        <v>3175</v>
      </c>
      <c r="I52" s="5" t="s">
        <v>3176</v>
      </c>
    </row>
    <row r="53" spans="1:9" ht="58">
      <c r="A53" s="347" t="s">
        <v>3299</v>
      </c>
      <c r="B53" s="347" t="s">
        <v>3161</v>
      </c>
      <c r="C53" s="418">
        <v>1</v>
      </c>
      <c r="D53" s="346" t="s">
        <v>72</v>
      </c>
      <c r="E53" s="346" t="s">
        <v>71</v>
      </c>
      <c r="F53" s="5" t="str">
        <f>UnitControlCenter!$B$8</f>
        <v>billion 2018 dollars / year</v>
      </c>
      <c r="G53" s="5" t="s">
        <v>3179</v>
      </c>
      <c r="H53" s="5" t="s">
        <v>3175</v>
      </c>
      <c r="I53" s="5" t="s">
        <v>3176</v>
      </c>
    </row>
    <row r="54" spans="1:9" ht="72.5">
      <c r="A54" s="347" t="s">
        <v>3299</v>
      </c>
      <c r="B54" s="347" t="s">
        <v>3162</v>
      </c>
      <c r="C54" s="418">
        <v>1</v>
      </c>
      <c r="D54" s="346" t="s">
        <v>72</v>
      </c>
      <c r="E54" s="346" t="s">
        <v>71</v>
      </c>
      <c r="F54" s="5" t="str">
        <f>UnitControlCenter!$B$8</f>
        <v>billion 2018 dollars / year</v>
      </c>
      <c r="G54" s="5" t="s">
        <v>3180</v>
      </c>
      <c r="H54" s="5" t="s">
        <v>3175</v>
      </c>
      <c r="I54" s="5" t="s">
        <v>3176</v>
      </c>
    </row>
    <row r="55" spans="1:9" ht="58">
      <c r="A55" s="347" t="s">
        <v>3299</v>
      </c>
      <c r="B55" s="347" t="s">
        <v>3203</v>
      </c>
      <c r="C55" s="418">
        <v>1</v>
      </c>
      <c r="D55" s="346" t="s">
        <v>72</v>
      </c>
      <c r="E55" s="346" t="s">
        <v>71</v>
      </c>
      <c r="F55" s="5" t="str">
        <f>UnitControlCenter!$B$8</f>
        <v>billion 2018 dollars / year</v>
      </c>
      <c r="G55" s="5" t="s">
        <v>3201</v>
      </c>
      <c r="H55" s="5" t="s">
        <v>3175</v>
      </c>
      <c r="I55" s="5" t="s">
        <v>3199</v>
      </c>
    </row>
    <row r="56" spans="1:9" ht="58.5" thickBot="1">
      <c r="A56" s="393" t="s">
        <v>3299</v>
      </c>
      <c r="B56" s="393" t="s">
        <v>3204</v>
      </c>
      <c r="C56" s="425">
        <v>1</v>
      </c>
      <c r="D56" s="394" t="s">
        <v>72</v>
      </c>
      <c r="E56" s="394" t="s">
        <v>71</v>
      </c>
      <c r="F56" s="397" t="str">
        <f>UnitControlCenter!$B$8</f>
        <v>billion 2018 dollars / year</v>
      </c>
      <c r="G56" s="397" t="s">
        <v>3202</v>
      </c>
      <c r="H56" s="397" t="s">
        <v>3175</v>
      </c>
      <c r="I56" s="397" t="s">
        <v>3200</v>
      </c>
    </row>
    <row r="57" spans="1:9" ht="29">
      <c r="A57" s="347" t="s">
        <v>2616</v>
      </c>
      <c r="B57" s="347" t="s">
        <v>2617</v>
      </c>
      <c r="C57" s="418">
        <v>1</v>
      </c>
      <c r="D57" s="346" t="s">
        <v>70</v>
      </c>
      <c r="E57" s="346" t="s">
        <v>71</v>
      </c>
      <c r="F57" s="5" t="str">
        <f>UnitControlCenter!$B$9</f>
        <v>lives / year</v>
      </c>
      <c r="G57" s="346" t="s">
        <v>294</v>
      </c>
      <c r="I57" s="346"/>
    </row>
    <row r="58" spans="1:9" ht="29.5" thickBot="1">
      <c r="A58" s="393" t="s">
        <v>2616</v>
      </c>
      <c r="B58" s="393" t="s">
        <v>2618</v>
      </c>
      <c r="C58" s="425">
        <v>1</v>
      </c>
      <c r="D58" s="394" t="s">
        <v>70</v>
      </c>
      <c r="E58" s="394" t="s">
        <v>71</v>
      </c>
      <c r="F58" s="397" t="str">
        <f>UnitControlCenter!$B$8</f>
        <v>billion 2018 dollars / year</v>
      </c>
      <c r="G58" s="394" t="s">
        <v>74</v>
      </c>
      <c r="H58" s="395"/>
      <c r="I58" s="394"/>
    </row>
    <row r="59" spans="1:9" ht="130.5">
      <c r="A59" s="347" t="s">
        <v>2891</v>
      </c>
      <c r="B59" s="347" t="s">
        <v>2619</v>
      </c>
      <c r="C59" s="418">
        <v>1</v>
      </c>
      <c r="D59" s="346" t="s">
        <v>72</v>
      </c>
      <c r="E59" s="346" t="s">
        <v>73</v>
      </c>
      <c r="F59" s="5" t="str">
        <f>UnitControlCenter!$B$10</f>
        <v>terawatt-hours (TWh) / year</v>
      </c>
      <c r="G59" s="346" t="s">
        <v>2939</v>
      </c>
      <c r="H59" s="81" t="s">
        <v>2940</v>
      </c>
      <c r="I59" s="346" t="s">
        <v>2947</v>
      </c>
    </row>
    <row r="60" spans="1:9" ht="145">
      <c r="A60" s="347" t="s">
        <v>2891</v>
      </c>
      <c r="B60" s="347" t="s">
        <v>2620</v>
      </c>
      <c r="C60" s="418">
        <v>1</v>
      </c>
      <c r="D60" s="346" t="s">
        <v>72</v>
      </c>
      <c r="E60" s="346" t="s">
        <v>71</v>
      </c>
      <c r="F60" s="5" t="str">
        <f>UnitControlCenter!$B$10</f>
        <v>terawatt-hours (TWh) / year</v>
      </c>
      <c r="G60" s="346" t="s">
        <v>2941</v>
      </c>
      <c r="H60" s="81" t="s">
        <v>2942</v>
      </c>
      <c r="I60" s="346" t="s">
        <v>2948</v>
      </c>
    </row>
    <row r="61" spans="1:9" ht="130.5">
      <c r="A61" s="347" t="s">
        <v>2891</v>
      </c>
      <c r="B61" s="347" t="s">
        <v>2621</v>
      </c>
      <c r="C61" s="418">
        <v>1</v>
      </c>
      <c r="D61" s="346" t="s">
        <v>72</v>
      </c>
      <c r="E61" s="346" t="s">
        <v>73</v>
      </c>
      <c r="F61" s="5" t="str">
        <f>UnitControlCenter!$B$11</f>
        <v>gigawatts (GW) / year</v>
      </c>
      <c r="G61" s="346" t="s">
        <v>2943</v>
      </c>
      <c r="H61" s="81" t="s">
        <v>2944</v>
      </c>
      <c r="I61" s="346" t="s">
        <v>2949</v>
      </c>
    </row>
    <row r="62" spans="1:9" ht="145">
      <c r="A62" s="347" t="s">
        <v>2891</v>
      </c>
      <c r="B62" s="347" t="s">
        <v>2622</v>
      </c>
      <c r="C62" s="418">
        <v>1</v>
      </c>
      <c r="D62" s="346" t="s">
        <v>72</v>
      </c>
      <c r="E62" s="346" t="s">
        <v>71</v>
      </c>
      <c r="F62" s="5" t="str">
        <f>UnitControlCenter!$B$11</f>
        <v>gigawatts (GW) / year</v>
      </c>
      <c r="G62" s="346" t="s">
        <v>2945</v>
      </c>
      <c r="H62" s="81" t="s">
        <v>2946</v>
      </c>
      <c r="I62" s="346" t="s">
        <v>2950</v>
      </c>
    </row>
    <row r="63" spans="1:9" ht="44" thickBot="1">
      <c r="A63" s="393" t="s">
        <v>2891</v>
      </c>
      <c r="B63" s="393" t="s">
        <v>2892</v>
      </c>
      <c r="C63" s="425">
        <v>1</v>
      </c>
      <c r="D63" s="394" t="s">
        <v>72</v>
      </c>
      <c r="E63" s="394" t="s">
        <v>73</v>
      </c>
      <c r="F63" s="397" t="str">
        <f>UnitControlCenter!$B$10</f>
        <v>terawatt-hours (TWh) / year</v>
      </c>
      <c r="G63" s="394" t="s">
        <v>2951</v>
      </c>
      <c r="H63" s="394" t="s">
        <v>2952</v>
      </c>
      <c r="I63" s="394" t="s">
        <v>2953</v>
      </c>
    </row>
    <row r="64" spans="1:9" ht="116">
      <c r="A64" s="347" t="s">
        <v>2875</v>
      </c>
      <c r="B64" s="347" t="s">
        <v>2623</v>
      </c>
      <c r="C64" s="418">
        <v>1</v>
      </c>
      <c r="D64" s="346" t="s">
        <v>72</v>
      </c>
      <c r="E64" s="346" t="s">
        <v>2645</v>
      </c>
      <c r="F64" s="5" t="str">
        <f>UnitControlCenter!$B$12</f>
        <v>2018 dollars / megawatt-hour (MWh)</v>
      </c>
      <c r="G64" s="346" t="s">
        <v>2954</v>
      </c>
      <c r="H64" s="81" t="s">
        <v>2955</v>
      </c>
      <c r="I64" s="346" t="s">
        <v>2956</v>
      </c>
    </row>
    <row r="65" spans="1:9" ht="29">
      <c r="A65" s="347" t="s">
        <v>2875</v>
      </c>
      <c r="B65" s="347" t="s">
        <v>2624</v>
      </c>
      <c r="C65" s="418">
        <v>1</v>
      </c>
      <c r="D65" s="346" t="s">
        <v>72</v>
      </c>
      <c r="E65" s="346" t="s">
        <v>73</v>
      </c>
      <c r="F65" s="5" t="str">
        <f>UnitControlCenter!$B$10</f>
        <v>terawatt-hours (TWh) / year</v>
      </c>
      <c r="G65" s="346" t="s">
        <v>3349</v>
      </c>
      <c r="H65" s="81" t="s">
        <v>3350</v>
      </c>
      <c r="I65" s="346" t="s">
        <v>3351</v>
      </c>
    </row>
    <row r="66" spans="1:9" ht="101.5">
      <c r="A66" s="347" t="s">
        <v>2875</v>
      </c>
      <c r="B66" s="347" t="s">
        <v>2876</v>
      </c>
      <c r="C66" s="418">
        <v>1</v>
      </c>
      <c r="D66" s="346" t="s">
        <v>72</v>
      </c>
      <c r="E66" s="346" t="s">
        <v>73</v>
      </c>
      <c r="F66" s="5" t="str">
        <f>UnitControlCenter!$B$13</f>
        <v>cubic km / yr</v>
      </c>
      <c r="G66" s="346" t="s">
        <v>2957</v>
      </c>
      <c r="H66" s="81" t="s">
        <v>2958</v>
      </c>
      <c r="I66" s="346" t="s">
        <v>2959</v>
      </c>
    </row>
    <row r="67" spans="1:9" ht="102" thickBot="1">
      <c r="A67" s="393" t="s">
        <v>2875</v>
      </c>
      <c r="B67" s="393" t="s">
        <v>2877</v>
      </c>
      <c r="C67" s="425">
        <v>1</v>
      </c>
      <c r="D67" s="394" t="s">
        <v>72</v>
      </c>
      <c r="E67" s="394" t="s">
        <v>73</v>
      </c>
      <c r="F67" s="397" t="str">
        <f>UnitControlCenter!$B$13</f>
        <v>cubic km / yr</v>
      </c>
      <c r="G67" s="394" t="s">
        <v>2960</v>
      </c>
      <c r="H67" s="395" t="s">
        <v>2961</v>
      </c>
      <c r="I67" s="394" t="s">
        <v>2962</v>
      </c>
    </row>
    <row r="68" spans="1:9" ht="43.5">
      <c r="A68" s="347" t="s">
        <v>2625</v>
      </c>
      <c r="B68" s="347" t="s">
        <v>2626</v>
      </c>
      <c r="C68" s="418">
        <v>1</v>
      </c>
      <c r="D68" s="346" t="s">
        <v>72</v>
      </c>
      <c r="E68" s="346" t="s">
        <v>73</v>
      </c>
      <c r="F68" s="5" t="str">
        <f>UnitControlCenter!$B$14</f>
        <v>trillion passenger-miles / year</v>
      </c>
      <c r="G68" s="346" t="s">
        <v>2646</v>
      </c>
      <c r="H68" s="81" t="s">
        <v>3026</v>
      </c>
      <c r="I68" s="346" t="s">
        <v>3027</v>
      </c>
    </row>
    <row r="69" spans="1:9" ht="44" thickBot="1">
      <c r="A69" s="393" t="s">
        <v>2625</v>
      </c>
      <c r="B69" s="393" t="s">
        <v>2627</v>
      </c>
      <c r="C69" s="425">
        <v>1</v>
      </c>
      <c r="D69" s="394" t="s">
        <v>72</v>
      </c>
      <c r="E69" s="394" t="s">
        <v>73</v>
      </c>
      <c r="F69" s="397" t="str">
        <f>UnitControlCenter!$B$15</f>
        <v>trillion freight ton-miles / year</v>
      </c>
      <c r="G69" s="394" t="s">
        <v>3065</v>
      </c>
      <c r="H69" s="395" t="s">
        <v>3066</v>
      </c>
      <c r="I69" s="394" t="s">
        <v>3067</v>
      </c>
    </row>
    <row r="70" spans="1:9" ht="72.5">
      <c r="A70" s="347" t="s">
        <v>3300</v>
      </c>
      <c r="B70" s="347" t="s">
        <v>3301</v>
      </c>
      <c r="C70" s="418">
        <v>1</v>
      </c>
      <c r="D70" s="346" t="s">
        <v>72</v>
      </c>
      <c r="E70" s="346" t="s">
        <v>73</v>
      </c>
      <c r="F70" s="5" t="str">
        <f>UnitControlCenter!$B$16</f>
        <v>million vehicles / year</v>
      </c>
      <c r="G70" s="346" t="s">
        <v>3084</v>
      </c>
      <c r="H70" s="346" t="s">
        <v>3085</v>
      </c>
      <c r="I70" s="346" t="s">
        <v>3086</v>
      </c>
    </row>
    <row r="71" spans="1:9" ht="72.5">
      <c r="A71" s="347" t="s">
        <v>3300</v>
      </c>
      <c r="B71" s="347" t="s">
        <v>3302</v>
      </c>
      <c r="C71" s="418">
        <v>1</v>
      </c>
      <c r="D71" s="346" t="s">
        <v>72</v>
      </c>
      <c r="E71" s="346" t="s">
        <v>73</v>
      </c>
      <c r="F71" s="5" t="str">
        <f>UnitControlCenter!$B$17</f>
        <v>thousand vehicles / year</v>
      </c>
      <c r="G71" s="346" t="s">
        <v>3087</v>
      </c>
      <c r="H71" s="346" t="s">
        <v>3088</v>
      </c>
      <c r="I71" s="346" t="s">
        <v>3089</v>
      </c>
    </row>
    <row r="72" spans="1:9" ht="72.5">
      <c r="A72" s="347" t="s">
        <v>3300</v>
      </c>
      <c r="B72" s="347" t="s">
        <v>3303</v>
      </c>
      <c r="C72" s="418">
        <v>1</v>
      </c>
      <c r="D72" s="346" t="s">
        <v>72</v>
      </c>
      <c r="E72" s="346" t="s">
        <v>73</v>
      </c>
      <c r="F72" s="5" t="str">
        <f>UnitControlCenter!$B$17</f>
        <v>thousand vehicles / year</v>
      </c>
      <c r="G72" s="346" t="s">
        <v>3090</v>
      </c>
      <c r="H72" s="346" t="s">
        <v>3085</v>
      </c>
      <c r="I72" s="346" t="s">
        <v>3086</v>
      </c>
    </row>
    <row r="73" spans="1:9" ht="72.5">
      <c r="A73" s="347" t="s">
        <v>3300</v>
      </c>
      <c r="B73" s="347" t="s">
        <v>3304</v>
      </c>
      <c r="C73" s="418">
        <v>1</v>
      </c>
      <c r="D73" s="346" t="s">
        <v>72</v>
      </c>
      <c r="E73" s="346" t="s">
        <v>73</v>
      </c>
      <c r="F73" s="5" t="str">
        <f>UnitControlCenter!$B$17</f>
        <v>thousand vehicles / year</v>
      </c>
      <c r="G73" s="346" t="s">
        <v>3091</v>
      </c>
      <c r="H73" s="346" t="s">
        <v>3088</v>
      </c>
      <c r="I73" s="346" t="s">
        <v>3089</v>
      </c>
    </row>
    <row r="74" spans="1:9" ht="29">
      <c r="A74" s="347" t="s">
        <v>3300</v>
      </c>
      <c r="B74" s="347" t="s">
        <v>3305</v>
      </c>
      <c r="C74" s="418">
        <v>1</v>
      </c>
      <c r="D74" s="346" t="s">
        <v>72</v>
      </c>
      <c r="E74" s="346" t="s">
        <v>73</v>
      </c>
      <c r="F74" s="5" t="str">
        <f>UnitControlCenter!$B$17</f>
        <v>thousand vehicles / year</v>
      </c>
      <c r="G74" s="346" t="s">
        <v>2963</v>
      </c>
      <c r="H74" s="346" t="s">
        <v>2964</v>
      </c>
      <c r="I74" s="346" t="s">
        <v>3068</v>
      </c>
    </row>
    <row r="75" spans="1:9" ht="72.5">
      <c r="A75" s="347" t="s">
        <v>3300</v>
      </c>
      <c r="B75" s="347" t="s">
        <v>3306</v>
      </c>
      <c r="C75" s="418">
        <v>1</v>
      </c>
      <c r="D75" s="346" t="s">
        <v>72</v>
      </c>
      <c r="E75" s="346" t="s">
        <v>73</v>
      </c>
      <c r="F75" s="5" t="str">
        <f>UnitControlCenter!$B$18</f>
        <v>million vehicles</v>
      </c>
      <c r="G75" s="346" t="s">
        <v>3092</v>
      </c>
      <c r="H75" s="346" t="s">
        <v>3085</v>
      </c>
      <c r="I75" s="346" t="s">
        <v>3086</v>
      </c>
    </row>
    <row r="76" spans="1:9" ht="72.5">
      <c r="A76" s="347" t="s">
        <v>3300</v>
      </c>
      <c r="B76" s="347" t="s">
        <v>3307</v>
      </c>
      <c r="C76" s="418">
        <v>1</v>
      </c>
      <c r="D76" s="346" t="s">
        <v>72</v>
      </c>
      <c r="E76" s="346" t="s">
        <v>73</v>
      </c>
      <c r="F76" s="5" t="str">
        <f>UnitControlCenter!$B$19</f>
        <v>thousand vehicles</v>
      </c>
      <c r="G76" s="346" t="s">
        <v>3444</v>
      </c>
      <c r="H76" s="346" t="s">
        <v>3088</v>
      </c>
      <c r="I76" s="346" t="s">
        <v>3089</v>
      </c>
    </row>
    <row r="77" spans="1:9" ht="58">
      <c r="A77" s="347" t="s">
        <v>3300</v>
      </c>
      <c r="B77" s="347" t="s">
        <v>3308</v>
      </c>
      <c r="C77" s="418">
        <v>1</v>
      </c>
      <c r="D77" s="346" t="s">
        <v>72</v>
      </c>
      <c r="E77" s="346" t="s">
        <v>73</v>
      </c>
      <c r="F77" s="5" t="str">
        <f>UnitControlCenter!$B$18</f>
        <v>million vehicles</v>
      </c>
      <c r="G77" s="346" t="s">
        <v>3093</v>
      </c>
      <c r="H77" s="346" t="s">
        <v>3085</v>
      </c>
      <c r="I77" s="346" t="s">
        <v>3086</v>
      </c>
    </row>
    <row r="78" spans="1:9" ht="58">
      <c r="A78" s="347" t="s">
        <v>3300</v>
      </c>
      <c r="B78" s="347" t="s">
        <v>3309</v>
      </c>
      <c r="C78" s="418">
        <v>1</v>
      </c>
      <c r="D78" s="346" t="s">
        <v>72</v>
      </c>
      <c r="E78" s="346" t="s">
        <v>73</v>
      </c>
      <c r="F78" s="5" t="str">
        <f>UnitControlCenter!$B$18</f>
        <v>million vehicles</v>
      </c>
      <c r="G78" s="346" t="s">
        <v>3094</v>
      </c>
      <c r="H78" s="346" t="s">
        <v>3088</v>
      </c>
      <c r="I78" s="346" t="s">
        <v>3089</v>
      </c>
    </row>
    <row r="79" spans="1:9" ht="29.5" thickBot="1">
      <c r="A79" s="393" t="s">
        <v>3300</v>
      </c>
      <c r="B79" s="393" t="s">
        <v>3310</v>
      </c>
      <c r="C79" s="425">
        <v>1</v>
      </c>
      <c r="D79" s="394" t="s">
        <v>72</v>
      </c>
      <c r="E79" s="394" t="s">
        <v>73</v>
      </c>
      <c r="F79" s="397" t="str">
        <f>UnitControlCenter!$B$18</f>
        <v>million vehicles</v>
      </c>
      <c r="G79" s="394" t="s">
        <v>3069</v>
      </c>
      <c r="H79" s="394" t="s">
        <v>2964</v>
      </c>
      <c r="I79" s="394" t="s">
        <v>3068</v>
      </c>
    </row>
    <row r="80" spans="1:9" ht="130.5">
      <c r="A80" s="347" t="s">
        <v>2644</v>
      </c>
      <c r="B80" s="347" t="s">
        <v>2630</v>
      </c>
      <c r="C80" s="418">
        <v>1</v>
      </c>
      <c r="D80" s="346" t="s">
        <v>72</v>
      </c>
      <c r="E80" s="346" t="s">
        <v>73</v>
      </c>
      <c r="F80" s="5" t="str">
        <f>UnitControlCenter!$B$3</f>
        <v>million metric tons / year</v>
      </c>
      <c r="G80" s="346" t="s">
        <v>3070</v>
      </c>
      <c r="H80" s="346" t="s">
        <v>3348</v>
      </c>
      <c r="I80" s="346" t="s">
        <v>3071</v>
      </c>
    </row>
    <row r="81" spans="1:9" ht="87">
      <c r="A81" s="347" t="s">
        <v>2644</v>
      </c>
      <c r="B81" s="347" t="s">
        <v>2631</v>
      </c>
      <c r="C81" s="418">
        <v>1</v>
      </c>
      <c r="D81" s="346" t="s">
        <v>72</v>
      </c>
      <c r="E81" s="346" t="s">
        <v>73</v>
      </c>
      <c r="F81" s="5" t="str">
        <f>UnitControlCenter!$B$20</f>
        <v>quads / year</v>
      </c>
      <c r="G81" s="346" t="s">
        <v>3347</v>
      </c>
      <c r="H81" s="346" t="s">
        <v>3095</v>
      </c>
      <c r="I81" s="346" t="s">
        <v>3096</v>
      </c>
    </row>
    <row r="82" spans="1:9" ht="116.5" thickBot="1">
      <c r="A82" s="393" t="s">
        <v>2644</v>
      </c>
      <c r="B82" s="393" t="s">
        <v>2704</v>
      </c>
      <c r="C82" s="425">
        <v>1</v>
      </c>
      <c r="D82" s="394" t="s">
        <v>72</v>
      </c>
      <c r="E82" s="394" t="s">
        <v>73</v>
      </c>
      <c r="F82" s="397" t="str">
        <f>UnitControlCenter!$B$20</f>
        <v>quads / year</v>
      </c>
      <c r="G82" s="394" t="s">
        <v>3072</v>
      </c>
      <c r="H82" s="394" t="s">
        <v>3348</v>
      </c>
      <c r="I82" s="394" t="s">
        <v>3071</v>
      </c>
    </row>
    <row r="83" spans="1:9" ht="58">
      <c r="A83" s="349" t="s">
        <v>2632</v>
      </c>
      <c r="B83" s="347" t="s">
        <v>3283</v>
      </c>
      <c r="C83" s="418">
        <v>1</v>
      </c>
      <c r="D83" s="346" t="s">
        <v>72</v>
      </c>
      <c r="E83" s="346" t="s">
        <v>73</v>
      </c>
      <c r="F83" s="5" t="str">
        <f>UnitControlCenter!$B$20</f>
        <v>quads / year</v>
      </c>
      <c r="G83" s="346" t="s">
        <v>3077</v>
      </c>
      <c r="H83" s="81" t="s">
        <v>3074</v>
      </c>
      <c r="I83" s="346" t="s">
        <v>3075</v>
      </c>
    </row>
    <row r="84" spans="1:9" ht="72.5">
      <c r="A84" s="349" t="s">
        <v>2632</v>
      </c>
      <c r="B84" s="347" t="s">
        <v>3284</v>
      </c>
      <c r="C84" s="418">
        <v>1</v>
      </c>
      <c r="D84" s="346" t="s">
        <v>72</v>
      </c>
      <c r="E84" s="346" t="s">
        <v>73</v>
      </c>
      <c r="F84" s="5" t="str">
        <f>UnitControlCenter!$B$20</f>
        <v>quads / year</v>
      </c>
      <c r="G84" s="346" t="s">
        <v>3280</v>
      </c>
      <c r="H84" s="81" t="s">
        <v>3281</v>
      </c>
      <c r="I84" s="346" t="s">
        <v>3282</v>
      </c>
    </row>
    <row r="85" spans="1:9" ht="72.5">
      <c r="A85" s="349" t="s">
        <v>2632</v>
      </c>
      <c r="B85" s="347" t="s">
        <v>3285</v>
      </c>
      <c r="C85" s="418">
        <v>1</v>
      </c>
      <c r="D85" s="346" t="s">
        <v>72</v>
      </c>
      <c r="E85" s="346" t="s">
        <v>73</v>
      </c>
      <c r="F85" s="5" t="str">
        <f>UnitControlCenter!$B$20</f>
        <v>quads / year</v>
      </c>
      <c r="G85" s="346" t="s">
        <v>3287</v>
      </c>
      <c r="H85" s="81" t="s">
        <v>3074</v>
      </c>
      <c r="I85" s="346" t="s">
        <v>3075</v>
      </c>
    </row>
    <row r="86" spans="1:9" ht="102" thickBot="1">
      <c r="A86" s="396" t="s">
        <v>2632</v>
      </c>
      <c r="B86" s="393" t="s">
        <v>3286</v>
      </c>
      <c r="C86" s="425">
        <v>1</v>
      </c>
      <c r="D86" s="394" t="s">
        <v>72</v>
      </c>
      <c r="E86" s="394" t="s">
        <v>73</v>
      </c>
      <c r="F86" s="397" t="str">
        <f>UnitControlCenter!$B$20</f>
        <v>quads / year</v>
      </c>
      <c r="G86" s="394" t="s">
        <v>3288</v>
      </c>
      <c r="H86" s="395" t="s">
        <v>3281</v>
      </c>
      <c r="I86" s="394" t="s">
        <v>3282</v>
      </c>
    </row>
    <row r="87" spans="1:9" ht="72.5">
      <c r="A87" s="349" t="s">
        <v>3419</v>
      </c>
      <c r="B87" s="347" t="s">
        <v>2700</v>
      </c>
      <c r="C87" s="418">
        <v>1</v>
      </c>
      <c r="D87" s="346" t="s">
        <v>72</v>
      </c>
      <c r="E87" s="346" t="s">
        <v>73</v>
      </c>
      <c r="F87" s="5" t="str">
        <f>UnitControlCenter!$B$3</f>
        <v>million metric tons / year</v>
      </c>
      <c r="G87" s="346" t="s">
        <v>3073</v>
      </c>
      <c r="H87" s="81" t="s">
        <v>3074</v>
      </c>
      <c r="I87" s="346" t="s">
        <v>3075</v>
      </c>
    </row>
    <row r="88" spans="1:9" ht="43.5">
      <c r="A88" s="349" t="s">
        <v>3419</v>
      </c>
      <c r="B88" s="347" t="s">
        <v>2701</v>
      </c>
      <c r="C88" s="418">
        <v>1</v>
      </c>
      <c r="D88" s="346" t="s">
        <v>72</v>
      </c>
      <c r="E88" s="346" t="s">
        <v>73</v>
      </c>
      <c r="F88" s="5" t="str">
        <f>UnitControlCenter!$B$3</f>
        <v>million metric tons / year</v>
      </c>
      <c r="G88" s="346" t="s">
        <v>3082</v>
      </c>
      <c r="H88" s="81" t="s">
        <v>3080</v>
      </c>
      <c r="I88" s="346" t="s">
        <v>3081</v>
      </c>
    </row>
    <row r="89" spans="1:9" ht="58">
      <c r="A89" s="349" t="s">
        <v>3419</v>
      </c>
      <c r="B89" s="347" t="s">
        <v>2702</v>
      </c>
      <c r="C89" s="418">
        <v>1</v>
      </c>
      <c r="D89" s="346" t="s">
        <v>72</v>
      </c>
      <c r="E89" s="346" t="s">
        <v>73</v>
      </c>
      <c r="F89" s="5" t="str">
        <f>UnitControlCenter!$B$3</f>
        <v>million metric tons / year</v>
      </c>
      <c r="G89" s="346" t="s">
        <v>3076</v>
      </c>
      <c r="H89" s="81" t="s">
        <v>3074</v>
      </c>
      <c r="I89" s="346" t="s">
        <v>3075</v>
      </c>
    </row>
    <row r="90" spans="1:9" ht="29">
      <c r="A90" s="349" t="s">
        <v>3419</v>
      </c>
      <c r="B90" s="347" t="s">
        <v>2703</v>
      </c>
      <c r="C90" s="426">
        <v>1</v>
      </c>
      <c r="D90" s="346" t="s">
        <v>72</v>
      </c>
      <c r="E90" s="346" t="s">
        <v>73</v>
      </c>
      <c r="F90" s="8" t="str">
        <f>UnitControlCenter!$B$3</f>
        <v>million metric tons / year</v>
      </c>
      <c r="G90" s="346" t="s">
        <v>3083</v>
      </c>
      <c r="H90" s="417" t="s">
        <v>3080</v>
      </c>
      <c r="I90" s="346" t="s">
        <v>3081</v>
      </c>
    </row>
    <row r="91" spans="1:9" s="417" customFormat="1" ht="72.5">
      <c r="A91" s="349" t="s">
        <v>3419</v>
      </c>
      <c r="B91" s="347" t="s">
        <v>3417</v>
      </c>
      <c r="C91" s="426">
        <v>1</v>
      </c>
      <c r="D91" s="346" t="s">
        <v>72</v>
      </c>
      <c r="E91" s="346" t="s">
        <v>73</v>
      </c>
      <c r="F91" s="8" t="str">
        <f>UnitControlCenter!$B$3</f>
        <v>million metric tons / year</v>
      </c>
      <c r="G91" s="346" t="s">
        <v>3422</v>
      </c>
      <c r="H91" s="81" t="s">
        <v>3074</v>
      </c>
      <c r="I91" s="346" t="s">
        <v>3075</v>
      </c>
    </row>
    <row r="92" spans="1:9" ht="44" thickBot="1">
      <c r="A92" s="396" t="s">
        <v>3419</v>
      </c>
      <c r="B92" s="393" t="s">
        <v>3418</v>
      </c>
      <c r="C92" s="425">
        <v>1</v>
      </c>
      <c r="D92" s="394" t="s">
        <v>72</v>
      </c>
      <c r="E92" s="394" t="s">
        <v>73</v>
      </c>
      <c r="F92" s="397" t="str">
        <f>UnitControlCenter!$B$3</f>
        <v>million metric tons / year</v>
      </c>
      <c r="G92" s="394" t="s">
        <v>3423</v>
      </c>
      <c r="H92" s="395" t="s">
        <v>3420</v>
      </c>
      <c r="I92" s="394" t="s">
        <v>3421</v>
      </c>
    </row>
    <row r="93" spans="1:9" ht="43.5">
      <c r="A93" s="349" t="s">
        <v>2633</v>
      </c>
      <c r="B93" s="347" t="s">
        <v>2634</v>
      </c>
      <c r="C93" s="426">
        <v>1</v>
      </c>
      <c r="D93" s="346" t="s">
        <v>72</v>
      </c>
      <c r="E93" s="346" t="s">
        <v>73</v>
      </c>
      <c r="F93" s="5" t="str">
        <f>UnitControlCenter!$B$20</f>
        <v>quads / year</v>
      </c>
      <c r="G93" s="346" t="s">
        <v>2649</v>
      </c>
      <c r="H93" s="81" t="s">
        <v>2650</v>
      </c>
      <c r="I93" s="346" t="s">
        <v>3058</v>
      </c>
    </row>
    <row r="94" spans="1:9" ht="29">
      <c r="A94" s="349" t="s">
        <v>2633</v>
      </c>
      <c r="B94" s="347" t="s">
        <v>2635</v>
      </c>
      <c r="C94" s="426">
        <v>1</v>
      </c>
      <c r="D94" s="346" t="s">
        <v>72</v>
      </c>
      <c r="E94" s="346" t="s">
        <v>73</v>
      </c>
      <c r="F94" s="5" t="str">
        <f>UnitControlCenter!$B$20</f>
        <v>quads / year</v>
      </c>
      <c r="G94" s="346" t="s">
        <v>2667</v>
      </c>
      <c r="H94" s="81" t="s">
        <v>2651</v>
      </c>
      <c r="I94" s="346" t="s">
        <v>2652</v>
      </c>
    </row>
    <row r="95" spans="1:9" ht="73" thickBot="1">
      <c r="A95" s="396" t="s">
        <v>2633</v>
      </c>
      <c r="B95" s="393" t="s">
        <v>2636</v>
      </c>
      <c r="C95" s="425">
        <v>1</v>
      </c>
      <c r="D95" s="394" t="s">
        <v>72</v>
      </c>
      <c r="E95" s="394" t="s">
        <v>73</v>
      </c>
      <c r="F95" s="397" t="str">
        <f>UnitControlCenter!$B$20</f>
        <v>quads / year</v>
      </c>
      <c r="G95" s="394" t="s">
        <v>3105</v>
      </c>
      <c r="H95" s="395" t="s">
        <v>3107</v>
      </c>
      <c r="I95" s="394" t="s">
        <v>3106</v>
      </c>
    </row>
    <row r="96" spans="1:9" ht="101.5">
      <c r="A96" s="347" t="s">
        <v>2748</v>
      </c>
      <c r="B96" s="347" t="s">
        <v>2749</v>
      </c>
      <c r="C96" s="426">
        <v>1</v>
      </c>
      <c r="D96" s="346" t="s">
        <v>72</v>
      </c>
      <c r="E96" s="346" t="s">
        <v>73</v>
      </c>
      <c r="F96" s="5" t="str">
        <f>UnitControlCenter!$B$20</f>
        <v>quads / year</v>
      </c>
      <c r="G96" s="346" t="s">
        <v>3125</v>
      </c>
      <c r="H96" s="346" t="s">
        <v>3126</v>
      </c>
      <c r="I96" s="346" t="s">
        <v>3127</v>
      </c>
    </row>
    <row r="97" spans="1:9" ht="58">
      <c r="A97" s="347" t="s">
        <v>2748</v>
      </c>
      <c r="B97" s="347" t="s">
        <v>2750</v>
      </c>
      <c r="C97" s="426">
        <v>1</v>
      </c>
      <c r="D97" s="346" t="s">
        <v>72</v>
      </c>
      <c r="E97" s="346" t="s">
        <v>73</v>
      </c>
      <c r="F97" s="5" t="str">
        <f>UnitControlCenter!$B$20</f>
        <v>quads / year</v>
      </c>
      <c r="G97" s="346" t="s">
        <v>3342</v>
      </c>
      <c r="H97" s="346" t="s">
        <v>3343</v>
      </c>
      <c r="I97" s="346" t="s">
        <v>3344</v>
      </c>
    </row>
    <row r="98" spans="1:9">
      <c r="A98" s="347" t="s">
        <v>2748</v>
      </c>
      <c r="B98" s="347" t="s">
        <v>3432</v>
      </c>
      <c r="C98" s="426">
        <v>0</v>
      </c>
      <c r="D98" s="346" t="s">
        <v>70</v>
      </c>
      <c r="E98" s="346" t="s">
        <v>71</v>
      </c>
      <c r="F98" s="2" t="str">
        <f>UnitControlCenter!$B$21</f>
        <v>thousand BTU / 2018 dollar</v>
      </c>
      <c r="G98" s="346" t="s">
        <v>3435</v>
      </c>
      <c r="H98" s="346"/>
      <c r="I98" s="346"/>
    </row>
    <row r="99" spans="1:9">
      <c r="A99" s="347" t="s">
        <v>2748</v>
      </c>
      <c r="B99" s="347" t="s">
        <v>2751</v>
      </c>
      <c r="C99" s="426">
        <v>1</v>
      </c>
      <c r="D99" s="346" t="s">
        <v>70</v>
      </c>
      <c r="E99" s="346" t="s">
        <v>71</v>
      </c>
      <c r="F99" s="5" t="str">
        <f>UnitControlCenter!$B$10</f>
        <v>terawatt-hours (TWh) / year</v>
      </c>
      <c r="G99" s="346" t="s">
        <v>2582</v>
      </c>
      <c r="I99" s="346"/>
    </row>
    <row r="100" spans="1:9">
      <c r="A100" s="347" t="s">
        <v>2748</v>
      </c>
      <c r="B100" s="347" t="s">
        <v>2752</v>
      </c>
      <c r="C100" s="426">
        <v>1</v>
      </c>
      <c r="D100" s="346" t="s">
        <v>70</v>
      </c>
      <c r="E100" s="346" t="s">
        <v>71</v>
      </c>
      <c r="F100" s="5" t="str">
        <f>UnitControlCenter!$B$22</f>
        <v>millions of short tons / year</v>
      </c>
      <c r="G100" s="346" t="s">
        <v>2581</v>
      </c>
      <c r="I100" s="346"/>
    </row>
    <row r="101" spans="1:9">
      <c r="A101" s="347" t="s">
        <v>2748</v>
      </c>
      <c r="B101" s="347" t="s">
        <v>2753</v>
      </c>
      <c r="C101" s="426">
        <v>1</v>
      </c>
      <c r="D101" s="346" t="s">
        <v>70</v>
      </c>
      <c r="E101" s="346" t="s">
        <v>71</v>
      </c>
      <c r="F101" s="5" t="str">
        <f>UnitControlCenter!$B$22</f>
        <v>millions of short tons / year</v>
      </c>
      <c r="G101" s="346" t="s">
        <v>2580</v>
      </c>
      <c r="I101" s="346"/>
    </row>
    <row r="102" spans="1:9">
      <c r="A102" s="347" t="s">
        <v>2748</v>
      </c>
      <c r="B102" s="347" t="s">
        <v>2754</v>
      </c>
      <c r="C102" s="426">
        <v>1</v>
      </c>
      <c r="D102" s="346" t="s">
        <v>70</v>
      </c>
      <c r="E102" s="346" t="s">
        <v>71</v>
      </c>
      <c r="F102" s="5" t="str">
        <f>UnitControlCenter!$B$23</f>
        <v>trillion cubic feet / year</v>
      </c>
      <c r="G102" s="346" t="s">
        <v>2579</v>
      </c>
      <c r="I102" s="346"/>
    </row>
    <row r="103" spans="1:9">
      <c r="A103" s="347" t="s">
        <v>2748</v>
      </c>
      <c r="B103" s="347" t="s">
        <v>2755</v>
      </c>
      <c r="C103" s="426">
        <v>1</v>
      </c>
      <c r="D103" s="346" t="s">
        <v>70</v>
      </c>
      <c r="E103" s="346" t="s">
        <v>71</v>
      </c>
      <c r="F103" s="5" t="str">
        <f>UnitControlCenter!$B$24</f>
        <v>million barrels / year</v>
      </c>
      <c r="G103" s="346" t="s">
        <v>2578</v>
      </c>
      <c r="I103" s="346"/>
    </row>
    <row r="104" spans="1:9">
      <c r="A104" s="347" t="s">
        <v>2748</v>
      </c>
      <c r="B104" s="347" t="s">
        <v>2756</v>
      </c>
      <c r="C104" s="426">
        <v>1</v>
      </c>
      <c r="D104" s="346" t="s">
        <v>70</v>
      </c>
      <c r="E104" s="346" t="s">
        <v>71</v>
      </c>
      <c r="F104" s="5" t="str">
        <f>UnitControlCenter!$B$24</f>
        <v>million barrels / year</v>
      </c>
      <c r="G104" s="346" t="s">
        <v>2655</v>
      </c>
      <c r="I104" s="346"/>
    </row>
    <row r="105" spans="1:9">
      <c r="A105" s="347" t="s">
        <v>2748</v>
      </c>
      <c r="B105" s="347" t="s">
        <v>2757</v>
      </c>
      <c r="C105" s="426">
        <v>1</v>
      </c>
      <c r="D105" s="346" t="s">
        <v>70</v>
      </c>
      <c r="E105" s="346" t="s">
        <v>71</v>
      </c>
      <c r="F105" s="5" t="str">
        <f>UnitControlCenter!$B$22</f>
        <v>millions of short tons / year</v>
      </c>
      <c r="G105" s="346" t="s">
        <v>2656</v>
      </c>
      <c r="I105" s="346"/>
    </row>
    <row r="106" spans="1:9" ht="29">
      <c r="A106" s="347" t="s">
        <v>2748</v>
      </c>
      <c r="B106" s="347" t="s">
        <v>3108</v>
      </c>
      <c r="C106" s="426">
        <v>1</v>
      </c>
      <c r="D106" s="346" t="s">
        <v>70</v>
      </c>
      <c r="E106" s="346" t="s">
        <v>71</v>
      </c>
      <c r="F106" s="5" t="str">
        <f>UnitControlCenter!$B$25</f>
        <v>million gallons / year</v>
      </c>
      <c r="G106" s="346" t="s">
        <v>3112</v>
      </c>
      <c r="I106" s="346"/>
    </row>
    <row r="107" spans="1:9" ht="29">
      <c r="A107" s="347" t="s">
        <v>2748</v>
      </c>
      <c r="B107" s="347" t="s">
        <v>3109</v>
      </c>
      <c r="C107" s="426">
        <v>1</v>
      </c>
      <c r="D107" s="346" t="s">
        <v>70</v>
      </c>
      <c r="E107" s="346" t="s">
        <v>71</v>
      </c>
      <c r="F107" s="5" t="str">
        <f>UnitControlCenter!$B$22</f>
        <v>millions of short tons / year</v>
      </c>
      <c r="G107" s="346" t="s">
        <v>3113</v>
      </c>
      <c r="I107" s="346"/>
    </row>
    <row r="108" spans="1:9" ht="15" thickBot="1">
      <c r="A108" s="393" t="s">
        <v>2748</v>
      </c>
      <c r="B108" s="393" t="s">
        <v>3110</v>
      </c>
      <c r="C108" s="425">
        <v>1</v>
      </c>
      <c r="D108" s="394" t="s">
        <v>70</v>
      </c>
      <c r="E108" s="394" t="s">
        <v>71</v>
      </c>
      <c r="F108" s="397" t="str">
        <f>UnitControlCenter!$B$5</f>
        <v>thousand metric tons / year</v>
      </c>
      <c r="G108" s="394" t="s">
        <v>3114</v>
      </c>
      <c r="H108" s="395"/>
      <c r="I108" s="394"/>
    </row>
    <row r="109" spans="1:9" ht="58">
      <c r="A109" s="347" t="s">
        <v>3316</v>
      </c>
      <c r="B109" s="347" t="s">
        <v>3120</v>
      </c>
      <c r="C109" s="426">
        <v>1</v>
      </c>
      <c r="D109" s="346" t="s">
        <v>72</v>
      </c>
      <c r="E109" s="346" t="s">
        <v>73</v>
      </c>
      <c r="F109" s="5" t="str">
        <f>UnitControlCenter!$B$26</f>
        <v>trillion BTU / year</v>
      </c>
      <c r="G109" s="346" t="s">
        <v>3128</v>
      </c>
      <c r="H109" s="81" t="s">
        <v>3129</v>
      </c>
      <c r="I109" s="346" t="s">
        <v>3130</v>
      </c>
    </row>
    <row r="110" spans="1:9" ht="58">
      <c r="A110" s="347" t="s">
        <v>3316</v>
      </c>
      <c r="B110" s="347" t="s">
        <v>2758</v>
      </c>
      <c r="C110" s="426">
        <v>1</v>
      </c>
      <c r="D110" s="346" t="s">
        <v>72</v>
      </c>
      <c r="E110" s="346" t="s">
        <v>71</v>
      </c>
      <c r="F110" s="5" t="str">
        <f>UnitControlCenter!$B$26</f>
        <v>trillion BTU / year</v>
      </c>
      <c r="G110" s="346" t="s">
        <v>3131</v>
      </c>
      <c r="H110" s="81" t="s">
        <v>3129</v>
      </c>
      <c r="I110" s="346" t="s">
        <v>3130</v>
      </c>
    </row>
    <row r="111" spans="1:9" ht="58">
      <c r="A111" s="347" t="s">
        <v>3316</v>
      </c>
      <c r="B111" s="347" t="s">
        <v>3121</v>
      </c>
      <c r="C111" s="426">
        <v>1</v>
      </c>
      <c r="D111" s="346" t="s">
        <v>72</v>
      </c>
      <c r="E111" s="346" t="s">
        <v>73</v>
      </c>
      <c r="F111" s="5" t="str">
        <f>UnitControlCenter!$B$8</f>
        <v>billion 2018 dollars / year</v>
      </c>
      <c r="G111" s="346" t="s">
        <v>3132</v>
      </c>
      <c r="H111" s="81" t="s">
        <v>3129</v>
      </c>
      <c r="I111" s="346" t="s">
        <v>3130</v>
      </c>
    </row>
    <row r="112" spans="1:9" ht="72.5">
      <c r="A112" s="347" t="s">
        <v>3316</v>
      </c>
      <c r="B112" s="347" t="s">
        <v>3118</v>
      </c>
      <c r="C112" s="426">
        <v>1</v>
      </c>
      <c r="D112" s="346" t="s">
        <v>72</v>
      </c>
      <c r="E112" s="346" t="s">
        <v>71</v>
      </c>
      <c r="F112" s="5" t="str">
        <f>UnitControlCenter!$B$8</f>
        <v>billion 2018 dollars / year</v>
      </c>
      <c r="G112" s="346" t="s">
        <v>3133</v>
      </c>
      <c r="H112" s="81" t="s">
        <v>3129</v>
      </c>
      <c r="I112" s="346" t="s">
        <v>3130</v>
      </c>
    </row>
    <row r="113" spans="1:9" ht="58">
      <c r="A113" s="347" t="s">
        <v>3316</v>
      </c>
      <c r="B113" s="347" t="s">
        <v>3122</v>
      </c>
      <c r="C113" s="426">
        <v>1</v>
      </c>
      <c r="D113" s="346" t="s">
        <v>72</v>
      </c>
      <c r="E113" s="346" t="s">
        <v>73</v>
      </c>
      <c r="F113" s="5" t="str">
        <f>UnitControlCenter!$B$26</f>
        <v>trillion BTU / year</v>
      </c>
      <c r="G113" s="346" t="s">
        <v>3275</v>
      </c>
      <c r="H113" s="81" t="s">
        <v>3270</v>
      </c>
      <c r="I113" s="346" t="s">
        <v>3271</v>
      </c>
    </row>
    <row r="114" spans="1:9" ht="72.5">
      <c r="A114" s="347" t="s">
        <v>3316</v>
      </c>
      <c r="B114" s="347" t="s">
        <v>2759</v>
      </c>
      <c r="C114" s="426">
        <v>1</v>
      </c>
      <c r="D114" s="346" t="s">
        <v>72</v>
      </c>
      <c r="E114" s="346" t="s">
        <v>71</v>
      </c>
      <c r="F114" s="5" t="str">
        <f>UnitControlCenter!$B$26</f>
        <v>trillion BTU / year</v>
      </c>
      <c r="G114" s="346" t="s">
        <v>3276</v>
      </c>
      <c r="H114" s="81" t="s">
        <v>3270</v>
      </c>
      <c r="I114" s="346" t="s">
        <v>3272</v>
      </c>
    </row>
    <row r="115" spans="1:9" ht="72.5">
      <c r="A115" s="347" t="s">
        <v>3316</v>
      </c>
      <c r="B115" s="347" t="s">
        <v>3123</v>
      </c>
      <c r="C115" s="426">
        <v>1</v>
      </c>
      <c r="D115" s="346" t="s">
        <v>72</v>
      </c>
      <c r="E115" s="346" t="s">
        <v>73</v>
      </c>
      <c r="F115" s="5" t="str">
        <f>UnitControlCenter!$B$8</f>
        <v>billion 2018 dollars / year</v>
      </c>
      <c r="G115" s="346" t="s">
        <v>3277</v>
      </c>
      <c r="H115" s="81" t="s">
        <v>3270</v>
      </c>
      <c r="I115" s="346" t="s">
        <v>3273</v>
      </c>
    </row>
    <row r="116" spans="1:9" ht="87">
      <c r="A116" s="347" t="s">
        <v>3316</v>
      </c>
      <c r="B116" s="347" t="s">
        <v>3119</v>
      </c>
      <c r="C116" s="426">
        <v>1</v>
      </c>
      <c r="D116" s="346" t="s">
        <v>72</v>
      </c>
      <c r="E116" s="346" t="s">
        <v>71</v>
      </c>
      <c r="F116" s="5" t="str">
        <f>UnitControlCenter!$B$8</f>
        <v>billion 2018 dollars / year</v>
      </c>
      <c r="G116" s="346" t="s">
        <v>3278</v>
      </c>
      <c r="H116" s="81" t="s">
        <v>3270</v>
      </c>
      <c r="I116" s="346" t="s">
        <v>3274</v>
      </c>
    </row>
    <row r="117" spans="1:9" ht="101.5">
      <c r="A117" s="347" t="s">
        <v>3316</v>
      </c>
      <c r="B117" s="347" t="s">
        <v>3317</v>
      </c>
      <c r="C117" s="426">
        <v>1</v>
      </c>
      <c r="D117" s="346" t="s">
        <v>72</v>
      </c>
      <c r="E117" s="346" t="s">
        <v>73</v>
      </c>
      <c r="F117" s="5" t="str">
        <f>UnitControlCenter!$B$20</f>
        <v>quads / year</v>
      </c>
      <c r="G117" s="346" t="s">
        <v>3319</v>
      </c>
      <c r="H117" s="81" t="s">
        <v>3321</v>
      </c>
      <c r="I117" s="346" t="s">
        <v>3322</v>
      </c>
    </row>
    <row r="118" spans="1:9" ht="116.5" thickBot="1">
      <c r="A118" s="393" t="s">
        <v>3316</v>
      </c>
      <c r="B118" s="393" t="s">
        <v>3318</v>
      </c>
      <c r="C118" s="425">
        <v>1</v>
      </c>
      <c r="D118" s="394" t="s">
        <v>72</v>
      </c>
      <c r="E118" s="394" t="s">
        <v>71</v>
      </c>
      <c r="F118" s="397" t="str">
        <f>UnitControlCenter!$B$20</f>
        <v>quads / year</v>
      </c>
      <c r="G118" s="394" t="s">
        <v>3320</v>
      </c>
      <c r="H118" s="395" t="s">
        <v>3321</v>
      </c>
      <c r="I118" s="394" t="s">
        <v>3322</v>
      </c>
    </row>
    <row r="119" spans="1:9" ht="58">
      <c r="A119" s="349" t="s">
        <v>2637</v>
      </c>
      <c r="B119" s="347" t="s">
        <v>103</v>
      </c>
      <c r="C119" s="426">
        <v>1</v>
      </c>
      <c r="D119" s="346" t="s">
        <v>72</v>
      </c>
      <c r="E119" s="346" t="s">
        <v>2645</v>
      </c>
      <c r="F119" s="5" t="str">
        <f>UnitControlCenter!$B$12</f>
        <v>2018 dollars / megawatt-hour (MWh)</v>
      </c>
      <c r="G119" s="346" t="s">
        <v>3134</v>
      </c>
      <c r="H119" s="81" t="s">
        <v>3135</v>
      </c>
      <c r="I119" s="346" t="s">
        <v>3136</v>
      </c>
    </row>
    <row r="120" spans="1:9" ht="43.5">
      <c r="A120" s="349" t="s">
        <v>2637</v>
      </c>
      <c r="B120" s="347" t="s">
        <v>518</v>
      </c>
      <c r="C120" s="426">
        <v>1</v>
      </c>
      <c r="D120" s="346" t="s">
        <v>72</v>
      </c>
      <c r="E120" s="346" t="s">
        <v>2645</v>
      </c>
      <c r="F120" s="5" t="str">
        <f>UnitControlCenter!$B$27</f>
        <v>2018 dollars / short ton</v>
      </c>
      <c r="G120" s="346" t="s">
        <v>3147</v>
      </c>
      <c r="H120" s="81" t="s">
        <v>3148</v>
      </c>
      <c r="I120" s="346" t="s">
        <v>3149</v>
      </c>
    </row>
    <row r="121" spans="1:9">
      <c r="A121" s="349" t="s">
        <v>2637</v>
      </c>
      <c r="B121" s="347" t="s">
        <v>515</v>
      </c>
      <c r="C121" s="426">
        <v>1</v>
      </c>
      <c r="D121" s="346" t="s">
        <v>72</v>
      </c>
      <c r="E121" s="346" t="s">
        <v>2645</v>
      </c>
      <c r="F121" s="5" t="str">
        <f>UnitControlCenter!$B$27</f>
        <v>2018 dollars / short ton</v>
      </c>
      <c r="G121" s="346" t="s">
        <v>2658</v>
      </c>
      <c r="H121" s="81" t="s">
        <v>403</v>
      </c>
      <c r="I121" s="346" t="s">
        <v>3008</v>
      </c>
    </row>
    <row r="122" spans="1:9" ht="72.5">
      <c r="A122" s="349" t="s">
        <v>2637</v>
      </c>
      <c r="B122" s="347" t="s">
        <v>97</v>
      </c>
      <c r="C122" s="426">
        <v>1</v>
      </c>
      <c r="D122" s="346" t="s">
        <v>72</v>
      </c>
      <c r="E122" s="346" t="s">
        <v>2645</v>
      </c>
      <c r="F122" s="5" t="str">
        <f>UnitControlCenter!$B$28</f>
        <v>2018 dollars / thousand cubic feet</v>
      </c>
      <c r="G122" s="346" t="s">
        <v>3137</v>
      </c>
      <c r="H122" s="81" t="s">
        <v>3138</v>
      </c>
      <c r="I122" s="346" t="s">
        <v>3139</v>
      </c>
    </row>
    <row r="123" spans="1:9">
      <c r="A123" s="349" t="s">
        <v>2637</v>
      </c>
      <c r="B123" s="347" t="s">
        <v>105</v>
      </c>
      <c r="C123" s="426">
        <v>1</v>
      </c>
      <c r="D123" s="346" t="s">
        <v>72</v>
      </c>
      <c r="E123" s="346" t="s">
        <v>2645</v>
      </c>
      <c r="F123" s="5" t="str">
        <f>UnitControlCenter!$B$29</f>
        <v>2018 dollars / gallon</v>
      </c>
      <c r="G123" s="346" t="s">
        <v>2660</v>
      </c>
      <c r="H123" s="81" t="s">
        <v>398</v>
      </c>
      <c r="I123" s="57">
        <v>969696</v>
      </c>
    </row>
    <row r="124" spans="1:9" ht="72.5">
      <c r="A124" s="349" t="s">
        <v>2637</v>
      </c>
      <c r="B124" s="347" t="s">
        <v>106</v>
      </c>
      <c r="C124" s="426">
        <v>1</v>
      </c>
      <c r="D124" s="346" t="s">
        <v>72</v>
      </c>
      <c r="E124" s="346" t="s">
        <v>2645</v>
      </c>
      <c r="F124" s="5" t="str">
        <f>UnitControlCenter!$B$29</f>
        <v>2018 dollars / gallon</v>
      </c>
      <c r="G124" s="346" t="s">
        <v>3140</v>
      </c>
      <c r="H124" s="81" t="s">
        <v>3138</v>
      </c>
      <c r="I124" s="346" t="s">
        <v>3139</v>
      </c>
    </row>
    <row r="125" spans="1:9" ht="58">
      <c r="A125" s="349" t="s">
        <v>2637</v>
      </c>
      <c r="B125" s="347" t="s">
        <v>102</v>
      </c>
      <c r="C125" s="426">
        <v>1</v>
      </c>
      <c r="D125" s="346" t="s">
        <v>72</v>
      </c>
      <c r="E125" s="346" t="s">
        <v>2645</v>
      </c>
      <c r="F125" s="5" t="str">
        <f>UnitControlCenter!$B$27</f>
        <v>2018 dollars / short ton</v>
      </c>
      <c r="G125" s="346" t="s">
        <v>3141</v>
      </c>
      <c r="H125" s="81" t="s">
        <v>3142</v>
      </c>
      <c r="I125" s="346" t="s">
        <v>3143</v>
      </c>
    </row>
    <row r="126" spans="1:9" ht="58">
      <c r="A126" s="349" t="s">
        <v>2637</v>
      </c>
      <c r="B126" s="347" t="s">
        <v>3061</v>
      </c>
      <c r="C126" s="426">
        <v>1</v>
      </c>
      <c r="D126" s="346" t="s">
        <v>72</v>
      </c>
      <c r="E126" s="346" t="s">
        <v>2645</v>
      </c>
      <c r="F126" s="5" t="str">
        <f>UnitControlCenter!$B$30</f>
        <v>2018 dollars / barrel</v>
      </c>
      <c r="G126" s="346" t="s">
        <v>3267</v>
      </c>
      <c r="H126" s="81" t="s">
        <v>3268</v>
      </c>
      <c r="I126" s="346" t="s">
        <v>3269</v>
      </c>
    </row>
    <row r="127" spans="1:9" ht="58">
      <c r="A127" s="349" t="s">
        <v>2637</v>
      </c>
      <c r="B127" s="347" t="s">
        <v>3144</v>
      </c>
      <c r="C127" s="426">
        <v>1</v>
      </c>
      <c r="D127" s="346" t="s">
        <v>72</v>
      </c>
      <c r="E127" s="346" t="s">
        <v>2645</v>
      </c>
      <c r="F127" s="5" t="str">
        <f>UnitControlCenter!$B$29</f>
        <v>2018 dollars / gallon</v>
      </c>
      <c r="G127" s="346" t="s">
        <v>3150</v>
      </c>
      <c r="H127" s="81" t="s">
        <v>2657</v>
      </c>
      <c r="I127" s="346" t="s">
        <v>3057</v>
      </c>
    </row>
    <row r="128" spans="1:9" ht="29.5" thickBot="1">
      <c r="A128" s="396" t="s">
        <v>2637</v>
      </c>
      <c r="B128" s="393" t="s">
        <v>2900</v>
      </c>
      <c r="C128" s="425">
        <v>1</v>
      </c>
      <c r="D128" s="394" t="s">
        <v>72</v>
      </c>
      <c r="E128" s="394" t="s">
        <v>2645</v>
      </c>
      <c r="F128" s="397" t="str">
        <f>UnitControlCenter!$B$31</f>
        <v>2018 dollars / kg</v>
      </c>
      <c r="G128" s="394" t="s">
        <v>3336</v>
      </c>
      <c r="H128" s="395" t="s">
        <v>3337</v>
      </c>
      <c r="I128" s="394" t="s">
        <v>3338</v>
      </c>
    </row>
    <row r="129" spans="1:9">
      <c r="A129" s="349" t="s">
        <v>2638</v>
      </c>
      <c r="B129" s="347" t="s">
        <v>2639</v>
      </c>
      <c r="C129" s="426">
        <v>1</v>
      </c>
      <c r="D129" s="346" t="s">
        <v>70</v>
      </c>
      <c r="E129" s="346" t="s">
        <v>71</v>
      </c>
      <c r="F129" s="5" t="str">
        <f>UnitControlCenter!$B$32</f>
        <v>2018 dollars / kilowatt-hour (kWh)</v>
      </c>
      <c r="G129" s="346" t="s">
        <v>2661</v>
      </c>
      <c r="I129" s="346"/>
    </row>
    <row r="130" spans="1:9" ht="29">
      <c r="A130" s="349" t="s">
        <v>2638</v>
      </c>
      <c r="B130" s="347" t="s">
        <v>2640</v>
      </c>
      <c r="C130" s="426">
        <v>1</v>
      </c>
      <c r="D130" s="346" t="s">
        <v>72</v>
      </c>
      <c r="E130" s="346" t="s">
        <v>71</v>
      </c>
      <c r="F130" s="5" t="str">
        <f>UnitControlCenter!$B$33</f>
        <v>cost of eqpt. to capture 1 metric ton CO2e/yr (2018 dollars)</v>
      </c>
      <c r="G130" s="346" t="s">
        <v>2665</v>
      </c>
      <c r="H130" s="81" t="s">
        <v>2666</v>
      </c>
      <c r="I130" s="346" t="s">
        <v>3016</v>
      </c>
    </row>
    <row r="131" spans="1:9">
      <c r="A131" s="349" t="s">
        <v>2638</v>
      </c>
      <c r="B131" s="347" t="s">
        <v>2641</v>
      </c>
      <c r="C131" s="426">
        <v>1</v>
      </c>
      <c r="D131" s="346" t="s">
        <v>70</v>
      </c>
      <c r="E131" s="346" t="s">
        <v>71</v>
      </c>
      <c r="F131" s="5" t="str">
        <f>UnitControlCenter!$B$34</f>
        <v>million 2018 dollars / megawatt (MW)</v>
      </c>
      <c r="G131" s="346" t="s">
        <v>2662</v>
      </c>
      <c r="I131" s="346"/>
    </row>
    <row r="132" spans="1:9">
      <c r="A132" s="349" t="s">
        <v>2638</v>
      </c>
      <c r="B132" s="347" t="s">
        <v>2642</v>
      </c>
      <c r="C132" s="426">
        <v>1</v>
      </c>
      <c r="D132" s="346" t="s">
        <v>70</v>
      </c>
      <c r="E132" s="346" t="s">
        <v>71</v>
      </c>
      <c r="F132" s="5" t="str">
        <f>UnitControlCenter!$B$34</f>
        <v>million 2018 dollars / megawatt (MW)</v>
      </c>
      <c r="G132" s="346" t="s">
        <v>2663</v>
      </c>
      <c r="I132" s="346"/>
    </row>
    <row r="133" spans="1:9">
      <c r="A133" s="349" t="s">
        <v>2638</v>
      </c>
      <c r="B133" s="347" t="s">
        <v>2643</v>
      </c>
      <c r="C133" s="426">
        <v>1</v>
      </c>
      <c r="D133" s="346" t="s">
        <v>70</v>
      </c>
      <c r="E133" s="346" t="s">
        <v>71</v>
      </c>
      <c r="F133" s="5" t="str">
        <f>UnitControlCenter!$B$34</f>
        <v>million 2018 dollars / megawatt (MW)</v>
      </c>
      <c r="G133" s="346" t="s">
        <v>2664</v>
      </c>
      <c r="I133" s="346"/>
    </row>
    <row r="134" spans="1:9" ht="29.5" thickBot="1">
      <c r="A134" s="396" t="s">
        <v>2638</v>
      </c>
      <c r="B134" s="393" t="s">
        <v>2918</v>
      </c>
      <c r="C134" s="425">
        <v>1</v>
      </c>
      <c r="D134" s="394" t="s">
        <v>70</v>
      </c>
      <c r="E134" s="394" t="s">
        <v>71</v>
      </c>
      <c r="F134" s="397" t="str">
        <f>UnitControlCenter!$B$35</f>
        <v>cost of eqpt. to produce 1 kg H2/yr (2018 dollars)</v>
      </c>
      <c r="G134" s="394" t="s">
        <v>2920</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H191"/>
  <sheetViews>
    <sheetView workbookViewId="0"/>
  </sheetViews>
  <sheetFormatPr defaultRowHeight="14.5"/>
  <cols>
    <col min="1" max="1" width="13.26953125" customWidth="1"/>
    <col min="2" max="2" width="9.1796875" style="369"/>
    <col min="4" max="4" width="46" customWidth="1"/>
    <col min="5" max="5" width="9.1796875" customWidth="1"/>
  </cols>
  <sheetData>
    <row r="1" spans="1:4">
      <c r="A1" s="335" t="s">
        <v>3002</v>
      </c>
      <c r="B1" s="367"/>
      <c r="C1" s="333"/>
      <c r="D1" s="333"/>
    </row>
    <row r="2" spans="1:4">
      <c r="A2" s="366" t="s">
        <v>2966</v>
      </c>
      <c r="B2" s="368" t="s">
        <v>2967</v>
      </c>
      <c r="C2" s="366" t="s">
        <v>2968</v>
      </c>
      <c r="D2" s="366" t="s">
        <v>2969</v>
      </c>
    </row>
    <row r="3" spans="1:4">
      <c r="A3" s="345" t="s">
        <v>2976</v>
      </c>
      <c r="B3" s="369" t="s">
        <v>2987</v>
      </c>
      <c r="C3" s="375"/>
      <c r="D3" t="s">
        <v>505</v>
      </c>
    </row>
    <row r="4" spans="1:4">
      <c r="A4" s="345" t="s">
        <v>2984</v>
      </c>
      <c r="B4" s="370" t="s">
        <v>2985</v>
      </c>
      <c r="C4" s="374"/>
      <c r="D4" t="s">
        <v>102</v>
      </c>
    </row>
    <row r="5" spans="1:4">
      <c r="A5" t="s">
        <v>3013</v>
      </c>
      <c r="B5" s="369" t="s">
        <v>3007</v>
      </c>
      <c r="C5" s="385"/>
      <c r="D5" t="s">
        <v>101</v>
      </c>
    </row>
    <row r="6" spans="1:4">
      <c r="A6" s="345" t="s">
        <v>2991</v>
      </c>
      <c r="B6" s="369" t="s">
        <v>3008</v>
      </c>
      <c r="C6" s="379"/>
      <c r="D6" t="s">
        <v>3003</v>
      </c>
    </row>
    <row r="7" spans="1:4">
      <c r="A7" s="345" t="s">
        <v>3014</v>
      </c>
      <c r="B7" s="369" t="s">
        <v>2659</v>
      </c>
      <c r="C7" s="384"/>
      <c r="D7" t="s">
        <v>3004</v>
      </c>
    </row>
    <row r="8" spans="1:4">
      <c r="A8" t="s">
        <v>3012</v>
      </c>
      <c r="B8" s="369" t="s">
        <v>3009</v>
      </c>
      <c r="C8" s="387"/>
      <c r="D8" t="s">
        <v>523</v>
      </c>
    </row>
    <row r="9" spans="1:4">
      <c r="A9" s="345" t="s">
        <v>2992</v>
      </c>
      <c r="B9" s="369" t="s">
        <v>2988</v>
      </c>
      <c r="C9" s="378"/>
      <c r="D9" t="s">
        <v>526</v>
      </c>
    </row>
    <row r="10" spans="1:4">
      <c r="A10" s="345" t="s">
        <v>2965</v>
      </c>
      <c r="B10" s="371" t="s">
        <v>2972</v>
      </c>
      <c r="C10" s="365"/>
      <c r="D10" t="s">
        <v>99</v>
      </c>
    </row>
    <row r="11" spans="1:4">
      <c r="A11" s="345" t="s">
        <v>2993</v>
      </c>
      <c r="B11" s="369" t="s">
        <v>2989</v>
      </c>
      <c r="C11" s="380"/>
      <c r="D11" t="s">
        <v>98</v>
      </c>
    </row>
    <row r="12" spans="1:4">
      <c r="A12" s="345" t="s">
        <v>2975</v>
      </c>
      <c r="B12" s="370" t="s">
        <v>2980</v>
      </c>
      <c r="C12" s="376"/>
      <c r="D12" t="s">
        <v>3005</v>
      </c>
    </row>
    <row r="13" spans="1:4">
      <c r="A13" t="s">
        <v>3017</v>
      </c>
      <c r="B13" s="369" t="s">
        <v>3010</v>
      </c>
      <c r="C13" s="386"/>
      <c r="D13" t="s">
        <v>2899</v>
      </c>
    </row>
    <row r="14" spans="1:4">
      <c r="A14" s="345" t="s">
        <v>2978</v>
      </c>
      <c r="B14" s="370" t="s">
        <v>2979</v>
      </c>
      <c r="C14" s="364"/>
      <c r="D14" t="s">
        <v>353</v>
      </c>
    </row>
    <row r="15" spans="1:4" s="345" customFormat="1">
      <c r="A15" s="345" t="s">
        <v>3062</v>
      </c>
      <c r="B15" s="370" t="s">
        <v>3064</v>
      </c>
      <c r="C15" s="390"/>
      <c r="D15" s="345" t="s">
        <v>3061</v>
      </c>
    </row>
    <row r="16" spans="1:4" s="345" customFormat="1">
      <c r="A16" s="345" t="s">
        <v>3063</v>
      </c>
      <c r="B16" s="370">
        <v>740000</v>
      </c>
      <c r="C16" s="391"/>
      <c r="D16" s="345" t="s">
        <v>2897</v>
      </c>
    </row>
    <row r="17" spans="1:4">
      <c r="A17" s="345" t="s">
        <v>2994</v>
      </c>
      <c r="B17" s="369" t="s">
        <v>2990</v>
      </c>
      <c r="C17" s="381"/>
      <c r="D17" t="s">
        <v>354</v>
      </c>
    </row>
    <row r="18" spans="1:4">
      <c r="A18" s="345" t="s">
        <v>2977</v>
      </c>
      <c r="B18" s="370" t="s">
        <v>2982</v>
      </c>
      <c r="C18" s="373"/>
      <c r="D18" t="s">
        <v>350</v>
      </c>
    </row>
    <row r="19" spans="1:4">
      <c r="A19" s="361" t="s">
        <v>3001</v>
      </c>
      <c r="B19" s="382" t="s">
        <v>3000</v>
      </c>
      <c r="C19" s="383"/>
      <c r="D19" t="s">
        <v>515</v>
      </c>
    </row>
    <row r="20" spans="1:4">
      <c r="A20" s="345" t="s">
        <v>2971</v>
      </c>
      <c r="B20" s="370" t="s">
        <v>2981</v>
      </c>
      <c r="C20" s="372"/>
      <c r="D20" t="s">
        <v>518</v>
      </c>
    </row>
    <row r="21" spans="1:4">
      <c r="A21" t="s">
        <v>3018</v>
      </c>
      <c r="B21" s="369" t="s">
        <v>3011</v>
      </c>
      <c r="C21" s="388"/>
      <c r="D21" t="s">
        <v>3006</v>
      </c>
    </row>
    <row r="23" spans="1:4" s="345" customFormat="1">
      <c r="A23" s="335" t="s">
        <v>2986</v>
      </c>
      <c r="B23" s="367"/>
      <c r="C23" s="333"/>
      <c r="D23" s="333"/>
    </row>
    <row r="24" spans="1:4" s="366" customFormat="1">
      <c r="A24" s="366" t="s">
        <v>2966</v>
      </c>
      <c r="B24" s="368" t="s">
        <v>2967</v>
      </c>
      <c r="C24" s="366" t="s">
        <v>2968</v>
      </c>
      <c r="D24" s="366" t="s">
        <v>3054</v>
      </c>
    </row>
    <row r="25" spans="1:4">
      <c r="A25" t="s">
        <v>2992</v>
      </c>
      <c r="B25" s="369" t="s">
        <v>2988</v>
      </c>
      <c r="C25" s="378"/>
      <c r="D25" t="s">
        <v>3056</v>
      </c>
    </row>
    <row r="26" spans="1:4" s="345" customFormat="1">
      <c r="A26" s="345" t="s">
        <v>2965</v>
      </c>
      <c r="B26" s="371" t="s">
        <v>2972</v>
      </c>
      <c r="C26" s="365"/>
      <c r="D26" s="345" t="s">
        <v>3055</v>
      </c>
    </row>
    <row r="27" spans="1:4">
      <c r="A27" t="s">
        <v>2977</v>
      </c>
      <c r="B27" s="369" t="s">
        <v>2982</v>
      </c>
      <c r="C27" s="373"/>
      <c r="D27" t="s">
        <v>4</v>
      </c>
    </row>
    <row r="28" spans="1:4">
      <c r="A28" t="s">
        <v>2991</v>
      </c>
      <c r="B28" s="369" t="s">
        <v>3008</v>
      </c>
      <c r="C28" s="379"/>
      <c r="D28" t="s">
        <v>103</v>
      </c>
    </row>
    <row r="29" spans="1:4">
      <c r="A29" t="s">
        <v>2971</v>
      </c>
      <c r="B29" s="369">
        <v>969696</v>
      </c>
      <c r="C29" s="372"/>
      <c r="D29" t="s">
        <v>9</v>
      </c>
    </row>
    <row r="30" spans="1:4">
      <c r="A30" t="s">
        <v>2984</v>
      </c>
      <c r="B30" s="369" t="s">
        <v>2985</v>
      </c>
      <c r="C30" s="374"/>
      <c r="D30" t="s">
        <v>2804</v>
      </c>
    </row>
    <row r="31" spans="1:4">
      <c r="A31" t="s">
        <v>2993</v>
      </c>
      <c r="B31" s="369" t="s">
        <v>2989</v>
      </c>
      <c r="C31" s="380"/>
      <c r="D31" t="s">
        <v>152</v>
      </c>
    </row>
    <row r="32" spans="1:4" s="345" customFormat="1">
      <c r="A32" s="345" t="s">
        <v>2994</v>
      </c>
      <c r="B32" s="369" t="s">
        <v>2990</v>
      </c>
      <c r="C32" s="381"/>
      <c r="D32" s="345" t="s">
        <v>2813</v>
      </c>
    </row>
    <row r="33" spans="1:4">
      <c r="A33" t="s">
        <v>2976</v>
      </c>
      <c r="B33" s="369" t="s">
        <v>2987</v>
      </c>
      <c r="C33" s="377"/>
      <c r="D33" t="s">
        <v>2917</v>
      </c>
    </row>
    <row r="34" spans="1:4" s="345" customFormat="1">
      <c r="A34" s="345" t="s">
        <v>3062</v>
      </c>
      <c r="B34" s="370" t="s">
        <v>3064</v>
      </c>
      <c r="C34" s="390"/>
      <c r="D34" s="345" t="s">
        <v>3396</v>
      </c>
    </row>
    <row r="36" spans="1:4" s="345" customFormat="1">
      <c r="A36" s="335" t="s">
        <v>2995</v>
      </c>
      <c r="B36" s="367"/>
      <c r="C36" s="333"/>
      <c r="D36" s="333"/>
    </row>
    <row r="37" spans="1:4" s="345" customFormat="1">
      <c r="A37" s="366" t="s">
        <v>2966</v>
      </c>
      <c r="B37" s="368" t="s">
        <v>2967</v>
      </c>
      <c r="C37" s="366" t="s">
        <v>2968</v>
      </c>
      <c r="D37" s="366" t="s">
        <v>2969</v>
      </c>
    </row>
    <row r="38" spans="1:4" s="345" customFormat="1">
      <c r="A38" s="345" t="s">
        <v>2977</v>
      </c>
      <c r="B38" s="370" t="s">
        <v>2982</v>
      </c>
      <c r="C38" s="373"/>
      <c r="D38" s="345" t="s">
        <v>2996</v>
      </c>
    </row>
    <row r="39" spans="1:4" s="345" customFormat="1">
      <c r="A39" s="345" t="s">
        <v>2971</v>
      </c>
      <c r="B39" s="369">
        <v>969696</v>
      </c>
      <c r="C39" s="372"/>
      <c r="D39" s="345" t="s">
        <v>2997</v>
      </c>
    </row>
    <row r="40" spans="1:4" s="345" customFormat="1">
      <c r="A40" s="345" t="s">
        <v>2984</v>
      </c>
      <c r="B40" s="369" t="s">
        <v>2985</v>
      </c>
      <c r="C40" s="374"/>
      <c r="D40" s="345" t="s">
        <v>2998</v>
      </c>
    </row>
    <row r="41" spans="1:4" s="345" customFormat="1">
      <c r="A41" s="345" t="s">
        <v>3062</v>
      </c>
      <c r="B41" s="370" t="s">
        <v>3064</v>
      </c>
      <c r="C41" s="390"/>
      <c r="D41" s="345" t="s">
        <v>3397</v>
      </c>
    </row>
    <row r="42" spans="1:4" s="361" customFormat="1">
      <c r="B42" s="382"/>
    </row>
    <row r="43" spans="1:4" s="361" customFormat="1">
      <c r="A43" s="335" t="s">
        <v>2999</v>
      </c>
      <c r="B43" s="367"/>
      <c r="C43" s="333"/>
      <c r="D43" s="333"/>
    </row>
    <row r="44" spans="1:4" s="361" customFormat="1">
      <c r="A44" s="366" t="s">
        <v>2966</v>
      </c>
      <c r="B44" s="368" t="s">
        <v>2967</v>
      </c>
      <c r="C44" s="366" t="s">
        <v>2968</v>
      </c>
      <c r="D44" s="366" t="s">
        <v>2969</v>
      </c>
    </row>
    <row r="45" spans="1:4" s="361" customFormat="1">
      <c r="A45" s="345" t="s">
        <v>2984</v>
      </c>
      <c r="B45" s="369" t="s">
        <v>2985</v>
      </c>
      <c r="C45" s="374"/>
      <c r="D45" s="361" t="s">
        <v>2377</v>
      </c>
    </row>
    <row r="46" spans="1:4" s="361" customFormat="1">
      <c r="A46" s="345" t="s">
        <v>2978</v>
      </c>
      <c r="B46" s="370" t="s">
        <v>2979</v>
      </c>
      <c r="C46" s="364"/>
      <c r="D46" s="361" t="s">
        <v>982</v>
      </c>
    </row>
    <row r="47" spans="1:4" s="361" customFormat="1">
      <c r="A47" s="345" t="s">
        <v>2977</v>
      </c>
      <c r="B47" s="370" t="s">
        <v>2982</v>
      </c>
      <c r="C47" s="373"/>
      <c r="D47" s="361" t="s">
        <v>2375</v>
      </c>
    </row>
    <row r="48" spans="1:4" s="361" customFormat="1">
      <c r="A48" s="345" t="s">
        <v>2971</v>
      </c>
      <c r="B48" s="370" t="s">
        <v>2981</v>
      </c>
      <c r="C48" s="372"/>
      <c r="D48" s="361" t="s">
        <v>2359</v>
      </c>
    </row>
    <row r="49" spans="1:4" s="361" customFormat="1">
      <c r="B49" s="389"/>
    </row>
    <row r="50" spans="1:4" s="361" customFormat="1">
      <c r="A50" s="335" t="s">
        <v>3163</v>
      </c>
      <c r="B50" s="367"/>
      <c r="C50" s="333"/>
      <c r="D50" s="333"/>
    </row>
    <row r="51" spans="1:4" s="361" customFormat="1">
      <c r="A51" s="366" t="s">
        <v>2966</v>
      </c>
      <c r="B51" s="368" t="s">
        <v>2967</v>
      </c>
      <c r="C51" s="366" t="s">
        <v>2968</v>
      </c>
      <c r="D51" s="366" t="s">
        <v>2969</v>
      </c>
    </row>
    <row r="52" spans="1:4" s="361" customFormat="1">
      <c r="A52" s="345" t="s">
        <v>2977</v>
      </c>
      <c r="B52" s="370" t="s">
        <v>2982</v>
      </c>
      <c r="C52" s="373"/>
      <c r="D52" s="361" t="s">
        <v>3030</v>
      </c>
    </row>
    <row r="53" spans="1:4" s="361" customFormat="1">
      <c r="A53" s="345" t="s">
        <v>2992</v>
      </c>
      <c r="B53" s="369" t="s">
        <v>2988</v>
      </c>
      <c r="C53" s="378"/>
      <c r="D53" s="361" t="s">
        <v>3031</v>
      </c>
    </row>
    <row r="54" spans="1:4" s="361" customFormat="1">
      <c r="A54" s="345" t="s">
        <v>2991</v>
      </c>
      <c r="B54" s="369" t="s">
        <v>3008</v>
      </c>
      <c r="C54" s="379"/>
      <c r="D54" s="361" t="s">
        <v>3032</v>
      </c>
    </row>
    <row r="55" spans="1:4" s="361" customFormat="1">
      <c r="A55" s="345" t="s">
        <v>2984</v>
      </c>
      <c r="B55" s="370" t="s">
        <v>2985</v>
      </c>
      <c r="C55" s="374"/>
      <c r="D55" s="361" t="s">
        <v>3033</v>
      </c>
    </row>
    <row r="56" spans="1:4" s="361" customFormat="1">
      <c r="A56" s="345" t="s">
        <v>2978</v>
      </c>
      <c r="B56" s="370" t="s">
        <v>2979</v>
      </c>
      <c r="C56" s="364"/>
      <c r="D56" s="361" t="s">
        <v>3034</v>
      </c>
    </row>
    <row r="57" spans="1:4" s="345" customFormat="1">
      <c r="B57" s="369"/>
    </row>
    <row r="58" spans="1:4" s="345" customFormat="1">
      <c r="A58" s="335" t="s">
        <v>3036</v>
      </c>
      <c r="B58" s="367"/>
      <c r="C58" s="333"/>
      <c r="D58" s="333"/>
    </row>
    <row r="59" spans="1:4" s="345" customFormat="1">
      <c r="A59" s="366" t="s">
        <v>2966</v>
      </c>
      <c r="B59" s="368" t="s">
        <v>2967</v>
      </c>
      <c r="C59" s="366" t="s">
        <v>2968</v>
      </c>
      <c r="D59" s="366" t="s">
        <v>2969</v>
      </c>
    </row>
    <row r="60" spans="1:4" s="345" customFormat="1">
      <c r="A60" s="345" t="s">
        <v>2978</v>
      </c>
      <c r="B60" s="370" t="s">
        <v>2979</v>
      </c>
      <c r="C60" s="364"/>
      <c r="D60" s="345" t="s">
        <v>3037</v>
      </c>
    </row>
    <row r="61" spans="1:4" s="345" customFormat="1">
      <c r="A61" s="345" t="s">
        <v>2992</v>
      </c>
      <c r="B61" s="369" t="s">
        <v>2988</v>
      </c>
      <c r="C61" s="378"/>
      <c r="D61" s="345" t="s">
        <v>3038</v>
      </c>
    </row>
    <row r="62" spans="1:4" s="345" customFormat="1">
      <c r="A62" s="345" t="s">
        <v>2994</v>
      </c>
      <c r="B62" s="369" t="s">
        <v>2990</v>
      </c>
      <c r="C62" s="381"/>
      <c r="D62" s="345" t="s">
        <v>3155</v>
      </c>
    </row>
    <row r="63" spans="1:4" s="345" customFormat="1">
      <c r="A63" s="345" t="s">
        <v>2993</v>
      </c>
      <c r="B63" s="369" t="s">
        <v>2989</v>
      </c>
      <c r="C63" s="380"/>
      <c r="D63" s="345" t="s">
        <v>3039</v>
      </c>
    </row>
    <row r="64" spans="1:4" s="345" customFormat="1">
      <c r="A64" s="345" t="s">
        <v>2991</v>
      </c>
      <c r="B64" s="369" t="s">
        <v>3008</v>
      </c>
      <c r="C64" s="379"/>
      <c r="D64" s="345" t="s">
        <v>3040</v>
      </c>
    </row>
    <row r="65" spans="1:4" s="345" customFormat="1">
      <c r="A65" s="345" t="s">
        <v>2971</v>
      </c>
      <c r="B65" s="370" t="s">
        <v>2981</v>
      </c>
      <c r="C65" s="372"/>
      <c r="D65" s="345" t="s">
        <v>3041</v>
      </c>
    </row>
    <row r="66" spans="1:4" s="345" customFormat="1">
      <c r="A66" s="345" t="s">
        <v>2977</v>
      </c>
      <c r="B66" s="370" t="s">
        <v>2982</v>
      </c>
      <c r="C66" s="373"/>
      <c r="D66" s="345" t="s">
        <v>3042</v>
      </c>
    </row>
    <row r="67" spans="1:4" s="345" customFormat="1">
      <c r="A67" s="345" t="s">
        <v>2984</v>
      </c>
      <c r="B67" s="370" t="s">
        <v>2985</v>
      </c>
      <c r="C67" s="374"/>
      <c r="D67" s="345" t="s">
        <v>3043</v>
      </c>
    </row>
    <row r="68" spans="1:4" s="345" customFormat="1">
      <c r="A68" s="345" t="s">
        <v>2976</v>
      </c>
      <c r="B68" s="369" t="s">
        <v>2987</v>
      </c>
      <c r="C68" s="377"/>
      <c r="D68" s="345" t="s">
        <v>3044</v>
      </c>
    </row>
    <row r="69" spans="1:4" s="345" customFormat="1">
      <c r="B69" s="369"/>
      <c r="C69" s="361"/>
    </row>
    <row r="70" spans="1:4" s="345" customFormat="1">
      <c r="A70" s="335" t="s">
        <v>3035</v>
      </c>
      <c r="B70" s="367"/>
      <c r="C70" s="333"/>
      <c r="D70" s="333"/>
    </row>
    <row r="71" spans="1:4" s="345" customFormat="1">
      <c r="A71" s="366" t="s">
        <v>2966</v>
      </c>
      <c r="B71" s="368" t="s">
        <v>2967</v>
      </c>
      <c r="C71" s="366" t="s">
        <v>2968</v>
      </c>
      <c r="D71" s="366" t="s">
        <v>2969</v>
      </c>
    </row>
    <row r="72" spans="1:4" s="345" customFormat="1">
      <c r="A72" s="345" t="s">
        <v>2984</v>
      </c>
      <c r="B72" s="370" t="s">
        <v>2985</v>
      </c>
      <c r="C72" s="374"/>
      <c r="D72" s="345" t="s">
        <v>3173</v>
      </c>
    </row>
    <row r="73" spans="1:4" s="345" customFormat="1">
      <c r="A73" s="345" t="s">
        <v>2991</v>
      </c>
      <c r="B73" s="369" t="s">
        <v>3008</v>
      </c>
      <c r="C73" s="379"/>
      <c r="D73" s="361" t="s">
        <v>3174</v>
      </c>
    </row>
    <row r="74" spans="1:4" s="345" customFormat="1">
      <c r="A74" s="345" t="s">
        <v>2977</v>
      </c>
      <c r="B74" s="370" t="s">
        <v>2982</v>
      </c>
      <c r="C74" s="373"/>
      <c r="D74" s="345" t="s">
        <v>3164</v>
      </c>
    </row>
    <row r="75" spans="1:4" s="345" customFormat="1">
      <c r="A75" s="345" t="s">
        <v>2992</v>
      </c>
      <c r="B75" s="369" t="s">
        <v>2988</v>
      </c>
      <c r="C75" s="378"/>
      <c r="D75" s="345" t="s">
        <v>3165</v>
      </c>
    </row>
    <row r="76" spans="1:4" s="345" customFormat="1">
      <c r="A76" s="345" t="s">
        <v>2978</v>
      </c>
      <c r="B76" s="370" t="s">
        <v>2979</v>
      </c>
      <c r="C76" s="364"/>
      <c r="D76" s="361" t="s">
        <v>3034</v>
      </c>
    </row>
    <row r="77" spans="1:4" s="345" customFormat="1">
      <c r="B77" s="369"/>
      <c r="C77" s="361"/>
    </row>
    <row r="78" spans="1:4">
      <c r="A78" s="335" t="s">
        <v>2970</v>
      </c>
      <c r="B78" s="367"/>
      <c r="C78" s="333"/>
      <c r="D78" s="333"/>
    </row>
    <row r="79" spans="1:4">
      <c r="A79" s="366" t="s">
        <v>2966</v>
      </c>
      <c r="B79" s="368" t="s">
        <v>2967</v>
      </c>
      <c r="C79" s="366" t="s">
        <v>2968</v>
      </c>
      <c r="D79" s="366" t="s">
        <v>2969</v>
      </c>
    </row>
    <row r="80" spans="1:4">
      <c r="A80" s="345" t="s">
        <v>2991</v>
      </c>
      <c r="B80" s="369" t="s">
        <v>3008</v>
      </c>
      <c r="C80" s="379"/>
      <c r="D80" t="s">
        <v>2387</v>
      </c>
    </row>
    <row r="81" spans="1:5">
      <c r="A81" t="s">
        <v>2971</v>
      </c>
      <c r="B81" s="370" t="s">
        <v>2981</v>
      </c>
      <c r="C81" s="372"/>
      <c r="D81" t="s">
        <v>2389</v>
      </c>
    </row>
    <row r="82" spans="1:5">
      <c r="A82" t="s">
        <v>2977</v>
      </c>
      <c r="B82" s="370" t="s">
        <v>2982</v>
      </c>
      <c r="C82" s="373"/>
      <c r="D82" t="s">
        <v>2388</v>
      </c>
    </row>
    <row r="83" spans="1:5">
      <c r="A83" t="s">
        <v>2976</v>
      </c>
      <c r="B83" s="369" t="s">
        <v>2987</v>
      </c>
      <c r="C83" s="375"/>
      <c r="D83" t="s">
        <v>2973</v>
      </c>
      <c r="E83" s="370"/>
    </row>
    <row r="84" spans="1:5">
      <c r="A84" s="345" t="s">
        <v>2992</v>
      </c>
      <c r="B84" s="369" t="s">
        <v>2988</v>
      </c>
      <c r="C84" s="378"/>
      <c r="D84" t="s">
        <v>2974</v>
      </c>
    </row>
    <row r="85" spans="1:5">
      <c r="A85" t="s">
        <v>2978</v>
      </c>
      <c r="B85" s="370" t="s">
        <v>2979</v>
      </c>
      <c r="C85" s="364"/>
      <c r="D85" t="s">
        <v>2390</v>
      </c>
    </row>
    <row r="86" spans="1:5">
      <c r="A86" t="s">
        <v>2984</v>
      </c>
      <c r="B86" s="370" t="s">
        <v>2985</v>
      </c>
      <c r="C86" s="374"/>
      <c r="D86" t="s">
        <v>2983</v>
      </c>
    </row>
    <row r="88" spans="1:5">
      <c r="A88" s="335" t="s">
        <v>3019</v>
      </c>
      <c r="B88" s="367"/>
      <c r="C88" s="333"/>
      <c r="D88" s="333"/>
    </row>
    <row r="89" spans="1:5">
      <c r="A89" s="366" t="s">
        <v>2966</v>
      </c>
      <c r="B89" s="368" t="s">
        <v>2967</v>
      </c>
      <c r="C89" s="366" t="s">
        <v>2968</v>
      </c>
      <c r="D89" s="366" t="s">
        <v>2969</v>
      </c>
    </row>
    <row r="90" spans="1:5">
      <c r="A90" s="345" t="s">
        <v>2977</v>
      </c>
      <c r="B90" s="370" t="s">
        <v>2982</v>
      </c>
      <c r="C90" s="373"/>
      <c r="D90" t="s">
        <v>165</v>
      </c>
    </row>
    <row r="91" spans="1:5">
      <c r="A91" s="345" t="s">
        <v>2965</v>
      </c>
      <c r="B91" s="371" t="s">
        <v>2972</v>
      </c>
      <c r="C91" s="365"/>
      <c r="D91" t="s">
        <v>3021</v>
      </c>
    </row>
    <row r="92" spans="1:5">
      <c r="A92" s="345" t="s">
        <v>3018</v>
      </c>
      <c r="B92" s="369" t="s">
        <v>3011</v>
      </c>
      <c r="C92" s="388"/>
      <c r="D92" t="s">
        <v>3028</v>
      </c>
    </row>
    <row r="93" spans="1:5">
      <c r="A93" s="345" t="s">
        <v>2984</v>
      </c>
      <c r="B93" s="370" t="s">
        <v>2985</v>
      </c>
      <c r="C93" s="374"/>
      <c r="D93" t="s">
        <v>3022</v>
      </c>
    </row>
    <row r="94" spans="1:5">
      <c r="A94" s="345" t="s">
        <v>2993</v>
      </c>
      <c r="B94" s="369" t="s">
        <v>2989</v>
      </c>
      <c r="C94" s="380"/>
      <c r="D94" t="s">
        <v>3023</v>
      </c>
    </row>
    <row r="95" spans="1:5">
      <c r="A95" s="345" t="s">
        <v>2992</v>
      </c>
      <c r="B95" s="369" t="s">
        <v>2988</v>
      </c>
      <c r="C95" s="378"/>
      <c r="D95" t="s">
        <v>3024</v>
      </c>
    </row>
    <row r="96" spans="1:5">
      <c r="A96" s="345" t="s">
        <v>3012</v>
      </c>
      <c r="B96" s="369" t="s">
        <v>3009</v>
      </c>
      <c r="C96" s="387"/>
      <c r="D96" t="s">
        <v>3025</v>
      </c>
    </row>
    <row r="97" spans="1:8">
      <c r="A97" s="345" t="s">
        <v>2978</v>
      </c>
      <c r="B97" s="370" t="s">
        <v>2979</v>
      </c>
      <c r="C97" s="364"/>
      <c r="D97" t="s">
        <v>3029</v>
      </c>
    </row>
    <row r="98" spans="1:8">
      <c r="A98" s="345" t="s">
        <v>2991</v>
      </c>
      <c r="B98" s="369" t="s">
        <v>3008</v>
      </c>
      <c r="C98" s="379"/>
      <c r="D98" t="s">
        <v>2628</v>
      </c>
    </row>
    <row r="99" spans="1:8">
      <c r="A99" s="345" t="s">
        <v>2994</v>
      </c>
      <c r="B99" s="369" t="s">
        <v>2990</v>
      </c>
      <c r="C99" s="381"/>
      <c r="D99" t="s">
        <v>2629</v>
      </c>
    </row>
    <row r="100" spans="1:8">
      <c r="A100" s="345" t="s">
        <v>2971</v>
      </c>
      <c r="B100" s="370" t="s">
        <v>2981</v>
      </c>
      <c r="C100" s="372"/>
      <c r="D100" t="s">
        <v>3020</v>
      </c>
    </row>
    <row r="102" spans="1:8">
      <c r="A102" s="335" t="s">
        <v>3045</v>
      </c>
      <c r="B102" s="367"/>
      <c r="C102" s="333"/>
      <c r="D102" s="333"/>
    </row>
    <row r="103" spans="1:8">
      <c r="A103" s="366" t="s">
        <v>2966</v>
      </c>
      <c r="B103" s="368" t="s">
        <v>2967</v>
      </c>
      <c r="C103" s="366" t="s">
        <v>2968</v>
      </c>
      <c r="D103" s="366" t="s">
        <v>2969</v>
      </c>
      <c r="F103" s="361"/>
      <c r="G103" s="361"/>
      <c r="H103" s="361"/>
    </row>
    <row r="104" spans="1:8">
      <c r="A104" s="345" t="s">
        <v>2984</v>
      </c>
      <c r="B104" s="370" t="s">
        <v>2985</v>
      </c>
      <c r="C104" s="374"/>
      <c r="D104" t="s">
        <v>3046</v>
      </c>
      <c r="F104" s="361"/>
      <c r="G104" s="389"/>
      <c r="H104" s="361"/>
    </row>
    <row r="105" spans="1:8">
      <c r="A105" s="345" t="s">
        <v>2971</v>
      </c>
      <c r="B105" s="370" t="s">
        <v>2981</v>
      </c>
      <c r="C105" s="372"/>
      <c r="D105" t="s">
        <v>3335</v>
      </c>
      <c r="F105" s="361"/>
      <c r="G105" s="389"/>
      <c r="H105" s="361"/>
    </row>
    <row r="106" spans="1:8">
      <c r="A106" s="345" t="s">
        <v>2991</v>
      </c>
      <c r="B106" s="369" t="s">
        <v>3008</v>
      </c>
      <c r="C106" s="379"/>
      <c r="D106" t="s">
        <v>3047</v>
      </c>
      <c r="F106" s="361"/>
      <c r="G106" s="382"/>
      <c r="H106" s="361"/>
    </row>
    <row r="107" spans="1:8">
      <c r="A107" s="345" t="s">
        <v>2992</v>
      </c>
      <c r="B107" s="369" t="s">
        <v>2988</v>
      </c>
      <c r="C107" s="378"/>
      <c r="D107" t="s">
        <v>3048</v>
      </c>
      <c r="F107" s="361"/>
      <c r="G107" s="382"/>
      <c r="H107" s="361"/>
    </row>
    <row r="108" spans="1:8">
      <c r="A108" s="345" t="s">
        <v>2977</v>
      </c>
      <c r="B108" s="370" t="s">
        <v>2982</v>
      </c>
      <c r="C108" s="373"/>
      <c r="D108" t="s">
        <v>3049</v>
      </c>
      <c r="F108" s="361"/>
      <c r="G108" s="389"/>
      <c r="H108" s="361"/>
    </row>
    <row r="109" spans="1:8">
      <c r="A109" s="345" t="s">
        <v>2978</v>
      </c>
      <c r="B109" s="370" t="s">
        <v>2979</v>
      </c>
      <c r="C109" s="364"/>
      <c r="D109" t="s">
        <v>153</v>
      </c>
      <c r="F109" s="361"/>
      <c r="G109" s="389"/>
      <c r="H109" s="361"/>
    </row>
    <row r="110" spans="1:8">
      <c r="F110" s="361"/>
      <c r="G110" s="361"/>
      <c r="H110" s="361"/>
    </row>
    <row r="111" spans="1:8">
      <c r="A111" s="335" t="s">
        <v>3050</v>
      </c>
      <c r="B111" s="367"/>
      <c r="C111" s="333"/>
      <c r="D111" s="333"/>
      <c r="F111" s="361"/>
      <c r="G111" s="361"/>
      <c r="H111" s="361"/>
    </row>
    <row r="112" spans="1:8">
      <c r="A112" s="366" t="s">
        <v>2966</v>
      </c>
      <c r="B112" s="368" t="s">
        <v>2967</v>
      </c>
      <c r="C112" s="366" t="s">
        <v>2968</v>
      </c>
      <c r="D112" s="366" t="s">
        <v>2969</v>
      </c>
    </row>
    <row r="113" spans="1:4">
      <c r="A113" s="345" t="s">
        <v>2978</v>
      </c>
      <c r="B113" s="370" t="s">
        <v>2979</v>
      </c>
      <c r="C113" s="364"/>
      <c r="D113" t="s">
        <v>136</v>
      </c>
    </row>
    <row r="114" spans="1:4">
      <c r="A114" s="345" t="s">
        <v>2984</v>
      </c>
      <c r="B114" s="370" t="s">
        <v>2985</v>
      </c>
      <c r="C114" s="374"/>
      <c r="D114" t="s">
        <v>135</v>
      </c>
    </row>
    <row r="115" spans="1:4">
      <c r="A115" s="345" t="s">
        <v>2991</v>
      </c>
      <c r="B115" s="369" t="s">
        <v>3008</v>
      </c>
      <c r="C115" s="379"/>
      <c r="D115" t="s">
        <v>134</v>
      </c>
    </row>
    <row r="116" spans="1:4">
      <c r="A116" s="345" t="s">
        <v>2992</v>
      </c>
      <c r="B116" s="369" t="s">
        <v>2988</v>
      </c>
      <c r="C116" s="378"/>
      <c r="D116" t="s">
        <v>132</v>
      </c>
    </row>
    <row r="117" spans="1:4">
      <c r="A117" s="345" t="s">
        <v>2977</v>
      </c>
      <c r="B117" s="370" t="s">
        <v>2982</v>
      </c>
      <c r="C117" s="373"/>
      <c r="D117" t="s">
        <v>131</v>
      </c>
    </row>
    <row r="119" spans="1:4">
      <c r="A119" s="335" t="s">
        <v>3051</v>
      </c>
      <c r="B119" s="367"/>
      <c r="C119" s="333"/>
      <c r="D119" s="333"/>
    </row>
    <row r="120" spans="1:4">
      <c r="A120" s="366" t="s">
        <v>2966</v>
      </c>
      <c r="B120" s="368" t="s">
        <v>2967</v>
      </c>
      <c r="C120" s="366" t="s">
        <v>2968</v>
      </c>
      <c r="D120" s="366" t="s">
        <v>2969</v>
      </c>
    </row>
    <row r="121" spans="1:4">
      <c r="A121" s="345" t="s">
        <v>2965</v>
      </c>
      <c r="B121" s="371" t="s">
        <v>2972</v>
      </c>
      <c r="C121" s="365"/>
      <c r="D121" t="s">
        <v>189</v>
      </c>
    </row>
    <row r="122" spans="1:4">
      <c r="A122" s="345" t="s">
        <v>2984</v>
      </c>
      <c r="B122" s="370" t="s">
        <v>2985</v>
      </c>
      <c r="C122" s="374"/>
      <c r="D122" t="s">
        <v>316</v>
      </c>
    </row>
    <row r="123" spans="1:4">
      <c r="A123" s="345" t="s">
        <v>2971</v>
      </c>
      <c r="B123" s="370" t="s">
        <v>2981</v>
      </c>
      <c r="C123" s="372"/>
      <c r="D123" t="s">
        <v>317</v>
      </c>
    </row>
    <row r="125" spans="1:4" s="345" customFormat="1">
      <c r="A125" s="335" t="s">
        <v>3098</v>
      </c>
      <c r="B125" s="367"/>
      <c r="C125" s="333"/>
      <c r="D125" s="333"/>
    </row>
    <row r="126" spans="1:4" s="345" customFormat="1">
      <c r="A126" s="366" t="s">
        <v>2966</v>
      </c>
      <c r="B126" s="368" t="s">
        <v>2967</v>
      </c>
      <c r="C126" s="366" t="s">
        <v>2968</v>
      </c>
      <c r="D126" s="366" t="s">
        <v>2969</v>
      </c>
    </row>
    <row r="127" spans="1:4" s="345" customFormat="1">
      <c r="A127" s="345" t="s">
        <v>2976</v>
      </c>
      <c r="B127" s="369" t="s">
        <v>2987</v>
      </c>
      <c r="C127" s="375"/>
      <c r="D127" s="345" t="s">
        <v>2900</v>
      </c>
    </row>
    <row r="128" spans="1:4" s="345" customFormat="1">
      <c r="A128" s="345" t="s">
        <v>2991</v>
      </c>
      <c r="B128" s="369" t="s">
        <v>3008</v>
      </c>
      <c r="C128" s="379"/>
      <c r="D128" s="345" t="s">
        <v>103</v>
      </c>
    </row>
    <row r="129" spans="1:4" s="345" customFormat="1">
      <c r="A129" s="345" t="s">
        <v>2977</v>
      </c>
      <c r="B129" s="370" t="s">
        <v>2982</v>
      </c>
      <c r="C129" s="373"/>
      <c r="D129" s="345" t="s">
        <v>97</v>
      </c>
    </row>
    <row r="130" spans="1:4" s="345" customFormat="1">
      <c r="A130" s="345" t="s">
        <v>3012</v>
      </c>
      <c r="B130" s="369" t="s">
        <v>3009</v>
      </c>
      <c r="C130" s="387"/>
      <c r="D130" s="345" t="s">
        <v>3099</v>
      </c>
    </row>
    <row r="131" spans="1:4" s="345" customFormat="1">
      <c r="A131" s="345" t="s">
        <v>2992</v>
      </c>
      <c r="B131" s="369" t="s">
        <v>2988</v>
      </c>
      <c r="C131" s="378"/>
      <c r="D131" s="345" t="s">
        <v>3100</v>
      </c>
    </row>
    <row r="132" spans="1:4" s="345" customFormat="1">
      <c r="A132" s="345" t="s">
        <v>2984</v>
      </c>
      <c r="B132" s="370" t="s">
        <v>2985</v>
      </c>
      <c r="C132" s="374"/>
      <c r="D132" s="345" t="s">
        <v>108</v>
      </c>
    </row>
    <row r="133" spans="1:4" s="345" customFormat="1">
      <c r="A133" s="345" t="s">
        <v>2993</v>
      </c>
      <c r="B133" s="369" t="s">
        <v>2989</v>
      </c>
      <c r="C133" s="380"/>
      <c r="D133" s="345" t="s">
        <v>107</v>
      </c>
    </row>
    <row r="134" spans="1:4" s="345" customFormat="1">
      <c r="A134" s="345" t="s">
        <v>2978</v>
      </c>
      <c r="B134" s="370" t="s">
        <v>2979</v>
      </c>
      <c r="C134" s="364"/>
      <c r="D134" s="345" t="s">
        <v>106</v>
      </c>
    </row>
    <row r="135" spans="1:4" s="345" customFormat="1">
      <c r="A135" s="345" t="s">
        <v>2971</v>
      </c>
      <c r="B135" s="370" t="s">
        <v>2981</v>
      </c>
      <c r="C135" s="372"/>
      <c r="D135" s="345" t="s">
        <v>105</v>
      </c>
    </row>
    <row r="136" spans="1:4" s="345" customFormat="1">
      <c r="B136" s="369"/>
    </row>
    <row r="137" spans="1:4" s="345" customFormat="1">
      <c r="A137" s="335" t="s">
        <v>3103</v>
      </c>
      <c r="B137" s="367"/>
      <c r="C137" s="333"/>
      <c r="D137" s="333"/>
    </row>
    <row r="138" spans="1:4" s="345" customFormat="1">
      <c r="A138" s="366" t="s">
        <v>2966</v>
      </c>
      <c r="B138" s="368" t="s">
        <v>2967</v>
      </c>
      <c r="C138" s="366" t="s">
        <v>2968</v>
      </c>
      <c r="D138" s="366" t="s">
        <v>2969</v>
      </c>
    </row>
    <row r="139" spans="1:4" s="345" customFormat="1">
      <c r="A139" s="345" t="s">
        <v>2976</v>
      </c>
      <c r="B139" s="369" t="s">
        <v>2987</v>
      </c>
      <c r="C139" s="375"/>
      <c r="D139" s="345" t="s">
        <v>2900</v>
      </c>
    </row>
    <row r="140" spans="1:4" s="345" customFormat="1">
      <c r="A140" s="345" t="s">
        <v>2994</v>
      </c>
      <c r="B140" s="369" t="s">
        <v>2990</v>
      </c>
      <c r="C140" s="381"/>
      <c r="D140" s="345" t="s">
        <v>3053</v>
      </c>
    </row>
    <row r="141" spans="1:4" s="345" customFormat="1">
      <c r="A141" s="345" t="s">
        <v>2984</v>
      </c>
      <c r="B141" s="370" t="s">
        <v>2985</v>
      </c>
      <c r="C141" s="374"/>
      <c r="D141" s="345" t="s">
        <v>102</v>
      </c>
    </row>
    <row r="142" spans="1:4" s="345" customFormat="1">
      <c r="A142" s="345" t="s">
        <v>2991</v>
      </c>
      <c r="B142" s="369" t="s">
        <v>3008</v>
      </c>
      <c r="C142" s="379"/>
      <c r="D142" s="345" t="s">
        <v>103</v>
      </c>
    </row>
    <row r="143" spans="1:4" s="345" customFormat="1">
      <c r="A143" s="345" t="s">
        <v>2977</v>
      </c>
      <c r="B143" s="370" t="s">
        <v>2982</v>
      </c>
      <c r="C143" s="373"/>
      <c r="D143" s="345" t="s">
        <v>97</v>
      </c>
    </row>
    <row r="144" spans="1:4" s="345" customFormat="1">
      <c r="A144" s="345" t="s">
        <v>2992</v>
      </c>
      <c r="B144" s="369" t="s">
        <v>2988</v>
      </c>
      <c r="C144" s="378"/>
      <c r="D144" s="345" t="s">
        <v>3101</v>
      </c>
    </row>
    <row r="145" spans="1:4" s="345" customFormat="1">
      <c r="A145" s="345" t="s">
        <v>2971</v>
      </c>
      <c r="B145" s="370" t="s">
        <v>2981</v>
      </c>
      <c r="C145" s="372"/>
      <c r="D145" s="345" t="s">
        <v>518</v>
      </c>
    </row>
    <row r="146" spans="1:4" s="345" customFormat="1">
      <c r="A146" s="345" t="s">
        <v>3062</v>
      </c>
      <c r="B146" s="370" t="s">
        <v>3064</v>
      </c>
      <c r="C146" s="390"/>
      <c r="D146" s="345" t="s">
        <v>3061</v>
      </c>
    </row>
    <row r="147" spans="1:4" s="345" customFormat="1">
      <c r="A147" s="345" t="s">
        <v>3063</v>
      </c>
      <c r="B147" s="370">
        <v>740000</v>
      </c>
      <c r="C147" s="391"/>
      <c r="D147" s="345" t="s">
        <v>2897</v>
      </c>
    </row>
    <row r="148" spans="1:4" s="345" customFormat="1">
      <c r="A148" s="345" t="s">
        <v>2978</v>
      </c>
      <c r="B148" s="370" t="s">
        <v>2979</v>
      </c>
      <c r="C148" s="364"/>
      <c r="D148" s="345" t="s">
        <v>3102</v>
      </c>
    </row>
    <row r="149" spans="1:4" s="345" customFormat="1">
      <c r="B149" s="369"/>
    </row>
    <row r="150" spans="1:4" s="345" customFormat="1">
      <c r="A150" s="335" t="s">
        <v>3104</v>
      </c>
      <c r="B150" s="367"/>
      <c r="C150" s="333"/>
      <c r="D150" s="333"/>
    </row>
    <row r="151" spans="1:4" s="345" customFormat="1">
      <c r="A151" s="366" t="s">
        <v>2966</v>
      </c>
      <c r="B151" s="368" t="s">
        <v>2967</v>
      </c>
      <c r="C151" s="366" t="s">
        <v>2968</v>
      </c>
      <c r="D151" s="366" t="s">
        <v>2969</v>
      </c>
    </row>
    <row r="152" spans="1:4" s="345" customFormat="1">
      <c r="A152" s="345" t="s">
        <v>2976</v>
      </c>
      <c r="B152" s="369" t="s">
        <v>2987</v>
      </c>
      <c r="C152" s="375"/>
      <c r="D152" s="345" t="s">
        <v>2900</v>
      </c>
    </row>
    <row r="153" spans="1:4" s="345" customFormat="1">
      <c r="A153" s="345" t="s">
        <v>2971</v>
      </c>
      <c r="B153" s="370" t="s">
        <v>2981</v>
      </c>
      <c r="C153" s="372"/>
      <c r="D153" s="345" t="s">
        <v>518</v>
      </c>
    </row>
    <row r="154" spans="1:4" s="345" customFormat="1">
      <c r="A154" s="345" t="s">
        <v>2994</v>
      </c>
      <c r="B154" s="369" t="s">
        <v>2990</v>
      </c>
      <c r="C154" s="381"/>
      <c r="D154" s="345" t="s">
        <v>3053</v>
      </c>
    </row>
    <row r="155" spans="1:4" s="345" customFormat="1">
      <c r="A155" s="345" t="s">
        <v>2984</v>
      </c>
      <c r="B155" s="370" t="s">
        <v>2985</v>
      </c>
      <c r="C155" s="374"/>
      <c r="D155" s="345" t="s">
        <v>102</v>
      </c>
    </row>
    <row r="156" spans="1:4" s="345" customFormat="1">
      <c r="A156" s="345" t="s">
        <v>3012</v>
      </c>
      <c r="B156" s="369" t="s">
        <v>3009</v>
      </c>
      <c r="C156" s="387"/>
      <c r="D156" s="345" t="s">
        <v>3097</v>
      </c>
    </row>
    <row r="157" spans="1:4" s="345" customFormat="1">
      <c r="A157" s="345" t="s">
        <v>3062</v>
      </c>
      <c r="B157" s="370" t="s">
        <v>3064</v>
      </c>
      <c r="C157" s="390"/>
      <c r="D157" s="345" t="s">
        <v>3061</v>
      </c>
    </row>
    <row r="158" spans="1:4" s="345" customFormat="1">
      <c r="A158" s="345" t="s">
        <v>2978</v>
      </c>
      <c r="B158" s="370" t="s">
        <v>2979</v>
      </c>
      <c r="C158" s="364"/>
      <c r="D158" s="345" t="s">
        <v>3102</v>
      </c>
    </row>
    <row r="159" spans="1:4" s="345" customFormat="1">
      <c r="A159" s="345" t="s">
        <v>2992</v>
      </c>
      <c r="B159" s="369" t="s">
        <v>2988</v>
      </c>
      <c r="C159" s="378"/>
      <c r="D159" s="345" t="s">
        <v>3101</v>
      </c>
    </row>
    <row r="160" spans="1:4" s="345" customFormat="1">
      <c r="A160" s="345" t="s">
        <v>2977</v>
      </c>
      <c r="B160" s="370" t="s">
        <v>2982</v>
      </c>
      <c r="C160" s="373"/>
      <c r="D160" s="345" t="s">
        <v>97</v>
      </c>
    </row>
    <row r="161" spans="1:5" s="345" customFormat="1">
      <c r="A161" s="345" t="s">
        <v>2991</v>
      </c>
      <c r="B161" s="369" t="s">
        <v>3008</v>
      </c>
      <c r="C161" s="379"/>
      <c r="D161" s="345" t="s">
        <v>103</v>
      </c>
    </row>
    <row r="162" spans="1:5" s="345" customFormat="1">
      <c r="B162" s="369"/>
    </row>
    <row r="163" spans="1:5">
      <c r="A163" s="335" t="s">
        <v>3078</v>
      </c>
      <c r="B163" s="367"/>
      <c r="C163" s="333"/>
      <c r="D163" s="333"/>
    </row>
    <row r="164" spans="1:5">
      <c r="A164" s="366" t="s">
        <v>2966</v>
      </c>
      <c r="B164" s="368" t="s">
        <v>2967</v>
      </c>
      <c r="C164" s="366" t="s">
        <v>2968</v>
      </c>
      <c r="D164" s="366" t="s">
        <v>2969</v>
      </c>
    </row>
    <row r="165" spans="1:5">
      <c r="A165" s="345" t="s">
        <v>2976</v>
      </c>
      <c r="B165" s="369" t="s">
        <v>2987</v>
      </c>
      <c r="C165" s="375"/>
      <c r="D165" s="345" t="s">
        <v>505</v>
      </c>
    </row>
    <row r="166" spans="1:5">
      <c r="A166" s="345" t="s">
        <v>3018</v>
      </c>
      <c r="B166" s="369" t="s">
        <v>3011</v>
      </c>
      <c r="C166" s="388"/>
      <c r="D166" t="s">
        <v>3052</v>
      </c>
    </row>
    <row r="167" spans="1:5" s="345" customFormat="1">
      <c r="A167" s="345" t="s">
        <v>3017</v>
      </c>
      <c r="B167" s="369" t="s">
        <v>3010</v>
      </c>
      <c r="C167" s="386"/>
      <c r="D167" s="345" t="s">
        <v>2899</v>
      </c>
    </row>
    <row r="168" spans="1:5">
      <c r="A168" s="345" t="s">
        <v>2984</v>
      </c>
      <c r="B168" s="370" t="s">
        <v>2985</v>
      </c>
      <c r="C168" s="374"/>
      <c r="D168" t="s">
        <v>102</v>
      </c>
    </row>
    <row r="169" spans="1:5">
      <c r="A169" s="345" t="s">
        <v>2991</v>
      </c>
      <c r="B169" s="369" t="s">
        <v>3008</v>
      </c>
      <c r="C169" s="379"/>
      <c r="D169" t="s">
        <v>3059</v>
      </c>
      <c r="E169" s="345"/>
    </row>
    <row r="170" spans="1:5">
      <c r="A170" s="345" t="s">
        <v>3012</v>
      </c>
      <c r="B170" s="369" t="s">
        <v>3009</v>
      </c>
      <c r="C170" s="387"/>
      <c r="D170" t="s">
        <v>3060</v>
      </c>
      <c r="E170" s="345"/>
    </row>
    <row r="171" spans="1:5">
      <c r="A171" s="345" t="s">
        <v>2965</v>
      </c>
      <c r="B171" s="371" t="s">
        <v>2972</v>
      </c>
      <c r="C171" s="365"/>
      <c r="D171" t="s">
        <v>99</v>
      </c>
      <c r="E171" s="345"/>
    </row>
    <row r="172" spans="1:5">
      <c r="A172" s="345" t="s">
        <v>2993</v>
      </c>
      <c r="B172" s="369" t="s">
        <v>2989</v>
      </c>
      <c r="C172" s="380"/>
      <c r="D172" t="s">
        <v>98</v>
      </c>
    </row>
    <row r="173" spans="1:5">
      <c r="A173" s="345" t="s">
        <v>2978</v>
      </c>
      <c r="B173" s="370" t="s">
        <v>2979</v>
      </c>
      <c r="C173" s="364"/>
      <c r="D173" t="s">
        <v>3115</v>
      </c>
    </row>
    <row r="174" spans="1:5">
      <c r="A174" s="345" t="s">
        <v>2977</v>
      </c>
      <c r="B174" s="370" t="s">
        <v>2982</v>
      </c>
      <c r="C174" s="373"/>
      <c r="D174" t="s">
        <v>97</v>
      </c>
    </row>
    <row r="175" spans="1:5">
      <c r="A175" s="361" t="s">
        <v>3001</v>
      </c>
      <c r="B175" s="382" t="s">
        <v>3000</v>
      </c>
      <c r="C175" s="383"/>
      <c r="D175" t="s">
        <v>515</v>
      </c>
    </row>
    <row r="176" spans="1:5">
      <c r="A176" s="345" t="s">
        <v>2971</v>
      </c>
      <c r="B176" s="370" t="s">
        <v>2981</v>
      </c>
      <c r="C176" s="372"/>
      <c r="D176" t="s">
        <v>518</v>
      </c>
    </row>
    <row r="177" spans="1:4" s="345" customFormat="1">
      <c r="A177" s="345" t="s">
        <v>3063</v>
      </c>
      <c r="B177" s="370">
        <v>740000</v>
      </c>
      <c r="C177" s="391"/>
      <c r="D177" s="345" t="s">
        <v>2897</v>
      </c>
    </row>
    <row r="178" spans="1:4" s="345" customFormat="1"/>
    <row r="179" spans="1:4">
      <c r="A179" s="335" t="s">
        <v>3315</v>
      </c>
      <c r="B179" s="367"/>
      <c r="C179" s="333"/>
      <c r="D179" s="333"/>
    </row>
    <row r="180" spans="1:4">
      <c r="A180" s="366" t="s">
        <v>2966</v>
      </c>
      <c r="B180" s="368" t="s">
        <v>2967</v>
      </c>
      <c r="C180" s="366" t="s">
        <v>2968</v>
      </c>
      <c r="D180" s="366" t="s">
        <v>2969</v>
      </c>
    </row>
    <row r="181" spans="1:4">
      <c r="A181" s="345" t="s">
        <v>2976</v>
      </c>
      <c r="B181" s="369" t="s">
        <v>2987</v>
      </c>
      <c r="C181" s="375"/>
      <c r="D181" s="345" t="s">
        <v>2900</v>
      </c>
    </row>
    <row r="182" spans="1:4">
      <c r="A182" s="345" t="s">
        <v>2991</v>
      </c>
      <c r="B182" s="369" t="s">
        <v>3008</v>
      </c>
      <c r="C182" s="379"/>
      <c r="D182" s="345" t="s">
        <v>103</v>
      </c>
    </row>
    <row r="183" spans="1:4" s="345" customFormat="1">
      <c r="A183" s="345" t="s">
        <v>2994</v>
      </c>
      <c r="B183" s="369" t="s">
        <v>2990</v>
      </c>
      <c r="C183" s="381"/>
      <c r="D183" s="345" t="s">
        <v>3053</v>
      </c>
    </row>
    <row r="184" spans="1:4">
      <c r="A184" s="345" t="s">
        <v>3017</v>
      </c>
      <c r="B184" s="369" t="s">
        <v>3010</v>
      </c>
      <c r="C184" s="386"/>
      <c r="D184" s="345" t="s">
        <v>2899</v>
      </c>
    </row>
    <row r="185" spans="1:4">
      <c r="A185" s="345" t="s">
        <v>3018</v>
      </c>
      <c r="B185" s="369" t="s">
        <v>3011</v>
      </c>
      <c r="C185" s="388"/>
      <c r="D185" s="345" t="s">
        <v>3052</v>
      </c>
    </row>
    <row r="186" spans="1:4">
      <c r="A186" s="345" t="s">
        <v>2984</v>
      </c>
      <c r="B186" s="370" t="s">
        <v>2985</v>
      </c>
      <c r="C186" s="374"/>
      <c r="D186" s="345" t="s">
        <v>102</v>
      </c>
    </row>
    <row r="187" spans="1:4">
      <c r="A187" s="345" t="s">
        <v>2993</v>
      </c>
      <c r="B187" s="369" t="s">
        <v>2989</v>
      </c>
      <c r="C187" s="380"/>
      <c r="D187" s="345" t="s">
        <v>3117</v>
      </c>
    </row>
    <row r="188" spans="1:4">
      <c r="A188" s="345" t="s">
        <v>2971</v>
      </c>
      <c r="B188" s="370" t="s">
        <v>2981</v>
      </c>
      <c r="C188" s="372"/>
      <c r="D188" s="345" t="s">
        <v>3116</v>
      </c>
    </row>
    <row r="189" spans="1:4">
      <c r="A189" s="345" t="s">
        <v>2977</v>
      </c>
      <c r="B189" s="370" t="s">
        <v>2982</v>
      </c>
      <c r="C189" s="373"/>
      <c r="D189" s="345" t="s">
        <v>97</v>
      </c>
    </row>
    <row r="190" spans="1:4">
      <c r="A190" s="345" t="s">
        <v>2978</v>
      </c>
      <c r="B190" s="370" t="s">
        <v>2979</v>
      </c>
      <c r="C190" s="364"/>
      <c r="D190" s="345" t="s">
        <v>3115</v>
      </c>
    </row>
    <row r="191" spans="1:4">
      <c r="A191" s="345" t="s">
        <v>3063</v>
      </c>
      <c r="B191" s="370">
        <v>740000</v>
      </c>
      <c r="C191" s="391"/>
      <c r="D191" s="345" t="s">
        <v>2897</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heetViews>
  <sheetFormatPr defaultColWidth="8.81640625" defaultRowHeight="14.5"/>
  <cols>
    <col min="1" max="1" width="36" style="10" customWidth="1"/>
    <col min="2" max="2" width="34.1796875" style="10" customWidth="1"/>
    <col min="3" max="16384" width="8.81640625" style="10"/>
  </cols>
  <sheetData>
    <row r="1" spans="1:2">
      <c r="A1" s="51" t="s">
        <v>79</v>
      </c>
      <c r="B1" s="51" t="s">
        <v>80</v>
      </c>
    </row>
    <row r="2" spans="1:2">
      <c r="A2" s="10" t="s">
        <v>158</v>
      </c>
      <c r="B2" s="10" t="s">
        <v>81</v>
      </c>
    </row>
    <row r="3" spans="1:2">
      <c r="A3" s="10" t="s">
        <v>2383</v>
      </c>
      <c r="B3" s="10" t="s">
        <v>2384</v>
      </c>
    </row>
    <row r="4" spans="1:2">
      <c r="A4" s="10" t="s">
        <v>3262</v>
      </c>
      <c r="B4" s="10" t="s">
        <v>3263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17"/>
  <sheetViews>
    <sheetView workbookViewId="0"/>
  </sheetViews>
  <sheetFormatPr defaultColWidth="8.81640625" defaultRowHeight="14.5"/>
  <cols>
    <col min="1" max="1" width="49.26953125" style="5" customWidth="1"/>
    <col min="2" max="2" width="10.453125" style="5" customWidth="1"/>
    <col min="3" max="3" width="12.81640625" style="5" customWidth="1"/>
    <col min="4" max="4" width="13.7265625" style="5" customWidth="1"/>
    <col min="5" max="5" width="73.453125" style="5" customWidth="1"/>
    <col min="6" max="16384" width="8.81640625" style="10"/>
  </cols>
  <sheetData>
    <row r="1" spans="1:8" s="5" customFormat="1" ht="43.5">
      <c r="A1" s="1" t="s">
        <v>386</v>
      </c>
      <c r="B1" s="9" t="s">
        <v>387</v>
      </c>
      <c r="C1" s="9" t="s">
        <v>389</v>
      </c>
      <c r="D1" s="9" t="s">
        <v>390</v>
      </c>
      <c r="E1" s="1" t="s">
        <v>388</v>
      </c>
    </row>
    <row r="2" spans="1:8" ht="43.5">
      <c r="A2" s="5" t="s">
        <v>391</v>
      </c>
      <c r="B2" s="5">
        <v>2025</v>
      </c>
      <c r="C2" s="7">
        <f>(1-0.28)*B686</f>
        <v>4775.0843807104629</v>
      </c>
      <c r="D2" s="7">
        <f>(1-0.26)*B686</f>
        <v>4907.725613507976</v>
      </c>
      <c r="E2" s="5" t="s">
        <v>392</v>
      </c>
    </row>
    <row r="3" spans="1:8" ht="15" thickBot="1">
      <c r="C3" s="7"/>
      <c r="D3" s="7"/>
    </row>
    <row r="4" spans="1:8" ht="15.5">
      <c r="A4" s="434" t="s">
        <v>557</v>
      </c>
      <c r="B4" s="435"/>
      <c r="C4" s="83"/>
      <c r="D4" s="83"/>
      <c r="E4" s="83"/>
      <c r="F4" s="83"/>
      <c r="G4" s="83"/>
      <c r="H4" s="84" t="s">
        <v>558</v>
      </c>
    </row>
    <row r="5" spans="1:8" ht="15.5">
      <c r="A5" s="85"/>
      <c r="B5" s="86"/>
      <c r="C5" s="86"/>
      <c r="D5" s="86"/>
      <c r="E5" s="86"/>
      <c r="F5" s="86"/>
      <c r="G5" s="86"/>
      <c r="H5" s="87" t="s">
        <v>559</v>
      </c>
    </row>
    <row r="6" spans="1:8">
      <c r="A6" s="88"/>
      <c r="B6" s="89"/>
      <c r="C6" s="89"/>
      <c r="D6" s="89"/>
      <c r="E6" s="89"/>
      <c r="F6" s="89"/>
      <c r="G6" s="90"/>
      <c r="H6" s="87" t="s">
        <v>560</v>
      </c>
    </row>
    <row r="7" spans="1:8" ht="15" thickBot="1">
      <c r="A7" s="91"/>
      <c r="B7" s="92"/>
      <c r="C7" s="92"/>
      <c r="D7" s="92"/>
      <c r="E7" s="92"/>
      <c r="F7" s="92"/>
      <c r="G7" s="92"/>
      <c r="H7" s="93"/>
    </row>
    <row r="8" spans="1:8">
      <c r="A8" s="436" t="s">
        <v>561</v>
      </c>
      <c r="B8" s="94" t="s">
        <v>562</v>
      </c>
      <c r="C8" s="94" t="s">
        <v>563</v>
      </c>
      <c r="D8" s="94" t="s">
        <v>564</v>
      </c>
      <c r="E8" s="94" t="s">
        <v>565</v>
      </c>
      <c r="F8" s="94" t="s">
        <v>566</v>
      </c>
      <c r="G8" s="94" t="s">
        <v>567</v>
      </c>
      <c r="H8" s="95" t="s">
        <v>568</v>
      </c>
    </row>
    <row r="9" spans="1:8" ht="15" thickBot="1">
      <c r="A9" s="437"/>
      <c r="B9" s="438" t="s">
        <v>569</v>
      </c>
      <c r="C9" s="439"/>
      <c r="D9" s="439"/>
      <c r="E9" s="439"/>
      <c r="F9" s="439"/>
      <c r="G9" s="439"/>
      <c r="H9" s="440"/>
    </row>
    <row r="10" spans="1:8" ht="15.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 thickBot="1">
      <c r="A36" s="105" t="s">
        <v>598</v>
      </c>
      <c r="B36" s="97">
        <v>27566.307103419644</v>
      </c>
      <c r="C36" s="97">
        <v>0.48826677857</v>
      </c>
      <c r="D36" s="97">
        <v>0.78160963399831995</v>
      </c>
      <c r="E36" s="101" t="s">
        <v>575</v>
      </c>
      <c r="F36" s="101" t="s">
        <v>575</v>
      </c>
      <c r="G36" s="101" t="s">
        <v>575</v>
      </c>
      <c r="H36" s="101" t="s">
        <v>575</v>
      </c>
    </row>
    <row r="37" spans="1:8" ht="1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 thickBot="1">
      <c r="C64" s="7"/>
      <c r="D64" s="7"/>
    </row>
    <row r="65" spans="1:10" ht="15.5">
      <c r="A65" s="434" t="s">
        <v>629</v>
      </c>
      <c r="B65" s="435"/>
      <c r="C65" s="118"/>
      <c r="D65" s="118"/>
      <c r="E65" s="118"/>
      <c r="F65" s="118"/>
      <c r="G65" s="118"/>
      <c r="H65" s="118"/>
      <c r="I65" s="118"/>
      <c r="J65" s="84" t="s">
        <v>558</v>
      </c>
    </row>
    <row r="66" spans="1:10" ht="15.5">
      <c r="A66" s="85" t="s">
        <v>630</v>
      </c>
      <c r="B66" s="119"/>
      <c r="C66" s="120"/>
      <c r="D66" s="120"/>
      <c r="E66" s="120"/>
      <c r="F66" s="120"/>
      <c r="G66" s="120"/>
      <c r="H66" s="120"/>
      <c r="I66" s="121"/>
      <c r="J66" s="87" t="s">
        <v>559</v>
      </c>
    </row>
    <row r="67" spans="1:10" ht="16" thickBot="1">
      <c r="A67" s="85"/>
      <c r="B67" s="119"/>
      <c r="C67" s="120"/>
      <c r="D67" s="120"/>
      <c r="E67" s="120"/>
      <c r="F67" s="120"/>
      <c r="G67" s="120"/>
      <c r="H67" s="90"/>
      <c r="I67" s="121"/>
      <c r="J67" s="122" t="s">
        <v>560</v>
      </c>
    </row>
    <row r="68" spans="1:10">
      <c r="A68" s="441" t="s">
        <v>561</v>
      </c>
      <c r="B68" s="444" t="s">
        <v>631</v>
      </c>
      <c r="C68" s="445"/>
      <c r="D68" s="444" t="s">
        <v>632</v>
      </c>
      <c r="E68" s="446"/>
      <c r="F68" s="447"/>
      <c r="G68" s="444" t="s">
        <v>633</v>
      </c>
      <c r="H68" s="448"/>
      <c r="I68" s="448"/>
      <c r="J68" s="445"/>
    </row>
    <row r="69" spans="1:10">
      <c r="A69" s="442"/>
      <c r="B69" s="449" t="s">
        <v>634</v>
      </c>
      <c r="C69" s="450"/>
      <c r="D69" s="453" t="s">
        <v>635</v>
      </c>
      <c r="E69" s="455" t="s">
        <v>563</v>
      </c>
      <c r="F69" s="457" t="s">
        <v>564</v>
      </c>
      <c r="G69" s="459" t="s">
        <v>636</v>
      </c>
      <c r="H69" s="453" t="s">
        <v>563</v>
      </c>
      <c r="I69" s="453" t="s">
        <v>564</v>
      </c>
      <c r="J69" s="123" t="s">
        <v>562</v>
      </c>
    </row>
    <row r="70" spans="1:10">
      <c r="A70" s="442"/>
      <c r="B70" s="451"/>
      <c r="C70" s="452"/>
      <c r="D70" s="454"/>
      <c r="E70" s="456"/>
      <c r="F70" s="458"/>
      <c r="G70" s="460"/>
      <c r="H70" s="454"/>
      <c r="I70" s="454"/>
      <c r="J70" s="124" t="s">
        <v>637</v>
      </c>
    </row>
    <row r="71" spans="1:10" ht="15" thickBot="1">
      <c r="A71" s="443"/>
      <c r="B71" s="125" t="s">
        <v>638</v>
      </c>
      <c r="C71" s="126" t="s">
        <v>639</v>
      </c>
      <c r="D71" s="126" t="s">
        <v>640</v>
      </c>
      <c r="E71" s="467" t="s">
        <v>641</v>
      </c>
      <c r="F71" s="468"/>
      <c r="G71" s="467" t="s">
        <v>569</v>
      </c>
      <c r="H71" s="465"/>
      <c r="I71" s="465"/>
      <c r="J71" s="466"/>
    </row>
    <row r="72" spans="1:10" ht="1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5">
      <c r="A406" s="461" t="s">
        <v>729</v>
      </c>
      <c r="B406" s="461"/>
      <c r="C406" s="461"/>
      <c r="D406" s="461"/>
      <c r="E406" s="461"/>
      <c r="F406" s="461"/>
      <c r="G406" s="461"/>
      <c r="H406" s="155"/>
      <c r="I406" s="155"/>
      <c r="J406" s="155"/>
      <c r="K406" s="155"/>
      <c r="L406" s="155"/>
      <c r="M406" s="156" t="s">
        <v>558</v>
      </c>
    </row>
    <row r="407" spans="1:13" ht="15.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48.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 thickBot="1">
      <c r="A411" s="168"/>
      <c r="B411" s="462" t="s">
        <v>569</v>
      </c>
      <c r="C411" s="462"/>
      <c r="D411" s="463"/>
      <c r="E411" s="464" t="s">
        <v>737</v>
      </c>
      <c r="F411" s="462"/>
      <c r="G411" s="463"/>
      <c r="H411" s="464" t="s">
        <v>569</v>
      </c>
      <c r="I411" s="465"/>
      <c r="J411" s="465"/>
      <c r="K411" s="465"/>
      <c r="L411" s="465"/>
      <c r="M411" s="466"/>
    </row>
    <row r="412" spans="1:13" ht="1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8">
      <c r="A463" s="469" t="s">
        <v>787</v>
      </c>
      <c r="B463" s="469"/>
      <c r="C463" s="469"/>
      <c r="D463" s="469"/>
      <c r="E463" s="469"/>
      <c r="F463" s="469"/>
      <c r="G463" s="469"/>
      <c r="H463" s="469"/>
      <c r="I463" s="469"/>
      <c r="J463" s="469"/>
      <c r="K463" s="469"/>
      <c r="L463" s="469"/>
      <c r="M463" s="469"/>
      <c r="N463" s="469"/>
      <c r="O463" s="469"/>
      <c r="P463" s="469"/>
      <c r="Q463" s="469"/>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2">
      <c r="A467" s="485"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7" thickBot="1">
      <c r="A468" s="486"/>
      <c r="B468" s="464" t="s">
        <v>822</v>
      </c>
      <c r="C468" s="462"/>
      <c r="D468" s="462"/>
      <c r="E468" s="462"/>
      <c r="F468" s="462"/>
      <c r="G468" s="462"/>
      <c r="H468" s="462"/>
      <c r="I468" s="462"/>
      <c r="J468" s="462"/>
      <c r="K468" s="462"/>
      <c r="L468" s="462"/>
      <c r="M468" s="462"/>
      <c r="N468" s="462"/>
      <c r="O468" s="462"/>
      <c r="P468" s="462"/>
      <c r="Q468" s="462"/>
      <c r="R468" s="463"/>
      <c r="S468" s="195"/>
      <c r="T468" s="195"/>
      <c r="U468" s="470" t="s">
        <v>823</v>
      </c>
      <c r="V468" s="471"/>
      <c r="W468" s="464" t="s">
        <v>822</v>
      </c>
      <c r="X468" s="462"/>
      <c r="Y468" s="462"/>
      <c r="Z468" s="462"/>
      <c r="AA468" s="462"/>
      <c r="AB468" s="462"/>
      <c r="AC468" s="463"/>
      <c r="AD468" s="195"/>
      <c r="AE468" s="195"/>
      <c r="AF468" s="470" t="s">
        <v>823</v>
      </c>
      <c r="AG468" s="471"/>
      <c r="AH468" s="196" t="s">
        <v>737</v>
      </c>
      <c r="AI468" s="197" t="s">
        <v>822</v>
      </c>
      <c r="AJ468" s="198" t="s">
        <v>822</v>
      </c>
    </row>
    <row r="469" spans="1:36" ht="1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70" t="s">
        <v>823</v>
      </c>
      <c r="C498" s="472"/>
      <c r="D498" s="472"/>
      <c r="E498" s="472"/>
      <c r="F498" s="472"/>
      <c r="G498" s="472"/>
      <c r="H498" s="472"/>
      <c r="I498" s="472"/>
      <c r="J498" s="472"/>
      <c r="K498" s="472"/>
      <c r="L498" s="472"/>
      <c r="M498" s="472"/>
      <c r="N498" s="472"/>
      <c r="O498" s="472"/>
      <c r="P498" s="472"/>
      <c r="Q498" s="472"/>
      <c r="R498" s="472"/>
      <c r="S498" s="472"/>
      <c r="T498" s="472"/>
      <c r="U498" s="472"/>
      <c r="V498" s="472"/>
      <c r="W498" s="472"/>
      <c r="X498" s="472"/>
      <c r="Y498" s="472"/>
      <c r="Z498" s="472"/>
      <c r="AA498" s="472"/>
      <c r="AB498" s="472"/>
      <c r="AC498" s="472"/>
      <c r="AD498" s="472"/>
      <c r="AE498" s="472"/>
      <c r="AF498" s="472"/>
      <c r="AG498" s="472"/>
      <c r="AH498" s="472"/>
      <c r="AI498" s="472"/>
      <c r="AJ498" s="473"/>
    </row>
    <row r="499" spans="1:36" ht="1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
      <c r="A510" s="184" t="s">
        <v>845</v>
      </c>
      <c r="B510" s="155"/>
      <c r="C510" s="155"/>
      <c r="D510" s="155"/>
      <c r="E510" s="155"/>
      <c r="F510" s="156"/>
      <c r="G510" s="156" t="s">
        <v>558</v>
      </c>
    </row>
    <row r="511" spans="1:36" ht="15">
      <c r="A511" s="184" t="s">
        <v>846</v>
      </c>
      <c r="B511" s="155"/>
      <c r="C511" s="155"/>
      <c r="D511" s="155"/>
      <c r="E511" s="155"/>
      <c r="F511" s="156"/>
      <c r="G511" s="156" t="s">
        <v>559</v>
      </c>
    </row>
    <row r="512" spans="1:36">
      <c r="A512" s="155"/>
      <c r="B512" s="155"/>
      <c r="C512" s="155"/>
      <c r="D512" s="155"/>
      <c r="E512" s="155"/>
      <c r="F512" s="156"/>
      <c r="G512" s="156" t="s">
        <v>560</v>
      </c>
    </row>
    <row r="513" spans="1:7" ht="1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 thickBot="1">
      <c r="A515" s="214" t="s">
        <v>848</v>
      </c>
      <c r="B515" s="462" t="s">
        <v>569</v>
      </c>
      <c r="C515" s="462"/>
      <c r="D515" s="462"/>
      <c r="E515" s="462"/>
      <c r="F515" s="462"/>
      <c r="G515" s="463"/>
    </row>
    <row r="516" spans="1:7" ht="1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 thickBot="1">
      <c r="A582" s="172" t="s">
        <v>886</v>
      </c>
      <c r="B582" s="129" t="s">
        <v>215</v>
      </c>
      <c r="C582" s="129" t="s">
        <v>215</v>
      </c>
      <c r="D582" s="170" t="s">
        <v>704</v>
      </c>
      <c r="E582" s="129" t="s">
        <v>215</v>
      </c>
      <c r="F582" s="129" t="s">
        <v>215</v>
      </c>
      <c r="G582" s="129" t="s">
        <v>215</v>
      </c>
    </row>
    <row r="583" spans="1:7" ht="1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5">
      <c r="A595" s="157" t="s">
        <v>896</v>
      </c>
      <c r="B595" s="155"/>
      <c r="C595" s="155"/>
      <c r="D595" s="155"/>
      <c r="E595" s="155"/>
      <c r="F595" s="155"/>
      <c r="G595" s="156" t="s">
        <v>558</v>
      </c>
    </row>
    <row r="596" spans="1:7" ht="15.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80" t="s">
        <v>561</v>
      </c>
      <c r="B599" s="228" t="s">
        <v>897</v>
      </c>
      <c r="C599" s="228" t="s">
        <v>898</v>
      </c>
      <c r="D599" s="228" t="s">
        <v>899</v>
      </c>
      <c r="E599" s="228" t="s">
        <v>735</v>
      </c>
      <c r="F599" s="228" t="s">
        <v>566</v>
      </c>
      <c r="G599" s="228" t="s">
        <v>567</v>
      </c>
    </row>
    <row r="600" spans="1:7" ht="15" thickBot="1">
      <c r="A600" s="481"/>
      <c r="B600" s="482" t="s">
        <v>569</v>
      </c>
      <c r="C600" s="483"/>
      <c r="D600" s="483"/>
      <c r="E600" s="483"/>
      <c r="F600" s="483"/>
      <c r="G600" s="484"/>
    </row>
    <row r="601" spans="1:7" ht="1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
      <c r="A630" s="487" t="s">
        <v>926</v>
      </c>
      <c r="B630" s="487"/>
      <c r="C630" s="155"/>
      <c r="D630" s="155"/>
      <c r="E630" s="155"/>
      <c r="F630" s="155"/>
      <c r="G630" s="155"/>
      <c r="H630" s="156" t="s">
        <v>558</v>
      </c>
    </row>
    <row r="631" spans="1:8" ht="15.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 thickBot="1">
      <c r="A633" s="155"/>
      <c r="B633" s="155"/>
      <c r="C633" s="155"/>
      <c r="D633" s="155"/>
      <c r="E633" s="155"/>
      <c r="F633" s="155"/>
      <c r="G633" s="155"/>
      <c r="H633" s="235"/>
    </row>
    <row r="634" spans="1:8">
      <c r="A634" s="474" t="s">
        <v>927</v>
      </c>
      <c r="B634" s="236" t="s">
        <v>928</v>
      </c>
      <c r="C634" s="237" t="s">
        <v>563</v>
      </c>
      <c r="D634" s="237" t="s">
        <v>564</v>
      </c>
      <c r="E634" s="237" t="s">
        <v>735</v>
      </c>
      <c r="F634" s="238" t="s">
        <v>566</v>
      </c>
      <c r="G634" s="239" t="s">
        <v>567</v>
      </c>
      <c r="H634" s="240" t="s">
        <v>736</v>
      </c>
    </row>
    <row r="635" spans="1:8" ht="15" thickBot="1">
      <c r="A635" s="475"/>
      <c r="B635" s="476" t="s">
        <v>569</v>
      </c>
      <c r="C635" s="477"/>
      <c r="D635" s="477"/>
      <c r="E635" s="477"/>
      <c r="F635" s="477"/>
      <c r="G635" s="477"/>
      <c r="H635" s="478"/>
    </row>
    <row r="636" spans="1:8" ht="1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29">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6.5">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29">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6.5">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 thickBot="1"/>
    <row r="679" spans="1:9" ht="1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79" t="s">
        <v>986</v>
      </c>
      <c r="F682" s="479"/>
      <c r="G682" s="479"/>
      <c r="H682" s="479"/>
      <c r="I682" s="479"/>
    </row>
    <row r="683" spans="1:9">
      <c r="A683" s="10" t="s">
        <v>987</v>
      </c>
      <c r="B683" s="7">
        <f>B682/1000</f>
        <v>-911.92899999999997</v>
      </c>
      <c r="C683" s="5">
        <f>C682*H696/1000</f>
        <v>9.2959999999999994</v>
      </c>
      <c r="D683" s="5">
        <f>D682*H698/1000</f>
        <v>7.42</v>
      </c>
      <c r="E683" s="479"/>
      <c r="F683" s="479"/>
      <c r="G683" s="479"/>
      <c r="H683" s="479"/>
      <c r="I683" s="479"/>
    </row>
    <row r="684" spans="1:9">
      <c r="A684" s="4"/>
      <c r="B684" s="7"/>
    </row>
    <row r="685" spans="1:9" ht="15" thickBot="1">
      <c r="A685" s="4"/>
      <c r="B685" s="7"/>
    </row>
    <row r="686" spans="1:9" ht="1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2">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9">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9">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9">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9">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5">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9">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9">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9">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19">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9">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9">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5">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5">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9">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9">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9">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9">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9">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5">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9">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9">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9">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9">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xr:uid="{00000000-0002-0000-06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97"/>
  <sheetViews>
    <sheetView zoomScale="85" zoomScaleNormal="85" zoomScalePageLayoutView="85" workbookViewId="0">
      <selection sqref="A1:E1"/>
    </sheetView>
  </sheetViews>
  <sheetFormatPr defaultColWidth="9.1796875" defaultRowHeight="14.5"/>
  <cols>
    <col min="1" max="1" width="79.7265625" style="10" customWidth="1"/>
    <col min="2" max="2" width="12.7265625" style="10" bestFit="1" customWidth="1"/>
    <col min="3" max="3" width="17.453125" style="10" customWidth="1"/>
    <col min="4" max="4" width="22" style="10" customWidth="1"/>
    <col min="5" max="5" width="19.453125" style="10" customWidth="1"/>
    <col min="6" max="6" width="14.453125" style="10" customWidth="1"/>
    <col min="7" max="7" width="26.1796875" style="10" customWidth="1"/>
    <col min="8" max="8" width="26.7265625" style="10" bestFit="1" customWidth="1"/>
    <col min="9" max="9" width="17.81640625" style="10" bestFit="1" customWidth="1"/>
    <col min="10" max="10" width="33.453125" style="10" customWidth="1"/>
    <col min="11" max="16" width="9.1796875" style="10"/>
    <col min="17" max="17" width="25.81640625" style="10" customWidth="1"/>
    <col min="18" max="18" width="12.453125" style="10" customWidth="1"/>
    <col min="19" max="19" width="19.81640625" style="10" customWidth="1"/>
    <col min="20" max="21" width="12.453125" style="10" customWidth="1"/>
    <col min="22" max="23" width="16.26953125" style="10" customWidth="1"/>
    <col min="24" max="24" width="10.81640625" style="10" bestFit="1" customWidth="1"/>
    <col min="25" max="16384" width="9.1796875" style="10"/>
  </cols>
  <sheetData>
    <row r="1" spans="1:5">
      <c r="A1" s="488" t="s">
        <v>11</v>
      </c>
      <c r="B1" s="488"/>
      <c r="C1" s="488"/>
      <c r="D1" s="488"/>
      <c r="E1" s="488"/>
    </row>
    <row r="2" spans="1:5">
      <c r="A2" s="492" t="s">
        <v>178</v>
      </c>
      <c r="B2" s="492"/>
      <c r="C2" s="492"/>
      <c r="D2" s="492"/>
      <c r="E2" s="492"/>
    </row>
    <row r="19" spans="1:5">
      <c r="A19" s="10" t="s">
        <v>179</v>
      </c>
    </row>
    <row r="20" spans="1:5">
      <c r="A20" s="10">
        <v>155400</v>
      </c>
      <c r="B20" s="10" t="s">
        <v>180</v>
      </c>
    </row>
    <row r="21" spans="1:5">
      <c r="A21" s="492" t="s">
        <v>181</v>
      </c>
      <c r="B21" s="492"/>
      <c r="C21" s="492"/>
      <c r="D21" s="492"/>
      <c r="E21" s="492"/>
    </row>
    <row r="38" spans="1:5">
      <c r="A38" s="10" t="s">
        <v>179</v>
      </c>
    </row>
    <row r="39" spans="1:5">
      <c r="A39" s="10">
        <v>100800</v>
      </c>
      <c r="B39" s="10" t="s">
        <v>180</v>
      </c>
    </row>
    <row r="40" spans="1:5">
      <c r="A40" s="492" t="s">
        <v>182</v>
      </c>
      <c r="B40" s="492"/>
      <c r="C40" s="492"/>
      <c r="D40" s="492"/>
      <c r="E40" s="492"/>
    </row>
    <row r="57" spans="1:5" ht="15" thickBot="1">
      <c r="A57" s="10" t="s">
        <v>179</v>
      </c>
    </row>
    <row r="58" spans="1:5" ht="15" thickBot="1">
      <c r="A58" s="12">
        <v>194000</v>
      </c>
      <c r="B58" s="10" t="s">
        <v>183</v>
      </c>
    </row>
    <row r="60" spans="1:5">
      <c r="A60" s="488" t="s">
        <v>184</v>
      </c>
      <c r="B60" s="488"/>
      <c r="C60" s="488"/>
      <c r="D60" s="488"/>
      <c r="E60" s="488"/>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 thickBot="1"/>
    <row r="88" spans="1:39" ht="15" thickBot="1">
      <c r="A88" s="14" t="s">
        <v>425</v>
      </c>
      <c r="B88" s="15">
        <f>(B86-B85)/B85</f>
        <v>1.0254083484573502</v>
      </c>
    </row>
    <row r="89" spans="1:39">
      <c r="A89" s="488" t="s">
        <v>185</v>
      </c>
      <c r="B89" s="488"/>
      <c r="C89" s="488"/>
      <c r="D89" s="488"/>
      <c r="E89" s="488"/>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 thickBot="1">
      <c r="A95" s="10">
        <v>8.0274920000000005</v>
      </c>
      <c r="B95" s="10" t="s">
        <v>427</v>
      </c>
      <c r="E95" s="10" t="s">
        <v>436</v>
      </c>
      <c r="L95" s="16"/>
    </row>
    <row r="96" spans="1:39" ht="15" thickBot="1">
      <c r="A96" s="17">
        <f>(A94-A95)/A95</f>
        <v>0.65158059329115492</v>
      </c>
      <c r="B96" s="10" t="s">
        <v>428</v>
      </c>
      <c r="C96" s="18"/>
      <c r="E96" s="10" t="s">
        <v>190</v>
      </c>
    </row>
    <row r="98" spans="1:5">
      <c r="A98" s="488" t="s">
        <v>186</v>
      </c>
      <c r="B98" s="488"/>
      <c r="C98" s="488"/>
      <c r="D98" s="488"/>
      <c r="E98" s="488"/>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 thickBot="1">
      <c r="A106" s="10">
        <f>1/A105</f>
        <v>139.56043956043956</v>
      </c>
      <c r="B106" s="10" t="s">
        <v>444</v>
      </c>
    </row>
    <row r="107" spans="1:5" ht="15" thickBot="1">
      <c r="A107" s="20">
        <f>(A106-A103)/A103</f>
        <v>0.53846153846153832</v>
      </c>
      <c r="B107" s="10" t="s">
        <v>446</v>
      </c>
    </row>
    <row r="108" spans="1:5">
      <c r="A108" s="21"/>
    </row>
    <row r="109" spans="1:5">
      <c r="A109" s="488" t="s">
        <v>188</v>
      </c>
      <c r="B109" s="488"/>
      <c r="C109" s="488"/>
      <c r="D109" s="488"/>
      <c r="E109" s="488"/>
    </row>
    <row r="110" spans="1:5" ht="15" thickBot="1"/>
    <row r="111" spans="1:5" ht="15" thickBot="1">
      <c r="A111" s="20">
        <f>A122</f>
        <v>0.20481927710843381</v>
      </c>
      <c r="B111" s="10" t="s">
        <v>448</v>
      </c>
    </row>
    <row r="113" spans="1:14">
      <c r="A113" s="488" t="s">
        <v>187</v>
      </c>
      <c r="B113" s="488"/>
      <c r="C113" s="488"/>
      <c r="D113" s="488"/>
      <c r="E113" s="488"/>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 thickBot="1">
      <c r="A121" s="10">
        <f>1/A120</f>
        <v>2.9367469879518069</v>
      </c>
      <c r="B121" s="10" t="s">
        <v>444</v>
      </c>
    </row>
    <row r="122" spans="1:14" ht="15" thickBot="1">
      <c r="A122" s="20">
        <f>(A121-A118)/A118</f>
        <v>0.20481927710843381</v>
      </c>
      <c r="B122" s="10" t="s">
        <v>446</v>
      </c>
    </row>
    <row r="124" spans="1:14">
      <c r="A124" s="488" t="s">
        <v>449</v>
      </c>
      <c r="B124" s="488"/>
      <c r="C124" s="488"/>
      <c r="D124" s="488"/>
      <c r="E124" s="488"/>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 thickBot="1">
      <c r="A130" s="10">
        <f>1/A129</f>
        <v>0.93457943925233644</v>
      </c>
      <c r="B130" s="10" t="s">
        <v>454</v>
      </c>
      <c r="F130" s="25"/>
      <c r="M130" s="16"/>
      <c r="N130" s="16"/>
    </row>
    <row r="131" spans="1:14" ht="15" thickBot="1">
      <c r="A131" s="20">
        <f>(A130-A128)/A128</f>
        <v>0.73592369435785332</v>
      </c>
      <c r="B131" s="10" t="s">
        <v>446</v>
      </c>
      <c r="F131" s="25"/>
    </row>
    <row r="132" spans="1:14">
      <c r="J132" s="27"/>
    </row>
    <row r="133" spans="1:14">
      <c r="A133" s="22"/>
      <c r="B133" s="16"/>
      <c r="C133" s="16"/>
    </row>
    <row r="134" spans="1:14">
      <c r="A134" s="488" t="s">
        <v>110</v>
      </c>
      <c r="B134" s="488"/>
      <c r="C134" s="488"/>
      <c r="D134" s="488"/>
      <c r="E134" s="488"/>
    </row>
    <row r="135" spans="1:14">
      <c r="A135" s="28" t="s">
        <v>468</v>
      </c>
      <c r="B135" s="29"/>
      <c r="C135" s="29"/>
      <c r="D135" s="29"/>
      <c r="E135" s="29"/>
      <c r="F135" s="29"/>
      <c r="G135" s="29"/>
    </row>
    <row r="136" spans="1:14">
      <c r="A136" s="30"/>
      <c r="B136" s="489" t="s">
        <v>469</v>
      </c>
      <c r="C136" s="490"/>
      <c r="D136" s="490"/>
      <c r="E136" s="491"/>
      <c r="F136" s="29"/>
      <c r="G136" s="29"/>
    </row>
    <row r="137" spans="1:14">
      <c r="A137" s="31"/>
      <c r="B137" s="489" t="s">
        <v>470</v>
      </c>
      <c r="C137" s="491"/>
      <c r="D137" s="489" t="s">
        <v>471</v>
      </c>
      <c r="E137" s="491"/>
      <c r="F137" s="29"/>
      <c r="G137" s="29"/>
    </row>
    <row r="138" spans="1:14">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88" t="s">
        <v>191</v>
      </c>
      <c r="B165" s="488"/>
      <c r="C165" s="488"/>
      <c r="D165" s="488"/>
      <c r="E165" s="488"/>
    </row>
    <row r="166" spans="1:7" ht="15" thickBot="1">
      <c r="A166" s="24" t="s">
        <v>192</v>
      </c>
      <c r="B166" s="18">
        <v>0.4</v>
      </c>
    </row>
    <row r="167" spans="1:7" ht="15" thickBot="1">
      <c r="A167" s="10" t="s">
        <v>193</v>
      </c>
      <c r="B167" s="46">
        <f>(1+B166)^(1/(2020-2010))-1</f>
        <v>3.4219694129380196E-2</v>
      </c>
    </row>
    <row r="168" spans="1:7">
      <c r="B168" s="47"/>
    </row>
    <row r="169" spans="1:7">
      <c r="A169" s="488" t="s">
        <v>457</v>
      </c>
      <c r="B169" s="488"/>
    </row>
    <row r="170" spans="1:7">
      <c r="A170" s="24" t="s">
        <v>458</v>
      </c>
      <c r="B170" s="48">
        <v>972.7</v>
      </c>
    </row>
    <row r="171" spans="1:7" ht="15" thickBot="1">
      <c r="A171" s="24" t="s">
        <v>459</v>
      </c>
      <c r="B171" s="49">
        <f>400.9+53.5+276.5+255.7+63.5+462.5+B170+975.4+227.6+436.5</f>
        <v>4124.8</v>
      </c>
    </row>
    <row r="172" spans="1:7" ht="15" thickBot="1">
      <c r="A172" s="24" t="s">
        <v>460</v>
      </c>
      <c r="B172" s="46">
        <f>B170/B171</f>
        <v>0.23581749418153608</v>
      </c>
    </row>
    <row r="173" spans="1:7">
      <c r="B173" s="47"/>
    </row>
    <row r="174" spans="1:7">
      <c r="A174" s="488" t="s">
        <v>200</v>
      </c>
      <c r="B174" s="488"/>
      <c r="C174" s="488"/>
      <c r="D174" s="488"/>
      <c r="E174" s="488"/>
    </row>
    <row r="175" spans="1:7" ht="15" thickBot="1">
      <c r="A175" s="24" t="s">
        <v>467</v>
      </c>
      <c r="B175" s="47">
        <v>0.1246</v>
      </c>
    </row>
    <row r="176" spans="1:7" ht="15" thickBot="1">
      <c r="A176" s="24" t="s">
        <v>462</v>
      </c>
      <c r="B176" s="46">
        <f>1-B175</f>
        <v>0.87539999999999996</v>
      </c>
    </row>
    <row r="178" spans="1:5">
      <c r="A178" s="488" t="s">
        <v>194</v>
      </c>
      <c r="B178" s="488"/>
      <c r="C178" s="488"/>
      <c r="D178" s="488"/>
      <c r="E178" s="488"/>
    </row>
    <row r="179" spans="1:5">
      <c r="A179" s="26" t="s">
        <v>464</v>
      </c>
      <c r="B179" s="10">
        <v>197000</v>
      </c>
    </row>
    <row r="180" spans="1:5" ht="15" thickBot="1">
      <c r="A180" s="10" t="s">
        <v>465</v>
      </c>
      <c r="B180" s="10">
        <v>175000</v>
      </c>
    </row>
    <row r="181" spans="1:5" ht="15" thickBot="1">
      <c r="A181" s="10" t="s">
        <v>195</v>
      </c>
      <c r="B181" s="20">
        <f>B179/B180</f>
        <v>1.1257142857142857</v>
      </c>
    </row>
    <row r="183" spans="1:5">
      <c r="A183" s="488" t="s">
        <v>196</v>
      </c>
      <c r="B183" s="488"/>
      <c r="C183" s="488"/>
      <c r="D183" s="488"/>
      <c r="E183" s="488"/>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 thickBot="1">
      <c r="A188" s="24" t="s">
        <v>2396</v>
      </c>
      <c r="B188" s="16">
        <f>(1-B185)^B186</f>
        <v>0.44858421050781644</v>
      </c>
    </row>
    <row r="189" spans="1:5" ht="15" thickBot="1">
      <c r="A189" s="24" t="s">
        <v>2397</v>
      </c>
      <c r="B189" s="20">
        <f>(B187-B188)/B187</f>
        <v>0.33186409400289502</v>
      </c>
    </row>
    <row r="191" spans="1:5">
      <c r="A191" s="488" t="s">
        <v>210</v>
      </c>
      <c r="B191" s="488"/>
      <c r="C191" s="488"/>
      <c r="D191" s="488"/>
      <c r="E191" s="488"/>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 thickBot="1">
      <c r="A196" s="10" t="s">
        <v>208</v>
      </c>
      <c r="B196" s="23">
        <f>B195*B194</f>
        <v>6800000</v>
      </c>
    </row>
    <row r="197" spans="1:3" ht="1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2020-05-01T22:40:57Z</dcterms:modified>
</cp:coreProperties>
</file>