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ccs\CC\"/>
    </mc:Choice>
  </mc:AlternateContent>
  <xr:revisionPtr revIDLastSave="0" documentId="13_ncr:1_{F0C6C654-6F51-4D06-876F-005809EAC53B}" xr6:coauthVersionLast="45" xr6:coauthVersionMax="45" xr10:uidLastSave="{00000000-0000-0000-0000-000000000000}"/>
  <bookViews>
    <workbookView xWindow="-120" yWindow="-120" windowWidth="29040" windowHeight="17640" activeTab="2" xr2:uid="{00000000-000D-0000-FFFF-FFFF00000000}"/>
  </bookViews>
  <sheets>
    <sheet name="About" sheetId="1" r:id="rId1"/>
    <sheet name="Table 2" sheetId="2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About!$A$41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About!$A$39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3" l="1"/>
  <c r="B9" i="3"/>
  <c r="A39" i="1"/>
  <c r="C3" i="3" l="1"/>
  <c r="B3" i="3"/>
  <c r="B22" i="3"/>
  <c r="B14" i="3"/>
  <c r="C7" i="3" l="1"/>
  <c r="C5" i="3"/>
  <c r="C4" i="3"/>
  <c r="C6" i="3"/>
  <c r="C8" i="3" s="1"/>
  <c r="B7" i="3"/>
  <c r="B5" i="3"/>
  <c r="B4" i="3"/>
  <c r="B6" i="3" s="1"/>
  <c r="B8" i="3" s="1"/>
  <c r="C22" i="3" l="1"/>
  <c r="C25" i="3" s="1"/>
  <c r="B3" i="6" s="1"/>
  <c r="B25" i="3"/>
  <c r="B2" i="6" s="1"/>
  <c r="C14" i="3"/>
  <c r="C17" i="3" s="1"/>
  <c r="B3" i="5" s="1"/>
  <c r="B17" i="3"/>
  <c r="B2" i="5" s="1"/>
  <c r="B2" i="4" l="1"/>
  <c r="B3" i="4"/>
</calcChain>
</file>

<file path=xl/sharedStrings.xml><?xml version="1.0" encoding="utf-8"?>
<sst xmlns="http://schemas.openxmlformats.org/spreadsheetml/2006/main" count="109" uniqueCount="89">
  <si>
    <t>Source:</t>
  </si>
  <si>
    <t>David, Jeremy and Howard Herzog</t>
  </si>
  <si>
    <t>The Cost of Carbon Capture</t>
  </si>
  <si>
    <t>http://sequestration.mit.edu/pdf/David_and_Herzog.pdf</t>
  </si>
  <si>
    <t>Table 2</t>
  </si>
  <si>
    <t>Input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</si>
  <si>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</si>
  <si>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</si>
  <si>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</si>
  <si>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</si>
  <si>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</si>
  <si>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</si>
  <si>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</si>
  <si>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</si>
  <si>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</si>
  <si>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</si>
  <si>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</si>
  <si>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</si>
  <si>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</si>
  <si>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</si>
  <si>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</si>
  <si>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</si>
  <si>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</si>
  <si>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</si>
  <si>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</si>
  <si>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</si>
  <si>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</si>
  <si>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</si>
  <si>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</si>
  <si>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</si>
  <si>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</si>
  <si>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</si>
  <si>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</si>
  <si>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</si>
  <si>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</si>
  <si>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</si>
  <si>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</si>
  <si>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</si>
  <si>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We are using 2012 values, not 2000 values, from the table.</t>
  </si>
  <si>
    <t>Key to Table 2 Terms</t>
  </si>
  <si>
    <t>IGCC = Integrated coal Gasification Combined Cycle</t>
  </si>
  <si>
    <t>PC = Pulverized Coal</t>
  </si>
  <si>
    <t>NGCC = Natural Gas Combined Cycle</t>
  </si>
  <si>
    <t>mill = 1/1000th of a dollar, or 1/10th of a cent</t>
  </si>
  <si>
    <t>Industry (NGCC)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</si>
  <si>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</si>
  <si>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</si>
  <si>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</si>
  <si>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</si>
  <si>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</si>
  <si>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</si>
  <si>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</si>
  <si>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</si>
  <si>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</si>
  <si>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unknown (sometime after 2012)</t>
  </si>
  <si>
    <t>Notes:</t>
  </si>
  <si>
    <t>As noted in the source paper, the "incremental" costs here refer to the costs associated with CCS,</t>
  </si>
  <si>
    <t>additional to the costs of a similar power plant without CCS.</t>
  </si>
  <si>
    <t>electricity sector</t>
  </si>
  <si>
    <t>industry sector</t>
  </si>
  <si>
    <t>We use IGCC to represent electric utilities (which are likely to primarily apply CCS to coal</t>
  </si>
  <si>
    <t>plants) and NGCC to represent industry.</t>
  </si>
  <si>
    <t>CC Capital Cost of Eqpt to Sequester One Ton of CO2 per Year</t>
  </si>
  <si>
    <t>Capital Cost of Eqpt to Sequester One Ton of CO2 per Year</t>
  </si>
  <si>
    <t>RESULT ($/ton)</t>
  </si>
  <si>
    <t>The document does not specify the year of the dollars shown, so we assume that the</t>
  </si>
  <si>
    <t>dollars (at least for the 2012 values) are in 2012 dollars and thus need no conversion.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</si>
  <si>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</si>
  <si>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</si>
  <si>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</si>
  <si>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</si>
  <si>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</si>
  <si>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</si>
  <si>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</si>
  <si>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</si>
  <si>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</si>
  <si>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</si>
  <si>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</si>
  <si>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</si>
  <si>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Capacity Factor</t>
  </si>
  <si>
    <t>Electricity (PC)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</si>
  <si>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</si>
  <si>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</si>
  <si>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</si>
  <si>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</si>
  <si>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</si>
  <si>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t>Capital Recovery Factor</t>
  </si>
  <si>
    <t>Lifetime (assumption)</t>
  </si>
  <si>
    <t>Interest Rate (calculated)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</si>
</sst>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3" applyNumberFormat="1" applyFont="1"/>
    <xf numFmtId="10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equestration.mit.edu/pdf/David_and_Herzo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4" workbookViewId="0">
      <selection activeCell="B39" sqref="B39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27" t="s">
        <v>62</v>
      </c>
    </row>
    <row r="2" spans="1:2" x14ac:dyDescent="0.25">
      <c r="A2" s="24" t="s">
        <v>52</v>
      </c>
    </row>
    <row r="3" spans="1:2" x14ac:dyDescent="0.25">
      <c r="A3" s="27" t="s">
        <v>53</v>
      </c>
    </row>
    <row r="5" spans="1:2" x14ac:dyDescent="0.25">
      <c r="A5" s="1" t="s">
        <v>0</v>
      </c>
      <c r="B5" t="s">
        <v>1</v>
      </c>
    </row>
    <row r="6" spans="1:2" x14ac:dyDescent="0.25">
      <c r="B6" t="s">
        <v>54</v>
      </c>
    </row>
    <row r="7" spans="1:2" x14ac:dyDescent="0.25">
      <c r="B7" t="s">
        <v>2</v>
      </c>
    </row>
    <row r="8" spans="1:2" x14ac:dyDescent="0.25">
      <c r="B8" s="2" t="s">
        <v>3</v>
      </c>
    </row>
    <row r="9" spans="1:2" x14ac:dyDescent="0.25">
      <c r="B9" t="s">
        <v>4</v>
      </c>
    </row>
    <row r="11" spans="1:2" x14ac:dyDescent="0.25">
      <c r="A11" s="1" t="s">
        <v>55</v>
      </c>
    </row>
    <row r="12" spans="1:2" x14ac:dyDescent="0.25">
      <c r="A12" s="30" t="s">
        <v>70</v>
      </c>
    </row>
    <row r="13" spans="1:2" x14ac:dyDescent="0.25">
      <c r="A13" s="30" t="s">
        <v>71</v>
      </c>
    </row>
    <row r="14" spans="1:2" x14ac:dyDescent="0.25">
      <c r="A14" s="30" t="s">
        <v>72</v>
      </c>
    </row>
    <row r="15" spans="1:2" x14ac:dyDescent="0.25">
      <c r="A15" s="1"/>
    </row>
    <row r="16" spans="1:2" x14ac:dyDescent="0.25">
      <c r="A16" s="30" t="s">
        <v>73</v>
      </c>
    </row>
    <row r="17" spans="1:2" x14ac:dyDescent="0.25">
      <c r="A17" s="30" t="s">
        <v>74</v>
      </c>
    </row>
    <row r="18" spans="1:2" x14ac:dyDescent="0.25">
      <c r="A18" s="30" t="s">
        <v>75</v>
      </c>
    </row>
    <row r="19" spans="1:2" x14ac:dyDescent="0.25">
      <c r="A19" s="30" t="s">
        <v>76</v>
      </c>
    </row>
    <row r="20" spans="1:2" x14ac:dyDescent="0.25">
      <c r="A20" s="30" t="s">
        <v>77</v>
      </c>
    </row>
    <row r="21" spans="1:2" x14ac:dyDescent="0.25">
      <c r="A21" s="30" t="s">
        <v>78</v>
      </c>
    </row>
    <row r="22" spans="1:2" x14ac:dyDescent="0.25">
      <c r="A22" s="1"/>
    </row>
    <row r="23" spans="1:2" x14ac:dyDescent="0.25">
      <c r="A23" t="s">
        <v>38</v>
      </c>
    </row>
    <row r="24" spans="1:2" x14ac:dyDescent="0.25">
      <c r="A24" t="s">
        <v>56</v>
      </c>
    </row>
    <row r="25" spans="1:2" x14ac:dyDescent="0.25">
      <c r="A25" t="s">
        <v>57</v>
      </c>
    </row>
    <row r="27" spans="1:2" x14ac:dyDescent="0.25">
      <c r="B27" s="3" t="s">
        <v>39</v>
      </c>
    </row>
    <row r="28" spans="1:2" x14ac:dyDescent="0.25">
      <c r="B28" t="s">
        <v>40</v>
      </c>
    </row>
    <row r="29" spans="1:2" x14ac:dyDescent="0.25">
      <c r="B29" t="s">
        <v>41</v>
      </c>
    </row>
    <row r="30" spans="1:2" x14ac:dyDescent="0.25">
      <c r="B30" t="s">
        <v>42</v>
      </c>
    </row>
    <row r="31" spans="1:2" x14ac:dyDescent="0.25">
      <c r="B31" t="s">
        <v>43</v>
      </c>
    </row>
    <row r="33" spans="1:2" x14ac:dyDescent="0.25">
      <c r="A33" t="s">
        <v>60</v>
      </c>
    </row>
    <row r="34" spans="1:2" x14ac:dyDescent="0.25">
      <c r="A34" t="s">
        <v>61</v>
      </c>
    </row>
    <row r="36" spans="1:2" x14ac:dyDescent="0.25">
      <c r="A36" t="s">
        <v>65</v>
      </c>
    </row>
    <row r="37" spans="1:2" x14ac:dyDescent="0.25">
      <c r="A37" t="s">
        <v>66</v>
      </c>
    </row>
    <row r="39" spans="1:2" x14ac:dyDescent="0.25">
      <c r="A39" s="33">
        <f>(A41*(1+A41)^A40)/(((1+A41)^A40)-1)</f>
        <v>0.14999998661846878</v>
      </c>
      <c r="B39" t="s">
        <v>86</v>
      </c>
    </row>
    <row r="40" spans="1:2" x14ac:dyDescent="0.25">
      <c r="A40">
        <v>30</v>
      </c>
      <c r="B40" t="s">
        <v>87</v>
      </c>
    </row>
    <row r="41" spans="1:2" x14ac:dyDescent="0.25">
      <c r="A41" s="34">
        <v>0.14758719147187924</v>
      </c>
      <c r="B41" t="s">
        <v>88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P27" sqref="K16:P27"/>
    </sheetView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  <col min="11" max="11" width="31.5703125" bestFit="1" customWidth="1"/>
  </cols>
  <sheetData>
    <row r="1" spans="1:10" x14ac:dyDescent="0.25">
      <c r="A1" t="s">
        <v>37</v>
      </c>
    </row>
    <row r="2" spans="1:10" ht="15.75" thickBot="1" x14ac:dyDescent="0.3"/>
    <row r="3" spans="1:10" x14ac:dyDescent="0.25">
      <c r="A3" s="6" t="s">
        <v>6</v>
      </c>
      <c r="B3" s="7" t="s">
        <v>7</v>
      </c>
      <c r="C3" s="7" t="s">
        <v>7</v>
      </c>
      <c r="D3" s="7" t="s">
        <v>8</v>
      </c>
      <c r="E3" s="7" t="s">
        <v>8</v>
      </c>
      <c r="F3" s="7" t="s">
        <v>9</v>
      </c>
      <c r="G3" s="8" t="s">
        <v>9</v>
      </c>
    </row>
    <row r="4" spans="1:10" x14ac:dyDescent="0.25">
      <c r="A4" s="9" t="s">
        <v>13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5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14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15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16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12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17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18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19</v>
      </c>
      <c r="B12" s="18"/>
      <c r="C12" s="18"/>
      <c r="D12" s="18"/>
      <c r="E12" s="18"/>
      <c r="F12" s="18"/>
      <c r="G12" s="19"/>
    </row>
    <row r="13" spans="1:10" x14ac:dyDescent="0.25">
      <c r="A13" s="15" t="s">
        <v>20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21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22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23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24</v>
      </c>
      <c r="B17" s="18"/>
      <c r="C17" s="18"/>
      <c r="D17" s="18"/>
      <c r="E17" s="18"/>
      <c r="F17" s="18"/>
      <c r="G17" s="19"/>
    </row>
    <row r="18" spans="1:7" x14ac:dyDescent="0.25">
      <c r="A18" s="15" t="s">
        <v>25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26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27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28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29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30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31</v>
      </c>
      <c r="B24" s="18"/>
      <c r="C24" s="18"/>
      <c r="D24" s="18"/>
      <c r="E24" s="18"/>
      <c r="F24" s="18"/>
      <c r="G24" s="19"/>
    </row>
    <row r="25" spans="1:7" x14ac:dyDescent="0.25">
      <c r="A25" s="15" t="s">
        <v>32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16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14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25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26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27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28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29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30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33</v>
      </c>
      <c r="B34" s="18"/>
      <c r="C34" s="18"/>
      <c r="D34" s="18"/>
      <c r="E34" s="18"/>
      <c r="F34" s="18"/>
      <c r="G34" s="19"/>
    </row>
    <row r="35" spans="1:7" x14ac:dyDescent="0.25">
      <c r="A35" s="15" t="s">
        <v>34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35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36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abSelected="1" workbookViewId="0">
      <selection activeCell="C10" sqref="C10"/>
    </sheetView>
  </sheetViews>
  <sheetFormatPr defaultRowHeight="15" x14ac:dyDescent="0.25"/>
  <cols>
    <col min="1" max="1" width="35.28515625" customWidth="1"/>
    <col min="2" max="2" width="20.28515625" customWidth="1"/>
    <col min="3" max="3" width="19.42578125" customWidth="1"/>
  </cols>
  <sheetData>
    <row r="1" spans="1:3" x14ac:dyDescent="0.25">
      <c r="A1" s="25" t="s">
        <v>63</v>
      </c>
      <c r="B1" s="4"/>
      <c r="C1" s="4"/>
    </row>
    <row r="2" spans="1:3" x14ac:dyDescent="0.25">
      <c r="A2" s="1"/>
      <c r="B2" s="1" t="s">
        <v>80</v>
      </c>
      <c r="C2" s="1" t="s">
        <v>44</v>
      </c>
    </row>
    <row r="3" spans="1:3" x14ac:dyDescent="0.25">
      <c r="A3" s="1" t="s">
        <v>85</v>
      </c>
      <c r="B3">
        <f>'Table 2'!E27-'Table 2'!E6</f>
        <v>623</v>
      </c>
      <c r="C3">
        <f>'Table 2'!G27-'Table 2'!G6</f>
        <v>369</v>
      </c>
    </row>
    <row r="4" spans="1:3" x14ac:dyDescent="0.25">
      <c r="A4" s="1" t="s">
        <v>81</v>
      </c>
      <c r="B4">
        <f>'Table 2'!E18</f>
        <v>0.76600000000000001</v>
      </c>
      <c r="C4">
        <f>'Table 2'!G18</f>
        <v>0.33700000000000002</v>
      </c>
    </row>
    <row r="5" spans="1:3" x14ac:dyDescent="0.25">
      <c r="A5" s="1" t="s">
        <v>82</v>
      </c>
      <c r="B5">
        <f>'Table 2'!E28</f>
        <v>0.09</v>
      </c>
      <c r="C5">
        <f>'Table 2'!G28</f>
        <v>3.6999999999999998E-2</v>
      </c>
    </row>
    <row r="6" spans="1:3" x14ac:dyDescent="0.25">
      <c r="A6" s="1" t="s">
        <v>83</v>
      </c>
      <c r="B6">
        <f>B4-B5</f>
        <v>0.67600000000000005</v>
      </c>
      <c r="C6">
        <f>C4-C5</f>
        <v>0.30000000000000004</v>
      </c>
    </row>
    <row r="7" spans="1:3" x14ac:dyDescent="0.25">
      <c r="A7" s="1" t="s">
        <v>79</v>
      </c>
      <c r="B7">
        <f>'Table 2'!E13</f>
        <v>6570</v>
      </c>
      <c r="C7">
        <f>'Table 2'!G13</f>
        <v>6570</v>
      </c>
    </row>
    <row r="8" spans="1:3" x14ac:dyDescent="0.25">
      <c r="A8" s="1" t="s">
        <v>84</v>
      </c>
      <c r="B8" s="31">
        <f>B6*B7/1000</f>
        <v>4.441320000000001</v>
      </c>
      <c r="C8" s="31">
        <f>C6*C7/1000</f>
        <v>1.9710000000000003</v>
      </c>
    </row>
    <row r="9" spans="1:3" x14ac:dyDescent="0.25">
      <c r="A9" s="1" t="s">
        <v>46</v>
      </c>
      <c r="B9" s="23">
        <f>B3/B8*About!$A$39*30</f>
        <v>631.23119926039578</v>
      </c>
      <c r="C9" s="23">
        <f>C3/C8*About!$A$39*30</f>
        <v>842.46567826811213</v>
      </c>
    </row>
    <row r="12" spans="1:3" x14ac:dyDescent="0.25">
      <c r="A12" s="25" t="s">
        <v>47</v>
      </c>
      <c r="B12" s="4"/>
      <c r="C12" s="4"/>
    </row>
    <row r="13" spans="1:3" x14ac:dyDescent="0.25">
      <c r="A13" s="1"/>
      <c r="B13" s="1" t="s">
        <v>80</v>
      </c>
      <c r="C13" s="1" t="s">
        <v>44</v>
      </c>
    </row>
    <row r="14" spans="1:3" x14ac:dyDescent="0.25">
      <c r="A14" s="1" t="s">
        <v>10</v>
      </c>
      <c r="B14">
        <f>'Table 2'!E10</f>
        <v>5</v>
      </c>
      <c r="C14">
        <f>'Table 2'!G10</f>
        <v>4.68</v>
      </c>
    </row>
    <row r="15" spans="1:3" x14ac:dyDescent="0.25">
      <c r="A15" s="1" t="s">
        <v>48</v>
      </c>
      <c r="B15">
        <v>1E-3</v>
      </c>
      <c r="C15">
        <v>1E-3</v>
      </c>
    </row>
    <row r="16" spans="1:3" x14ac:dyDescent="0.25">
      <c r="A16" s="1" t="s">
        <v>45</v>
      </c>
      <c r="B16">
        <v>1000</v>
      </c>
      <c r="C16">
        <v>1000</v>
      </c>
    </row>
    <row r="17" spans="1:3" x14ac:dyDescent="0.25">
      <c r="A17" s="1" t="s">
        <v>64</v>
      </c>
      <c r="B17" s="26">
        <f>B14*B15*B16</f>
        <v>5</v>
      </c>
      <c r="C17" s="26">
        <f>C14*C15*C16</f>
        <v>4.68</v>
      </c>
    </row>
    <row r="20" spans="1:3" x14ac:dyDescent="0.25">
      <c r="A20" s="3" t="s">
        <v>49</v>
      </c>
      <c r="B20" s="4"/>
      <c r="C20" s="4"/>
    </row>
    <row r="21" spans="1:3" x14ac:dyDescent="0.25">
      <c r="B21" s="1" t="s">
        <v>80</v>
      </c>
      <c r="C21" s="1" t="s">
        <v>44</v>
      </c>
    </row>
    <row r="22" spans="1:3" x14ac:dyDescent="0.25">
      <c r="A22" s="1" t="s">
        <v>11</v>
      </c>
      <c r="B22">
        <f>'Table 2'!E11</f>
        <v>0.19600000000000001</v>
      </c>
      <c r="C22">
        <f>'Table 2'!G11</f>
        <v>0.29699999999999999</v>
      </c>
    </row>
    <row r="23" spans="1:3" x14ac:dyDescent="0.25">
      <c r="A23" s="1" t="s">
        <v>45</v>
      </c>
      <c r="B23">
        <v>1000</v>
      </c>
      <c r="C23">
        <v>1000</v>
      </c>
    </row>
    <row r="24" spans="1:3" x14ac:dyDescent="0.25">
      <c r="A24" s="1" t="s">
        <v>50</v>
      </c>
      <c r="B24">
        <v>3412</v>
      </c>
      <c r="C24">
        <v>3412</v>
      </c>
    </row>
    <row r="25" spans="1:3" x14ac:dyDescent="0.25">
      <c r="A25" s="1" t="s">
        <v>51</v>
      </c>
      <c r="B25">
        <f>B22*B23*B24</f>
        <v>668752</v>
      </c>
      <c r="C25">
        <f>C22*C23*C24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40" sqref="B40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2" ht="30" x14ac:dyDescent="0.25">
      <c r="B1" s="29" t="s">
        <v>67</v>
      </c>
    </row>
    <row r="2" spans="1:2" ht="14.45" x14ac:dyDescent="0.25">
      <c r="A2" t="s">
        <v>58</v>
      </c>
      <c r="B2" s="28">
        <f>Calculations!B9</f>
        <v>631.23119926039578</v>
      </c>
    </row>
    <row r="3" spans="1:2" ht="14.45" x14ac:dyDescent="0.25">
      <c r="A3" t="s">
        <v>59</v>
      </c>
      <c r="B3" s="28">
        <f>Calculations!C9</f>
        <v>842.46567826811213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2" sqref="B2"/>
    </sheetView>
  </sheetViews>
  <sheetFormatPr defaultRowHeight="15" x14ac:dyDescent="0.25"/>
  <cols>
    <col min="1" max="1" width="19.140625" customWidth="1"/>
    <col min="2" max="2" width="25.85546875" customWidth="1"/>
  </cols>
  <sheetData>
    <row r="1" spans="1:2" ht="30" x14ac:dyDescent="0.25">
      <c r="B1" s="29" t="s">
        <v>68</v>
      </c>
    </row>
    <row r="2" spans="1:2" ht="14.45" x14ac:dyDescent="0.25">
      <c r="A2" t="s">
        <v>58</v>
      </c>
      <c r="B2" s="32">
        <f>Calculations!B17</f>
        <v>5</v>
      </c>
    </row>
    <row r="3" spans="1:2" ht="14.45" x14ac:dyDescent="0.25">
      <c r="A3" t="s">
        <v>59</v>
      </c>
      <c r="B3">
        <f>Calculations!C17</f>
        <v>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42.5703125" customWidth="1"/>
  </cols>
  <sheetData>
    <row r="1" spans="1:2" ht="30" x14ac:dyDescent="0.25">
      <c r="B1" s="29" t="s">
        <v>69</v>
      </c>
    </row>
    <row r="2" spans="1:2" ht="14.45" x14ac:dyDescent="0.25">
      <c r="A2" t="s">
        <v>58</v>
      </c>
      <c r="B2">
        <f>Calculations!B25</f>
        <v>668752</v>
      </c>
    </row>
    <row r="3" spans="1:2" ht="14.45" x14ac:dyDescent="0.25">
      <c r="A3" t="s">
        <v>59</v>
      </c>
      <c r="B3">
        <f>Calculations!C25</f>
        <v>1013364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Table 2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2014-08-18T23:28:12Z</dcterms:created>
  <dcterms:modified xsi:type="dcterms:W3CDTF">2021-01-05T17:59:26Z</dcterms:modified>
</cp:coreProperties>
</file>