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1.4.2-us-v2\InputData\fuels\BS\"/>
    </mc:Choice>
  </mc:AlternateContent>
  <bookViews>
    <workbookView xWindow="360" yWindow="105" windowWidth="19425" windowHeight="9030" activeTab="5"/>
  </bookViews>
  <sheets>
    <sheet name="About" sheetId="1" r:id="rId1"/>
    <sheet name="Subsidies Paid" sheetId="12" r:id="rId2"/>
    <sheet name="AEO Table 1" sheetId="3" r:id="rId3"/>
    <sheet name="AEO Table 8" sheetId="9" r:id="rId4"/>
    <sheet name="AEO Table 11" sheetId="6" r:id="rId5"/>
    <sheet name="Calculations" sheetId="14" r:id="rId6"/>
    <sheet name="BS-BSfTFpEUP" sheetId="10" r:id="rId7"/>
    <sheet name="BS-BSpUEO" sheetId="11" r:id="rId8"/>
    <sheet name="BS-BSpUECB" sheetId="16" r:id="rId9"/>
    <sheet name="JCT Table 1_Notes" sheetId="15" r:id="rId10"/>
  </sheets>
  <calcPr calcId="162913" concurrentCalc="0"/>
</workbook>
</file>

<file path=xl/calcChain.xml><?xml version="1.0" encoding="utf-8"?>
<calcChain xmlns="http://schemas.openxmlformats.org/spreadsheetml/2006/main">
  <c r="F18" i="14" l="1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J18" i="14"/>
  <c r="AK18" i="14"/>
  <c r="E18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K6" i="14"/>
  <c r="E6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AJ5" i="14"/>
  <c r="AK5" i="14"/>
  <c r="C99" i="14"/>
  <c r="C97" i="14"/>
  <c r="AB88" i="14"/>
  <c r="AC88" i="14"/>
  <c r="AD88" i="14"/>
  <c r="D89" i="14"/>
  <c r="E89" i="14"/>
  <c r="F89" i="14"/>
  <c r="G89" i="14"/>
  <c r="G93" i="14"/>
  <c r="H89" i="14"/>
  <c r="I89" i="14"/>
  <c r="J89" i="14"/>
  <c r="K89" i="14"/>
  <c r="K93" i="14"/>
  <c r="L89" i="14"/>
  <c r="M89" i="14"/>
  <c r="N89" i="14"/>
  <c r="O89" i="14"/>
  <c r="O93" i="14"/>
  <c r="P89" i="14"/>
  <c r="Q89" i="14"/>
  <c r="R89" i="14"/>
  <c r="S89" i="14"/>
  <c r="T89" i="14"/>
  <c r="U89" i="14"/>
  <c r="V89" i="14"/>
  <c r="W89" i="14"/>
  <c r="W93" i="14"/>
  <c r="X89" i="14"/>
  <c r="Y89" i="14"/>
  <c r="Z89" i="14"/>
  <c r="AA89" i="14"/>
  <c r="AA93" i="14"/>
  <c r="AB89" i="14"/>
  <c r="AC89" i="14"/>
  <c r="AD89" i="14"/>
  <c r="AE89" i="14"/>
  <c r="AF89" i="14"/>
  <c r="AG89" i="14"/>
  <c r="AH89" i="14"/>
  <c r="AI89" i="14"/>
  <c r="AJ89" i="14"/>
  <c r="AK89" i="14"/>
  <c r="D90" i="14"/>
  <c r="D93" i="14"/>
  <c r="E90" i="14"/>
  <c r="F90" i="14"/>
  <c r="G90" i="14"/>
  <c r="H90" i="14"/>
  <c r="I90" i="14"/>
  <c r="J90" i="14"/>
  <c r="K90" i="14"/>
  <c r="L90" i="14"/>
  <c r="L93" i="14"/>
  <c r="M90" i="14"/>
  <c r="N90" i="14"/>
  <c r="O90" i="14"/>
  <c r="P90" i="14"/>
  <c r="Q90" i="14"/>
  <c r="R90" i="14"/>
  <c r="S90" i="14"/>
  <c r="S93" i="14"/>
  <c r="T90" i="14"/>
  <c r="T93" i="14"/>
  <c r="U90" i="14"/>
  <c r="V90" i="14"/>
  <c r="W90" i="14"/>
  <c r="X90" i="14"/>
  <c r="Y90" i="14"/>
  <c r="Z90" i="14"/>
  <c r="AA90" i="14"/>
  <c r="AB90" i="14"/>
  <c r="AB93" i="14"/>
  <c r="AC90" i="14"/>
  <c r="AD90" i="14"/>
  <c r="AE90" i="14"/>
  <c r="AF90" i="14"/>
  <c r="AG90" i="14"/>
  <c r="AH90" i="14"/>
  <c r="AI90" i="14"/>
  <c r="AJ90" i="14"/>
  <c r="AK90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S91" i="14"/>
  <c r="T91" i="14"/>
  <c r="U91" i="14"/>
  <c r="V91" i="14"/>
  <c r="W91" i="14"/>
  <c r="X91" i="14"/>
  <c r="Y91" i="14"/>
  <c r="Z91" i="14"/>
  <c r="AA91" i="14"/>
  <c r="AB91" i="14"/>
  <c r="AC91" i="14"/>
  <c r="AD91" i="14"/>
  <c r="AE91" i="14"/>
  <c r="AF91" i="14"/>
  <c r="AG91" i="14"/>
  <c r="AH91" i="14"/>
  <c r="AI91" i="14"/>
  <c r="AJ91" i="14"/>
  <c r="AK91" i="14"/>
  <c r="D92" i="14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R92" i="14"/>
  <c r="S92" i="14"/>
  <c r="T92" i="14"/>
  <c r="U92" i="14"/>
  <c r="V92" i="14"/>
  <c r="W92" i="14"/>
  <c r="X92" i="14"/>
  <c r="Y92" i="14"/>
  <c r="Z92" i="14"/>
  <c r="AA92" i="14"/>
  <c r="AB92" i="14"/>
  <c r="AC92" i="14"/>
  <c r="AD92" i="14"/>
  <c r="AE92" i="14"/>
  <c r="AF92" i="14"/>
  <c r="AG92" i="14"/>
  <c r="AH92" i="14"/>
  <c r="AI92" i="14"/>
  <c r="AJ92" i="14"/>
  <c r="AK92" i="14"/>
  <c r="F93" i="14"/>
  <c r="H93" i="14"/>
  <c r="J93" i="14"/>
  <c r="N93" i="14"/>
  <c r="P93" i="14"/>
  <c r="R93" i="14"/>
  <c r="V93" i="14"/>
  <c r="X93" i="14"/>
  <c r="Z93" i="14"/>
  <c r="C92" i="14"/>
  <c r="C90" i="14"/>
  <c r="C89" i="14"/>
  <c r="AB80" i="14"/>
  <c r="AC80" i="14"/>
  <c r="AD80" i="14"/>
  <c r="AE80" i="14"/>
  <c r="AF80" i="14"/>
  <c r="AG80" i="14"/>
  <c r="AH80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D82" i="14"/>
  <c r="E82" i="14"/>
  <c r="F82" i="14"/>
  <c r="G82" i="14"/>
  <c r="H82" i="14"/>
  <c r="I82" i="14"/>
  <c r="J82" i="14"/>
  <c r="K82" i="14"/>
  <c r="K85" i="14"/>
  <c r="L82" i="14"/>
  <c r="M82" i="14"/>
  <c r="N82" i="14"/>
  <c r="O82" i="14"/>
  <c r="P82" i="14"/>
  <c r="Q82" i="14"/>
  <c r="R82" i="14"/>
  <c r="S82" i="14"/>
  <c r="S85" i="14"/>
  <c r="T82" i="14"/>
  <c r="U82" i="14"/>
  <c r="V82" i="14"/>
  <c r="W82" i="14"/>
  <c r="X82" i="14"/>
  <c r="Y82" i="14"/>
  <c r="Z82" i="14"/>
  <c r="AA82" i="14"/>
  <c r="AA85" i="14"/>
  <c r="AB82" i="14"/>
  <c r="AC82" i="14"/>
  <c r="AD82" i="14"/>
  <c r="AE82" i="14"/>
  <c r="AF82" i="14"/>
  <c r="AG82" i="14"/>
  <c r="AH82" i="14"/>
  <c r="AI82" i="14"/>
  <c r="AJ82" i="14"/>
  <c r="AK82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AH83" i="14"/>
  <c r="AI83" i="14"/>
  <c r="AJ83" i="14"/>
  <c r="AK83" i="14"/>
  <c r="D84" i="14"/>
  <c r="E84" i="14"/>
  <c r="F84" i="14"/>
  <c r="G84" i="14"/>
  <c r="G85" i="14"/>
  <c r="H84" i="14"/>
  <c r="I84" i="14"/>
  <c r="J84" i="14"/>
  <c r="K84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AG84" i="14"/>
  <c r="AH84" i="14"/>
  <c r="AI84" i="14"/>
  <c r="AJ84" i="14"/>
  <c r="AK84" i="14"/>
  <c r="F85" i="14"/>
  <c r="J85" i="14"/>
  <c r="N85" i="14"/>
  <c r="O85" i="14"/>
  <c r="R85" i="14"/>
  <c r="V85" i="14"/>
  <c r="W85" i="14"/>
  <c r="Z85" i="14"/>
  <c r="AD85" i="14"/>
  <c r="AE85" i="14"/>
  <c r="C84" i="14"/>
  <c r="C82" i="14"/>
  <c r="C81" i="14"/>
  <c r="AB72" i="14"/>
  <c r="AC72" i="14"/>
  <c r="AD72" i="14"/>
  <c r="D73" i="14"/>
  <c r="E73" i="14"/>
  <c r="F73" i="14"/>
  <c r="F77" i="14"/>
  <c r="G73" i="14"/>
  <c r="H73" i="14"/>
  <c r="I73" i="14"/>
  <c r="J73" i="14"/>
  <c r="K73" i="14"/>
  <c r="L73" i="14"/>
  <c r="M73" i="14"/>
  <c r="N73" i="14"/>
  <c r="N77" i="14"/>
  <c r="O73" i="14"/>
  <c r="P73" i="14"/>
  <c r="Q73" i="14"/>
  <c r="R73" i="14"/>
  <c r="S73" i="14"/>
  <c r="T73" i="14"/>
  <c r="U73" i="14"/>
  <c r="V73" i="14"/>
  <c r="V77" i="14"/>
  <c r="W73" i="14"/>
  <c r="X73" i="14"/>
  <c r="Y73" i="14"/>
  <c r="Z73" i="14"/>
  <c r="AA73" i="14"/>
  <c r="AB73" i="14"/>
  <c r="AC73" i="14"/>
  <c r="AD73" i="14"/>
  <c r="AE73" i="14"/>
  <c r="AF73" i="14"/>
  <c r="AG73" i="14"/>
  <c r="AH73" i="14"/>
  <c r="AI73" i="14"/>
  <c r="AJ73" i="14"/>
  <c r="AK73" i="14"/>
  <c r="D74" i="14"/>
  <c r="E74" i="14"/>
  <c r="F74" i="14"/>
  <c r="G74" i="14"/>
  <c r="G77" i="14"/>
  <c r="H74" i="14"/>
  <c r="I74" i="14"/>
  <c r="J74" i="14"/>
  <c r="K74" i="14"/>
  <c r="L74" i="14"/>
  <c r="M74" i="14"/>
  <c r="N74" i="14"/>
  <c r="O74" i="14"/>
  <c r="P74" i="14"/>
  <c r="Q74" i="14"/>
  <c r="R74" i="14"/>
  <c r="S74" i="14"/>
  <c r="T74" i="14"/>
  <c r="U74" i="14"/>
  <c r="V74" i="14"/>
  <c r="W74" i="14"/>
  <c r="X74" i="14"/>
  <c r="Y74" i="14"/>
  <c r="Z74" i="14"/>
  <c r="AA74" i="14"/>
  <c r="AA77" i="14"/>
  <c r="AB74" i="14"/>
  <c r="AC74" i="14"/>
  <c r="AD74" i="14"/>
  <c r="AE74" i="14"/>
  <c r="AF74" i="14"/>
  <c r="AG74" i="14"/>
  <c r="AH74" i="14"/>
  <c r="AI74" i="14"/>
  <c r="AJ74" i="14"/>
  <c r="AK74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AF75" i="14"/>
  <c r="AG75" i="14"/>
  <c r="AH75" i="14"/>
  <c r="AI75" i="14"/>
  <c r="AJ75" i="14"/>
  <c r="AK75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D76" i="14"/>
  <c r="AE76" i="14"/>
  <c r="AF76" i="14"/>
  <c r="AG76" i="14"/>
  <c r="AH76" i="14"/>
  <c r="AI76" i="14"/>
  <c r="AJ76" i="14"/>
  <c r="AK76" i="14"/>
  <c r="J77" i="14"/>
  <c r="K77" i="14"/>
  <c r="O77" i="14"/>
  <c r="R77" i="14"/>
  <c r="S77" i="14"/>
  <c r="W77" i="14"/>
  <c r="Z77" i="14"/>
  <c r="D72" i="14"/>
  <c r="E72" i="14"/>
  <c r="F72" i="14"/>
  <c r="C76" i="14"/>
  <c r="C74" i="14"/>
  <c r="C73" i="14"/>
  <c r="AB65" i="14"/>
  <c r="AC65" i="14"/>
  <c r="AD65" i="14"/>
  <c r="AE65" i="14"/>
  <c r="AF65" i="14"/>
  <c r="D66" i="14"/>
  <c r="D69" i="14"/>
  <c r="E66" i="14"/>
  <c r="E69" i="14"/>
  <c r="F66" i="14"/>
  <c r="G66" i="14"/>
  <c r="H66" i="14"/>
  <c r="I66" i="14"/>
  <c r="J66" i="14"/>
  <c r="K66" i="14"/>
  <c r="L66" i="14"/>
  <c r="L69" i="14"/>
  <c r="M66" i="14"/>
  <c r="M69" i="14"/>
  <c r="N66" i="14"/>
  <c r="O66" i="14"/>
  <c r="P66" i="14"/>
  <c r="Q66" i="14"/>
  <c r="R66" i="14"/>
  <c r="S66" i="14"/>
  <c r="T66" i="14"/>
  <c r="T69" i="14"/>
  <c r="U66" i="14"/>
  <c r="U69" i="14"/>
  <c r="V66" i="14"/>
  <c r="W66" i="14"/>
  <c r="X66" i="14"/>
  <c r="Y66" i="14"/>
  <c r="Z66" i="14"/>
  <c r="AA66" i="14"/>
  <c r="AB66" i="14"/>
  <c r="AB69" i="14"/>
  <c r="AC66" i="14"/>
  <c r="AC69" i="14"/>
  <c r="AD66" i="14"/>
  <c r="AE66" i="14"/>
  <c r="AF66" i="14"/>
  <c r="AG66" i="14"/>
  <c r="AH66" i="14"/>
  <c r="AI66" i="14"/>
  <c r="AJ66" i="14"/>
  <c r="AK66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H69" i="14"/>
  <c r="I69" i="14"/>
  <c r="P69" i="14"/>
  <c r="Q69" i="14"/>
  <c r="X69" i="14"/>
  <c r="Y69" i="14"/>
  <c r="C68" i="14"/>
  <c r="C66" i="14"/>
  <c r="AB58" i="14"/>
  <c r="AC58" i="14"/>
  <c r="AD58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F59" i="14"/>
  <c r="AG59" i="14"/>
  <c r="AH59" i="14"/>
  <c r="AI59" i="14"/>
  <c r="AJ59" i="14"/>
  <c r="AK59" i="14"/>
  <c r="D60" i="14"/>
  <c r="E60" i="14"/>
  <c r="F60" i="14"/>
  <c r="G60" i="14"/>
  <c r="H60" i="14"/>
  <c r="I60" i="14"/>
  <c r="J60" i="14"/>
  <c r="J61" i="14"/>
  <c r="K60" i="14"/>
  <c r="K61" i="14"/>
  <c r="L60" i="14"/>
  <c r="M60" i="14"/>
  <c r="N60" i="14"/>
  <c r="O60" i="14"/>
  <c r="P60" i="14"/>
  <c r="Q60" i="14"/>
  <c r="R60" i="14"/>
  <c r="R61" i="14"/>
  <c r="S60" i="14"/>
  <c r="S61" i="14"/>
  <c r="T60" i="14"/>
  <c r="U60" i="14"/>
  <c r="V60" i="14"/>
  <c r="W60" i="14"/>
  <c r="X60" i="14"/>
  <c r="Y60" i="14"/>
  <c r="Z60" i="14"/>
  <c r="Z61" i="14"/>
  <c r="AA60" i="14"/>
  <c r="AA61" i="14"/>
  <c r="AB60" i="14"/>
  <c r="AC60" i="14"/>
  <c r="AD60" i="14"/>
  <c r="AE60" i="14"/>
  <c r="AF60" i="14"/>
  <c r="AG60" i="14"/>
  <c r="AH60" i="14"/>
  <c r="AI60" i="14"/>
  <c r="AJ60" i="14"/>
  <c r="AK60" i="14"/>
  <c r="F61" i="14"/>
  <c r="G61" i="14"/>
  <c r="N61" i="14"/>
  <c r="O61" i="14"/>
  <c r="V61" i="14"/>
  <c r="W61" i="14"/>
  <c r="D58" i="14"/>
  <c r="E58" i="14"/>
  <c r="F58" i="14"/>
  <c r="C60" i="14"/>
  <c r="C59" i="14"/>
  <c r="AB52" i="14"/>
  <c r="AC52" i="14"/>
  <c r="AD52" i="14"/>
  <c r="D53" i="14"/>
  <c r="E53" i="14"/>
  <c r="F53" i="14"/>
  <c r="F55" i="14"/>
  <c r="G53" i="14"/>
  <c r="G55" i="14"/>
  <c r="H53" i="14"/>
  <c r="I53" i="14"/>
  <c r="J53" i="14"/>
  <c r="J55" i="14"/>
  <c r="K53" i="14"/>
  <c r="K55" i="14"/>
  <c r="L53" i="14"/>
  <c r="M53" i="14"/>
  <c r="N53" i="14"/>
  <c r="O53" i="14"/>
  <c r="O55" i="14"/>
  <c r="P53" i="14"/>
  <c r="Q53" i="14"/>
  <c r="R53" i="14"/>
  <c r="S53" i="14"/>
  <c r="T53" i="14"/>
  <c r="U53" i="14"/>
  <c r="V53" i="14"/>
  <c r="V55" i="14"/>
  <c r="W53" i="14"/>
  <c r="W55" i="14"/>
  <c r="X53" i="14"/>
  <c r="Y53" i="14"/>
  <c r="Z53" i="14"/>
  <c r="Z55" i="14"/>
  <c r="AA53" i="14"/>
  <c r="AA55" i="14"/>
  <c r="AB53" i="14"/>
  <c r="AC53" i="14"/>
  <c r="AD53" i="14"/>
  <c r="AE53" i="14"/>
  <c r="AF53" i="14"/>
  <c r="AG53" i="14"/>
  <c r="AH53" i="14"/>
  <c r="AI53" i="14"/>
  <c r="AJ53" i="14"/>
  <c r="AK53" i="14"/>
  <c r="D54" i="14"/>
  <c r="D55" i="14"/>
  <c r="E54" i="14"/>
  <c r="E55" i="14"/>
  <c r="F54" i="14"/>
  <c r="G54" i="14"/>
  <c r="H54" i="14"/>
  <c r="I54" i="14"/>
  <c r="I55" i="14"/>
  <c r="J54" i="14"/>
  <c r="K54" i="14"/>
  <c r="L54" i="14"/>
  <c r="M54" i="14"/>
  <c r="M55" i="14"/>
  <c r="N54" i="14"/>
  <c r="O54" i="14"/>
  <c r="P54" i="14"/>
  <c r="P55" i="14"/>
  <c r="Q54" i="14"/>
  <c r="Q55" i="14"/>
  <c r="R54" i="14"/>
  <c r="S54" i="14"/>
  <c r="T54" i="14"/>
  <c r="T55" i="14"/>
  <c r="U54" i="14"/>
  <c r="U55" i="14"/>
  <c r="V54" i="14"/>
  <c r="W54" i="14"/>
  <c r="X54" i="14"/>
  <c r="Y54" i="14"/>
  <c r="Y55" i="14"/>
  <c r="Z54" i="14"/>
  <c r="AA54" i="14"/>
  <c r="AB54" i="14"/>
  <c r="AC54" i="14"/>
  <c r="AC55" i="14"/>
  <c r="AD54" i="14"/>
  <c r="AE54" i="14"/>
  <c r="AF54" i="14"/>
  <c r="AG54" i="14"/>
  <c r="AH54" i="14"/>
  <c r="AI54" i="14"/>
  <c r="AJ54" i="14"/>
  <c r="AK54" i="14"/>
  <c r="H55" i="14"/>
  <c r="L55" i="14"/>
  <c r="N55" i="14"/>
  <c r="R55" i="14"/>
  <c r="S55" i="14"/>
  <c r="X55" i="14"/>
  <c r="AB55" i="14"/>
  <c r="C54" i="14"/>
  <c r="C53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G48" i="14"/>
  <c r="AH48" i="14"/>
  <c r="AI48" i="14"/>
  <c r="AJ48" i="14"/>
  <c r="AK48" i="14"/>
  <c r="C48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A47" i="14"/>
  <c r="AB47" i="14"/>
  <c r="AC47" i="14"/>
  <c r="AD47" i="14"/>
  <c r="AE47" i="14"/>
  <c r="AF47" i="14"/>
  <c r="AG47" i="14"/>
  <c r="AH47" i="14"/>
  <c r="AI47" i="14"/>
  <c r="AJ47" i="14"/>
  <c r="AK47" i="14"/>
  <c r="C47" i="14"/>
  <c r="C41" i="14"/>
  <c r="AB35" i="14"/>
  <c r="AC35" i="14"/>
  <c r="AD35" i="14"/>
  <c r="AE35" i="14"/>
  <c r="AF35" i="14"/>
  <c r="AG35" i="14"/>
  <c r="AH35" i="14"/>
  <c r="AI35" i="14"/>
  <c r="AJ35" i="14"/>
  <c r="AK35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B37" i="14"/>
  <c r="AC36" i="14"/>
  <c r="AC37" i="14"/>
  <c r="AD36" i="14"/>
  <c r="AD37" i="14"/>
  <c r="AE36" i="14"/>
  <c r="AE37" i="14"/>
  <c r="AF36" i="14"/>
  <c r="AF37" i="14"/>
  <c r="AG36" i="14"/>
  <c r="AG37" i="14"/>
  <c r="AH36" i="14"/>
  <c r="AH37" i="14"/>
  <c r="AI36" i="14"/>
  <c r="AI37" i="14"/>
  <c r="AJ36" i="14"/>
  <c r="AJ37" i="14"/>
  <c r="AK36" i="14"/>
  <c r="AK37" i="14"/>
  <c r="C36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J29" i="14"/>
  <c r="AK29" i="14"/>
  <c r="C29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J23" i="14"/>
  <c r="AK23" i="14"/>
  <c r="C23" i="14"/>
  <c r="X85" i="14"/>
  <c r="P85" i="14"/>
  <c r="D85" i="14"/>
  <c r="AC93" i="14"/>
  <c r="U93" i="14"/>
  <c r="M93" i="14"/>
  <c r="E93" i="14"/>
  <c r="X77" i="14"/>
  <c r="P77" i="14"/>
  <c r="H77" i="14"/>
  <c r="W69" i="14"/>
  <c r="S69" i="14"/>
  <c r="K69" i="14"/>
  <c r="AB85" i="14"/>
  <c r="T85" i="14"/>
  <c r="L85" i="14"/>
  <c r="H85" i="14"/>
  <c r="Y93" i="14"/>
  <c r="Q93" i="14"/>
  <c r="I93" i="14"/>
  <c r="AB77" i="14"/>
  <c r="T77" i="14"/>
  <c r="L77" i="14"/>
  <c r="D77" i="14"/>
  <c r="AA69" i="14"/>
  <c r="O69" i="14"/>
  <c r="G69" i="14"/>
  <c r="Z69" i="14"/>
  <c r="V69" i="14"/>
  <c r="R69" i="14"/>
  <c r="N69" i="14"/>
  <c r="J69" i="14"/>
  <c r="F69" i="14"/>
  <c r="AC61" i="14"/>
  <c r="Y61" i="14"/>
  <c r="U61" i="14"/>
  <c r="Q61" i="14"/>
  <c r="M61" i="14"/>
  <c r="I61" i="14"/>
  <c r="E61" i="14"/>
  <c r="AC85" i="14"/>
  <c r="Y85" i="14"/>
  <c r="U85" i="14"/>
  <c r="Q85" i="14"/>
  <c r="M85" i="14"/>
  <c r="I85" i="14"/>
  <c r="E85" i="14"/>
  <c r="AB61" i="14"/>
  <c r="X61" i="14"/>
  <c r="T61" i="14"/>
  <c r="P61" i="14"/>
  <c r="L61" i="14"/>
  <c r="H61" i="14"/>
  <c r="D61" i="14"/>
  <c r="AC77" i="14"/>
  <c r="Y77" i="14"/>
  <c r="U77" i="14"/>
  <c r="Q77" i="14"/>
  <c r="M77" i="14"/>
  <c r="I77" i="14"/>
  <c r="E77" i="14"/>
  <c r="AD93" i="14"/>
  <c r="AE88" i="14"/>
  <c r="AH85" i="14"/>
  <c r="AI80" i="14"/>
  <c r="AG85" i="14"/>
  <c r="AF85" i="14"/>
  <c r="AD77" i="14"/>
  <c r="AE72" i="14"/>
  <c r="G72" i="14"/>
  <c r="AG65" i="14"/>
  <c r="AF69" i="14"/>
  <c r="AE69" i="14"/>
  <c r="AD69" i="14"/>
  <c r="AD61" i="14"/>
  <c r="AE58" i="14"/>
  <c r="G58" i="14"/>
  <c r="AD55" i="14"/>
  <c r="AE52" i="14"/>
  <c r="AF88" i="14"/>
  <c r="AE93" i="14"/>
  <c r="AJ80" i="14"/>
  <c r="AI85" i="14"/>
  <c r="AF72" i="14"/>
  <c r="AE77" i="14"/>
  <c r="H72" i="14"/>
  <c r="AH65" i="14"/>
  <c r="AG69" i="14"/>
  <c r="AF58" i="14"/>
  <c r="AE61" i="14"/>
  <c r="H58" i="14"/>
  <c r="AF52" i="14"/>
  <c r="AE55" i="14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F6" i="11"/>
  <c r="F14" i="11"/>
  <c r="G6" i="11"/>
  <c r="G14" i="11"/>
  <c r="H6" i="11"/>
  <c r="H14" i="11"/>
  <c r="I6" i="11"/>
  <c r="I14" i="11"/>
  <c r="J6" i="11"/>
  <c r="K6" i="11"/>
  <c r="L6" i="11"/>
  <c r="L14" i="11"/>
  <c r="M6" i="11"/>
  <c r="M14" i="11"/>
  <c r="N6" i="11"/>
  <c r="N14" i="11"/>
  <c r="O6" i="11"/>
  <c r="O14" i="11"/>
  <c r="P6" i="11"/>
  <c r="P14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J14" i="11"/>
  <c r="K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C96" i="14"/>
  <c r="C40" i="14"/>
  <c r="C10" i="16"/>
  <c r="D10" i="16"/>
  <c r="G10" i="16"/>
  <c r="H10" i="16"/>
  <c r="K10" i="16"/>
  <c r="L10" i="16"/>
  <c r="O10" i="16"/>
  <c r="P10" i="16"/>
  <c r="E17" i="14"/>
  <c r="F17" i="14"/>
  <c r="E10" i="16"/>
  <c r="G17" i="14"/>
  <c r="F10" i="16"/>
  <c r="H17" i="14"/>
  <c r="I17" i="14"/>
  <c r="J17" i="14"/>
  <c r="I10" i="16"/>
  <c r="K17" i="14"/>
  <c r="J10" i="16"/>
  <c r="L17" i="14"/>
  <c r="M17" i="14"/>
  <c r="N17" i="14"/>
  <c r="M10" i="16"/>
  <c r="O17" i="14"/>
  <c r="N10" i="16"/>
  <c r="P17" i="14"/>
  <c r="Q17" i="14"/>
  <c r="R17" i="14"/>
  <c r="B10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B7" i="16"/>
  <c r="AG88" i="14"/>
  <c r="AF93" i="14"/>
  <c r="AK80" i="14"/>
  <c r="AK85" i="14"/>
  <c r="AJ85" i="14"/>
  <c r="AG72" i="14"/>
  <c r="AF77" i="14"/>
  <c r="I72" i="14"/>
  <c r="AI65" i="14"/>
  <c r="AH69" i="14"/>
  <c r="AG58" i="14"/>
  <c r="AF61" i="14"/>
  <c r="I58" i="14"/>
  <c r="AG52" i="14"/>
  <c r="AF55" i="14"/>
  <c r="S17" i="14"/>
  <c r="Q10" i="16"/>
  <c r="P7" i="16"/>
  <c r="Q7" i="16"/>
  <c r="B9" i="11"/>
  <c r="B6" i="11"/>
  <c r="B14" i="11"/>
  <c r="B5" i="11"/>
  <c r="B8" i="16"/>
  <c r="C8" i="16"/>
  <c r="E11" i="14"/>
  <c r="E12" i="14"/>
  <c r="D8" i="16"/>
  <c r="F11" i="14"/>
  <c r="F12" i="14"/>
  <c r="E8" i="16"/>
  <c r="G11" i="14"/>
  <c r="G12" i="14"/>
  <c r="F8" i="16"/>
  <c r="H11" i="14"/>
  <c r="H12" i="14"/>
  <c r="G8" i="16"/>
  <c r="I11" i="14"/>
  <c r="I12" i="14"/>
  <c r="H8" i="16"/>
  <c r="J11" i="14"/>
  <c r="J12" i="14"/>
  <c r="I8" i="16"/>
  <c r="K11" i="14"/>
  <c r="K12" i="14"/>
  <c r="J8" i="16"/>
  <c r="L11" i="14"/>
  <c r="L12" i="14"/>
  <c r="K8" i="16"/>
  <c r="M11" i="14"/>
  <c r="M12" i="14"/>
  <c r="L8" i="16"/>
  <c r="N11" i="14"/>
  <c r="N12" i="14"/>
  <c r="M8" i="16"/>
  <c r="O11" i="14"/>
  <c r="O12" i="14"/>
  <c r="N8" i="16"/>
  <c r="P11" i="14"/>
  <c r="P12" i="14"/>
  <c r="O8" i="16"/>
  <c r="Q11" i="14"/>
  <c r="I9" i="12"/>
  <c r="H9" i="12"/>
  <c r="G9" i="12"/>
  <c r="F9" i="12"/>
  <c r="L8" i="12"/>
  <c r="E6" i="11"/>
  <c r="E14" i="11"/>
  <c r="K8" i="12"/>
  <c r="D6" i="11"/>
  <c r="D14" i="11"/>
  <c r="J8" i="12"/>
  <c r="C6" i="11"/>
  <c r="C14" i="11"/>
  <c r="C46" i="14"/>
  <c r="D46" i="14"/>
  <c r="E46" i="14"/>
  <c r="F46" i="14"/>
  <c r="G46" i="14"/>
  <c r="C98" i="14"/>
  <c r="C91" i="14"/>
  <c r="C88" i="14"/>
  <c r="D88" i="14"/>
  <c r="E88" i="14"/>
  <c r="F88" i="14"/>
  <c r="G88" i="14"/>
  <c r="H88" i="14"/>
  <c r="I88" i="14"/>
  <c r="J88" i="14"/>
  <c r="C83" i="14"/>
  <c r="C80" i="14"/>
  <c r="D80" i="14"/>
  <c r="E80" i="14"/>
  <c r="F80" i="14"/>
  <c r="G80" i="14"/>
  <c r="C75" i="14"/>
  <c r="C72" i="14"/>
  <c r="C67" i="14"/>
  <c r="C65" i="14"/>
  <c r="D65" i="14"/>
  <c r="E65" i="14"/>
  <c r="F65" i="14"/>
  <c r="G65" i="14"/>
  <c r="C58" i="14"/>
  <c r="C52" i="14"/>
  <c r="D52" i="14"/>
  <c r="E52" i="14"/>
  <c r="F52" i="14"/>
  <c r="G52" i="14"/>
  <c r="C35" i="14"/>
  <c r="D35" i="14"/>
  <c r="E35" i="14"/>
  <c r="C28" i="14"/>
  <c r="D28" i="14"/>
  <c r="E28" i="14"/>
  <c r="F28" i="14"/>
  <c r="G28" i="14"/>
  <c r="C22" i="14"/>
  <c r="D22" i="14"/>
  <c r="E22" i="14"/>
  <c r="F22" i="14"/>
  <c r="L21" i="15"/>
  <c r="K21" i="15"/>
  <c r="J21" i="15"/>
  <c r="I21" i="15"/>
  <c r="H21" i="15"/>
  <c r="L20" i="15"/>
  <c r="K20" i="15"/>
  <c r="J20" i="15"/>
  <c r="I20" i="15"/>
  <c r="H20" i="15"/>
  <c r="G17" i="15"/>
  <c r="F17" i="15"/>
  <c r="E17" i="15"/>
  <c r="D17" i="15"/>
  <c r="C17" i="15"/>
  <c r="G16" i="15"/>
  <c r="F16" i="15"/>
  <c r="E16" i="15"/>
  <c r="D16" i="15"/>
  <c r="C16" i="15"/>
  <c r="L13" i="15"/>
  <c r="K13" i="15"/>
  <c r="J13" i="15"/>
  <c r="I13" i="15"/>
  <c r="H13" i="15"/>
  <c r="G13" i="15"/>
  <c r="F13" i="15"/>
  <c r="E13" i="15"/>
  <c r="D13" i="15"/>
  <c r="C13" i="15"/>
  <c r="L11" i="15"/>
  <c r="K11" i="15"/>
  <c r="J11" i="15"/>
  <c r="I11" i="15"/>
  <c r="H11" i="15"/>
  <c r="G11" i="15"/>
  <c r="F11" i="15"/>
  <c r="E11" i="15"/>
  <c r="D11" i="15"/>
  <c r="C11" i="15"/>
  <c r="J9" i="15"/>
  <c r="I9" i="15"/>
  <c r="H9" i="15"/>
  <c r="G9" i="15"/>
  <c r="F9" i="15"/>
  <c r="E9" i="15"/>
  <c r="D9" i="15"/>
  <c r="C9" i="15"/>
  <c r="AH88" i="14"/>
  <c r="AG93" i="14"/>
  <c r="AH72" i="14"/>
  <c r="AG77" i="14"/>
  <c r="J72" i="14"/>
  <c r="AJ65" i="14"/>
  <c r="AI69" i="14"/>
  <c r="AH58" i="14"/>
  <c r="AG61" i="14"/>
  <c r="J58" i="14"/>
  <c r="AH52" i="14"/>
  <c r="AG55" i="14"/>
  <c r="T17" i="14"/>
  <c r="R10" i="16"/>
  <c r="R11" i="14"/>
  <c r="Q12" i="14"/>
  <c r="P8" i="16"/>
  <c r="E30" i="14"/>
  <c r="D4" i="11"/>
  <c r="R7" i="16"/>
  <c r="G49" i="14"/>
  <c r="D49" i="14"/>
  <c r="G30" i="14"/>
  <c r="F4" i="11"/>
  <c r="C37" i="14"/>
  <c r="C77" i="14"/>
  <c r="C85" i="14"/>
  <c r="C49" i="14"/>
  <c r="D24" i="14"/>
  <c r="C2" i="11"/>
  <c r="C13" i="11"/>
  <c r="F30" i="14"/>
  <c r="E4" i="11"/>
  <c r="C55" i="14"/>
  <c r="E24" i="14"/>
  <c r="D2" i="11"/>
  <c r="D13" i="11"/>
  <c r="C69" i="14"/>
  <c r="K88" i="14"/>
  <c r="L88" i="14"/>
  <c r="C24" i="14"/>
  <c r="B2" i="11"/>
  <c r="B13" i="11"/>
  <c r="C30" i="14"/>
  <c r="B4" i="11"/>
  <c r="D30" i="14"/>
  <c r="C4" i="11"/>
  <c r="E49" i="14"/>
  <c r="C93" i="14"/>
  <c r="H28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AI42" i="14"/>
  <c r="AJ42" i="14"/>
  <c r="AK42" i="14"/>
  <c r="C61" i="14"/>
  <c r="F24" i="14"/>
  <c r="E2" i="11"/>
  <c r="E13" i="11"/>
  <c r="G22" i="14"/>
  <c r="H52" i="14"/>
  <c r="F35" i="14"/>
  <c r="E37" i="14"/>
  <c r="F49" i="14"/>
  <c r="H65" i="14"/>
  <c r="H80" i="14"/>
  <c r="D37" i="14"/>
  <c r="H46" i="14"/>
  <c r="AH93" i="14"/>
  <c r="AI88" i="14"/>
  <c r="AH77" i="14"/>
  <c r="AI72" i="14"/>
  <c r="K72" i="14"/>
  <c r="AJ69" i="14"/>
  <c r="AK65" i="14"/>
  <c r="AK69" i="14"/>
  <c r="AH61" i="14"/>
  <c r="AI58" i="14"/>
  <c r="K58" i="14"/>
  <c r="AH55" i="14"/>
  <c r="AI52" i="14"/>
  <c r="B4" i="10"/>
  <c r="B3" i="10"/>
  <c r="B17" i="10"/>
  <c r="U17" i="14"/>
  <c r="S10" i="16"/>
  <c r="C3" i="10"/>
  <c r="C17" i="10"/>
  <c r="R12" i="14"/>
  <c r="Q8" i="16"/>
  <c r="S11" i="14"/>
  <c r="S7" i="16"/>
  <c r="D4" i="10"/>
  <c r="C4" i="10"/>
  <c r="D3" i="10"/>
  <c r="D17" i="10"/>
  <c r="H49" i="14"/>
  <c r="I46" i="14"/>
  <c r="I80" i="14"/>
  <c r="H30" i="14"/>
  <c r="G4" i="11"/>
  <c r="I28" i="14"/>
  <c r="I65" i="14"/>
  <c r="H22" i="14"/>
  <c r="G24" i="14"/>
  <c r="F2" i="11"/>
  <c r="F13" i="11"/>
  <c r="I52" i="14"/>
  <c r="E4" i="10"/>
  <c r="G35" i="14"/>
  <c r="F37" i="14"/>
  <c r="E3" i="10"/>
  <c r="E17" i="10"/>
  <c r="C100" i="14"/>
  <c r="D100" i="14"/>
  <c r="E100" i="14"/>
  <c r="F100" i="14"/>
  <c r="G100" i="14"/>
  <c r="H100" i="14"/>
  <c r="I100" i="14"/>
  <c r="J100" i="14"/>
  <c r="K100" i="14"/>
  <c r="L100" i="14"/>
  <c r="M100" i="14"/>
  <c r="N100" i="14"/>
  <c r="O100" i="14"/>
  <c r="P100" i="14"/>
  <c r="Q100" i="14"/>
  <c r="R100" i="14"/>
  <c r="S100" i="14"/>
  <c r="T100" i="14"/>
  <c r="U100" i="14"/>
  <c r="V100" i="14"/>
  <c r="W100" i="14"/>
  <c r="X100" i="14"/>
  <c r="Y100" i="14"/>
  <c r="Z100" i="14"/>
  <c r="AA100" i="14"/>
  <c r="AB100" i="14"/>
  <c r="AC100" i="14"/>
  <c r="AD100" i="14"/>
  <c r="AE100" i="14"/>
  <c r="AF100" i="14"/>
  <c r="AG100" i="14"/>
  <c r="AH100" i="14"/>
  <c r="AI100" i="14"/>
  <c r="AJ100" i="14"/>
  <c r="AK100" i="14"/>
  <c r="M88" i="14"/>
  <c r="AJ88" i="14"/>
  <c r="AI93" i="14"/>
  <c r="AJ72" i="14"/>
  <c r="AI77" i="14"/>
  <c r="L72" i="14"/>
  <c r="AJ58" i="14"/>
  <c r="AI61" i="14"/>
  <c r="L58" i="14"/>
  <c r="AJ52" i="14"/>
  <c r="AI55" i="14"/>
  <c r="B11" i="10"/>
  <c r="T10" i="16"/>
  <c r="V17" i="14"/>
  <c r="B10" i="10"/>
  <c r="B14" i="10"/>
  <c r="T11" i="14"/>
  <c r="S12" i="14"/>
  <c r="R8" i="16"/>
  <c r="T7" i="16"/>
  <c r="F4" i="10"/>
  <c r="J52" i="14"/>
  <c r="I22" i="14"/>
  <c r="H24" i="14"/>
  <c r="G2" i="11"/>
  <c r="G13" i="11"/>
  <c r="J80" i="14"/>
  <c r="J65" i="14"/>
  <c r="J46" i="14"/>
  <c r="I49" i="14"/>
  <c r="G37" i="14"/>
  <c r="F3" i="10"/>
  <c r="F17" i="10"/>
  <c r="H35" i="14"/>
  <c r="J28" i="14"/>
  <c r="I30" i="14"/>
  <c r="H4" i="11"/>
  <c r="N88" i="14"/>
  <c r="AK88" i="14"/>
  <c r="AK93" i="14"/>
  <c r="AJ93" i="14"/>
  <c r="AK72" i="14"/>
  <c r="AK77" i="14"/>
  <c r="AJ77" i="14"/>
  <c r="M72" i="14"/>
  <c r="AK58" i="14"/>
  <c r="AK61" i="14"/>
  <c r="AJ61" i="14"/>
  <c r="M58" i="14"/>
  <c r="AK52" i="14"/>
  <c r="AK55" i="14"/>
  <c r="AJ55" i="14"/>
  <c r="W17" i="14"/>
  <c r="U10" i="16"/>
  <c r="U11" i="14"/>
  <c r="T12" i="14"/>
  <c r="S8" i="16"/>
  <c r="U7" i="16"/>
  <c r="C10" i="10"/>
  <c r="C14" i="10"/>
  <c r="C11" i="10"/>
  <c r="K80" i="14"/>
  <c r="G4" i="10"/>
  <c r="I35" i="14"/>
  <c r="H37" i="14"/>
  <c r="G3" i="10"/>
  <c r="G17" i="10"/>
  <c r="K65" i="14"/>
  <c r="I24" i="14"/>
  <c r="H2" i="11"/>
  <c r="H13" i="11"/>
  <c r="J22" i="14"/>
  <c r="J30" i="14"/>
  <c r="I4" i="11"/>
  <c r="K28" i="14"/>
  <c r="J49" i="14"/>
  <c r="K46" i="14"/>
  <c r="K52" i="14"/>
  <c r="O88" i="14"/>
  <c r="N72" i="14"/>
  <c r="N58" i="14"/>
  <c r="X17" i="14"/>
  <c r="V10" i="16"/>
  <c r="U12" i="14"/>
  <c r="T8" i="16"/>
  <c r="V11" i="14"/>
  <c r="V7" i="16"/>
  <c r="L52" i="14"/>
  <c r="D11" i="10"/>
  <c r="D10" i="10"/>
  <c r="D14" i="10"/>
  <c r="K30" i="14"/>
  <c r="J4" i="11"/>
  <c r="L28" i="14"/>
  <c r="L65" i="14"/>
  <c r="J35" i="14"/>
  <c r="I37" i="14"/>
  <c r="H3" i="10"/>
  <c r="L80" i="14"/>
  <c r="K49" i="14"/>
  <c r="L46" i="14"/>
  <c r="J24" i="14"/>
  <c r="I2" i="11"/>
  <c r="I13" i="11"/>
  <c r="K22" i="14"/>
  <c r="H4" i="10"/>
  <c r="P88" i="14"/>
  <c r="O72" i="14"/>
  <c r="O58" i="14"/>
  <c r="W10" i="16"/>
  <c r="Y17" i="14"/>
  <c r="V12" i="14"/>
  <c r="U8" i="16"/>
  <c r="W11" i="14"/>
  <c r="W7" i="16"/>
  <c r="H17" i="10"/>
  <c r="M65" i="14"/>
  <c r="J37" i="14"/>
  <c r="I3" i="10"/>
  <c r="I17" i="10"/>
  <c r="K35" i="14"/>
  <c r="K24" i="14"/>
  <c r="J2" i="11"/>
  <c r="J13" i="11"/>
  <c r="L22" i="14"/>
  <c r="M28" i="14"/>
  <c r="L30" i="14"/>
  <c r="K4" i="11"/>
  <c r="M52" i="14"/>
  <c r="I4" i="10"/>
  <c r="M46" i="14"/>
  <c r="L49" i="14"/>
  <c r="M80" i="14"/>
  <c r="E10" i="10"/>
  <c r="E11" i="10"/>
  <c r="E14" i="10"/>
  <c r="Q88" i="14"/>
  <c r="P72" i="14"/>
  <c r="P58" i="14"/>
  <c r="R88" i="14"/>
  <c r="X10" i="16"/>
  <c r="Z17" i="14"/>
  <c r="W12" i="14"/>
  <c r="V8" i="16"/>
  <c r="X11" i="14"/>
  <c r="X7" i="16"/>
  <c r="N80" i="14"/>
  <c r="L24" i="14"/>
  <c r="K2" i="11"/>
  <c r="K13" i="11"/>
  <c r="M22" i="14"/>
  <c r="N65" i="14"/>
  <c r="J4" i="10"/>
  <c r="N28" i="14"/>
  <c r="M30" i="14"/>
  <c r="L4" i="11"/>
  <c r="N52" i="14"/>
  <c r="M49" i="14"/>
  <c r="N46" i="14"/>
  <c r="F11" i="10"/>
  <c r="F10" i="10"/>
  <c r="F14" i="10"/>
  <c r="L35" i="14"/>
  <c r="K37" i="14"/>
  <c r="J3" i="10"/>
  <c r="J17" i="10"/>
  <c r="Q72" i="14"/>
  <c r="Q58" i="14"/>
  <c r="S88" i="14"/>
  <c r="AA17" i="14"/>
  <c r="Y10" i="16"/>
  <c r="Y11" i="14"/>
  <c r="X12" i="14"/>
  <c r="W8" i="16"/>
  <c r="Y7" i="16"/>
  <c r="O28" i="14"/>
  <c r="N30" i="14"/>
  <c r="M4" i="11"/>
  <c r="M24" i="14"/>
  <c r="L2" i="11"/>
  <c r="L13" i="11"/>
  <c r="N22" i="14"/>
  <c r="K4" i="10"/>
  <c r="O80" i="14"/>
  <c r="M35" i="14"/>
  <c r="L37" i="14"/>
  <c r="K3" i="10"/>
  <c r="N49" i="14"/>
  <c r="O46" i="14"/>
  <c r="O52" i="14"/>
  <c r="G14" i="10"/>
  <c r="G11" i="10"/>
  <c r="G10" i="10"/>
  <c r="O65" i="14"/>
  <c r="R72" i="14"/>
  <c r="R58" i="14"/>
  <c r="AB17" i="14"/>
  <c r="Z10" i="16"/>
  <c r="T88" i="14"/>
  <c r="Z11" i="14"/>
  <c r="Y12" i="14"/>
  <c r="X8" i="16"/>
  <c r="Z7" i="16"/>
  <c r="P52" i="14"/>
  <c r="M37" i="14"/>
  <c r="L3" i="10"/>
  <c r="N35" i="14"/>
  <c r="P46" i="14"/>
  <c r="O49" i="14"/>
  <c r="P80" i="14"/>
  <c r="L4" i="10"/>
  <c r="P28" i="14"/>
  <c r="O30" i="14"/>
  <c r="N4" i="11"/>
  <c r="H11" i="10"/>
  <c r="H14" i="10"/>
  <c r="H10" i="10"/>
  <c r="P65" i="14"/>
  <c r="K17" i="10"/>
  <c r="N24" i="14"/>
  <c r="M2" i="11"/>
  <c r="M13" i="11"/>
  <c r="O22" i="14"/>
  <c r="S72" i="14"/>
  <c r="S58" i="14"/>
  <c r="U88" i="14"/>
  <c r="AC17" i="14"/>
  <c r="AA10" i="16"/>
  <c r="Z12" i="14"/>
  <c r="Y8" i="16"/>
  <c r="AA11" i="14"/>
  <c r="AA7" i="16"/>
  <c r="M4" i="10"/>
  <c r="O24" i="14"/>
  <c r="N2" i="11"/>
  <c r="N13" i="11"/>
  <c r="P22" i="14"/>
  <c r="P30" i="14"/>
  <c r="O4" i="11"/>
  <c r="Q28" i="14"/>
  <c r="I11" i="10"/>
  <c r="I14" i="10"/>
  <c r="I10" i="10"/>
  <c r="Q46" i="14"/>
  <c r="P49" i="14"/>
  <c r="L17" i="10"/>
  <c r="Q80" i="14"/>
  <c r="Q52" i="14"/>
  <c r="Q65" i="14"/>
  <c r="O35" i="14"/>
  <c r="N37" i="14"/>
  <c r="M3" i="10"/>
  <c r="T72" i="14"/>
  <c r="T58" i="14"/>
  <c r="R80" i="14"/>
  <c r="AD17" i="14"/>
  <c r="AB10" i="16"/>
  <c r="R52" i="14"/>
  <c r="R65" i="14"/>
  <c r="Q49" i="14"/>
  <c r="R46" i="14"/>
  <c r="Q30" i="14"/>
  <c r="P4" i="11"/>
  <c r="R28" i="14"/>
  <c r="V88" i="14"/>
  <c r="AA12" i="14"/>
  <c r="Z8" i="16"/>
  <c r="AB11" i="14"/>
  <c r="AB7" i="16"/>
  <c r="P35" i="14"/>
  <c r="O37" i="14"/>
  <c r="N3" i="10"/>
  <c r="J10" i="10"/>
  <c r="J11" i="10"/>
  <c r="J14" i="10"/>
  <c r="Q22" i="14"/>
  <c r="P24" i="14"/>
  <c r="O2" i="11"/>
  <c r="O13" i="11"/>
  <c r="M17" i="10"/>
  <c r="N4" i="10"/>
  <c r="U72" i="14"/>
  <c r="U58" i="14"/>
  <c r="S28" i="14"/>
  <c r="R30" i="14"/>
  <c r="Q4" i="11"/>
  <c r="S46" i="14"/>
  <c r="R49" i="14"/>
  <c r="S52" i="14"/>
  <c r="S80" i="14"/>
  <c r="S65" i="14"/>
  <c r="AE17" i="14"/>
  <c r="AC10" i="16"/>
  <c r="Q24" i="14"/>
  <c r="P2" i="11"/>
  <c r="P13" i="11"/>
  <c r="R22" i="14"/>
  <c r="W88" i="14"/>
  <c r="AC11" i="14"/>
  <c r="AB12" i="14"/>
  <c r="AA8" i="16"/>
  <c r="AC7" i="16"/>
  <c r="N17" i="10"/>
  <c r="O4" i="10"/>
  <c r="Q35" i="14"/>
  <c r="P37" i="14"/>
  <c r="O3" i="10"/>
  <c r="K11" i="10"/>
  <c r="K10" i="10"/>
  <c r="K14" i="10"/>
  <c r="V72" i="14"/>
  <c r="V58" i="14"/>
  <c r="P4" i="10"/>
  <c r="S22" i="14"/>
  <c r="R24" i="14"/>
  <c r="Q2" i="11"/>
  <c r="Q13" i="11"/>
  <c r="X88" i="14"/>
  <c r="AF17" i="14"/>
  <c r="AD10" i="16"/>
  <c r="T80" i="14"/>
  <c r="S49" i="14"/>
  <c r="T46" i="14"/>
  <c r="Q37" i="14"/>
  <c r="P3" i="10"/>
  <c r="P17" i="10"/>
  <c r="R35" i="14"/>
  <c r="T65" i="14"/>
  <c r="T52" i="14"/>
  <c r="T28" i="14"/>
  <c r="S30" i="14"/>
  <c r="R4" i="11"/>
  <c r="AD11" i="14"/>
  <c r="AC12" i="14"/>
  <c r="AB8" i="16"/>
  <c r="AD7" i="16"/>
  <c r="O17" i="10"/>
  <c r="L10" i="10"/>
  <c r="L11" i="10"/>
  <c r="L14" i="10"/>
  <c r="W72" i="14"/>
  <c r="W58" i="14"/>
  <c r="U52" i="14"/>
  <c r="S35" i="14"/>
  <c r="R37" i="14"/>
  <c r="Q3" i="10"/>
  <c r="Q17" i="10"/>
  <c r="T22" i="14"/>
  <c r="S24" i="14"/>
  <c r="R2" i="11"/>
  <c r="R13" i="11"/>
  <c r="U65" i="14"/>
  <c r="AG17" i="14"/>
  <c r="AE10" i="16"/>
  <c r="Y88" i="14"/>
  <c r="U46" i="14"/>
  <c r="T49" i="14"/>
  <c r="Q4" i="10"/>
  <c r="T30" i="14"/>
  <c r="S4" i="11"/>
  <c r="U28" i="14"/>
  <c r="U80" i="14"/>
  <c r="AD12" i="14"/>
  <c r="AC8" i="16"/>
  <c r="AE11" i="14"/>
  <c r="AE7" i="16"/>
  <c r="M10" i="10"/>
  <c r="M11" i="10"/>
  <c r="M14" i="10"/>
  <c r="X72" i="14"/>
  <c r="X58" i="14"/>
  <c r="Q11" i="10"/>
  <c r="Q10" i="10"/>
  <c r="Q14" i="10"/>
  <c r="T35" i="14"/>
  <c r="S37" i="14"/>
  <c r="R3" i="10"/>
  <c r="R17" i="10"/>
  <c r="R4" i="10"/>
  <c r="V65" i="14"/>
  <c r="V52" i="14"/>
  <c r="U49" i="14"/>
  <c r="V46" i="14"/>
  <c r="AH17" i="14"/>
  <c r="AF10" i="16"/>
  <c r="Z88" i="14"/>
  <c r="V80" i="14"/>
  <c r="V28" i="14"/>
  <c r="U30" i="14"/>
  <c r="T4" i="11"/>
  <c r="U22" i="14"/>
  <c r="T24" i="14"/>
  <c r="S2" i="11"/>
  <c r="S13" i="11"/>
  <c r="AF11" i="14"/>
  <c r="AE12" i="14"/>
  <c r="AD8" i="16"/>
  <c r="AF7" i="16"/>
  <c r="N11" i="10"/>
  <c r="N10" i="10"/>
  <c r="N14" i="10"/>
  <c r="Y72" i="14"/>
  <c r="Y58" i="14"/>
  <c r="AA88" i="14"/>
  <c r="W65" i="14"/>
  <c r="W52" i="14"/>
  <c r="S4" i="10"/>
  <c r="R10" i="10"/>
  <c r="R11" i="10"/>
  <c r="R14" i="10"/>
  <c r="AG10" i="16"/>
  <c r="AI17" i="14"/>
  <c r="U24" i="14"/>
  <c r="T2" i="11"/>
  <c r="T13" i="11"/>
  <c r="V22" i="14"/>
  <c r="T37" i="14"/>
  <c r="S3" i="10"/>
  <c r="S17" i="10"/>
  <c r="U35" i="14"/>
  <c r="V30" i="14"/>
  <c r="U4" i="11"/>
  <c r="W28" i="14"/>
  <c r="W80" i="14"/>
  <c r="V49" i="14"/>
  <c r="W46" i="14"/>
  <c r="AF12" i="14"/>
  <c r="AE8" i="16"/>
  <c r="AG11" i="14"/>
  <c r="AG7" i="16"/>
  <c r="O11" i="10"/>
  <c r="O10" i="10"/>
  <c r="O14" i="10"/>
  <c r="P14" i="10"/>
  <c r="P10" i="10"/>
  <c r="P11" i="10"/>
  <c r="Z72" i="14"/>
  <c r="Z58" i="14"/>
  <c r="X80" i="14"/>
  <c r="T4" i="10"/>
  <c r="W22" i="14"/>
  <c r="V24" i="14"/>
  <c r="U2" i="11"/>
  <c r="U13" i="11"/>
  <c r="X52" i="14"/>
  <c r="X65" i="14"/>
  <c r="S11" i="10"/>
  <c r="S10" i="10"/>
  <c r="S14" i="10"/>
  <c r="W49" i="14"/>
  <c r="X46" i="14"/>
  <c r="W30" i="14"/>
  <c r="V4" i="11"/>
  <c r="X28" i="14"/>
  <c r="V35" i="14"/>
  <c r="U37" i="14"/>
  <c r="T3" i="10"/>
  <c r="T17" i="10"/>
  <c r="AH10" i="16"/>
  <c r="AJ17" i="14"/>
  <c r="AH11" i="14"/>
  <c r="AG12" i="14"/>
  <c r="AF8" i="16"/>
  <c r="AH7" i="16"/>
  <c r="AA72" i="14"/>
  <c r="AA58" i="14"/>
  <c r="Y46" i="14"/>
  <c r="X49" i="14"/>
  <c r="U4" i="10"/>
  <c r="Y28" i="14"/>
  <c r="X30" i="14"/>
  <c r="W4" i="11"/>
  <c r="Y80" i="14"/>
  <c r="Y65" i="14"/>
  <c r="Y52" i="14"/>
  <c r="AI10" i="16"/>
  <c r="AK17" i="14"/>
  <c r="AJ10" i="16"/>
  <c r="V37" i="14"/>
  <c r="U3" i="10"/>
  <c r="U17" i="10"/>
  <c r="W35" i="14"/>
  <c r="T11" i="10"/>
  <c r="T10" i="10"/>
  <c r="T14" i="10"/>
  <c r="X22" i="14"/>
  <c r="W24" i="14"/>
  <c r="V2" i="11"/>
  <c r="V13" i="11"/>
  <c r="AH12" i="14"/>
  <c r="AG8" i="16"/>
  <c r="AI11" i="14"/>
  <c r="AJ7" i="16"/>
  <c r="AI7" i="16"/>
  <c r="Z65" i="14"/>
  <c r="V4" i="10"/>
  <c r="X24" i="14"/>
  <c r="W2" i="11"/>
  <c r="W13" i="11"/>
  <c r="Y22" i="14"/>
  <c r="W37" i="14"/>
  <c r="V3" i="10"/>
  <c r="V17" i="10"/>
  <c r="X35" i="14"/>
  <c r="Z52" i="14"/>
  <c r="Z80" i="14"/>
  <c r="U11" i="10"/>
  <c r="U10" i="10"/>
  <c r="U14" i="10"/>
  <c r="Z28" i="14"/>
  <c r="Y30" i="14"/>
  <c r="X4" i="11"/>
  <c r="Z46" i="14"/>
  <c r="Y49" i="14"/>
  <c r="AI12" i="14"/>
  <c r="AH8" i="16"/>
  <c r="AJ11" i="14"/>
  <c r="Y24" i="14"/>
  <c r="X2" i="11"/>
  <c r="X13" i="11"/>
  <c r="Z22" i="14"/>
  <c r="AA52" i="14"/>
  <c r="Z30" i="14"/>
  <c r="Y4" i="11"/>
  <c r="AA28" i="14"/>
  <c r="Y35" i="14"/>
  <c r="X37" i="14"/>
  <c r="W3" i="10"/>
  <c r="W17" i="10"/>
  <c r="W4" i="10"/>
  <c r="AA46" i="14"/>
  <c r="Z49" i="14"/>
  <c r="V11" i="10"/>
  <c r="V14" i="10"/>
  <c r="V10" i="10"/>
  <c r="AA80" i="14"/>
  <c r="AA65" i="14"/>
  <c r="AK11" i="14"/>
  <c r="AK12" i="14"/>
  <c r="AJ8" i="16"/>
  <c r="AJ12" i="14"/>
  <c r="AI8" i="16"/>
  <c r="AA49" i="14"/>
  <c r="AB46" i="14"/>
  <c r="W14" i="10"/>
  <c r="W10" i="10"/>
  <c r="W11" i="10"/>
  <c r="Z35" i="14"/>
  <c r="Y37" i="14"/>
  <c r="X3" i="10"/>
  <c r="X17" i="10"/>
  <c r="X4" i="10"/>
  <c r="AB28" i="14"/>
  <c r="AA30" i="14"/>
  <c r="Z4" i="11"/>
  <c r="AA22" i="14"/>
  <c r="Z24" i="14"/>
  <c r="Y2" i="11"/>
  <c r="Y13" i="11"/>
  <c r="AC46" i="14"/>
  <c r="AB49" i="14"/>
  <c r="AB22" i="14"/>
  <c r="AA24" i="14"/>
  <c r="Z2" i="11"/>
  <c r="Z13" i="11"/>
  <c r="Z37" i="14"/>
  <c r="Y3" i="10"/>
  <c r="Y17" i="10"/>
  <c r="AA35" i="14"/>
  <c r="AA37" i="14"/>
  <c r="AC28" i="14"/>
  <c r="AB30" i="14"/>
  <c r="AA4" i="11"/>
  <c r="X10" i="10"/>
  <c r="X11" i="10"/>
  <c r="X14" i="10"/>
  <c r="Y4" i="10"/>
  <c r="AD46" i="14"/>
  <c r="AC49" i="14"/>
  <c r="Z3" i="10"/>
  <c r="Z17" i="10"/>
  <c r="Y10" i="10"/>
  <c r="Y11" i="10"/>
  <c r="Y14" i="10"/>
  <c r="Z4" i="10"/>
  <c r="Z10" i="10"/>
  <c r="Z11" i="10"/>
  <c r="Z14" i="10"/>
  <c r="AC30" i="14"/>
  <c r="AB4" i="11"/>
  <c r="AD28" i="14"/>
  <c r="AC22" i="14"/>
  <c r="AB24" i="14"/>
  <c r="AA2" i="11"/>
  <c r="AA13" i="11"/>
  <c r="AE46" i="14"/>
  <c r="AD49" i="14"/>
  <c r="AD30" i="14"/>
  <c r="AC4" i="11"/>
  <c r="AE28" i="14"/>
  <c r="AA14" i="10"/>
  <c r="AA10" i="10"/>
  <c r="AA11" i="10"/>
  <c r="AA3" i="10"/>
  <c r="AA17" i="10"/>
  <c r="AD22" i="14"/>
  <c r="AC24" i="14"/>
  <c r="AB2" i="11"/>
  <c r="AB13" i="11"/>
  <c r="AA4" i="10"/>
  <c r="AF46" i="14"/>
  <c r="AE49" i="14"/>
  <c r="AB4" i="10"/>
  <c r="AB3" i="10"/>
  <c r="AB17" i="10"/>
  <c r="AB14" i="10"/>
  <c r="AB11" i="10"/>
  <c r="AB10" i="10"/>
  <c r="AE30" i="14"/>
  <c r="AD4" i="11"/>
  <c r="AF28" i="14"/>
  <c r="AD24" i="14"/>
  <c r="AC2" i="11"/>
  <c r="AC13" i="11"/>
  <c r="AE22" i="14"/>
  <c r="AG46" i="14"/>
  <c r="AF49" i="14"/>
  <c r="AC3" i="10"/>
  <c r="AC17" i="10"/>
  <c r="AE24" i="14"/>
  <c r="AD2" i="11"/>
  <c r="AD13" i="11"/>
  <c r="AF22" i="14"/>
  <c r="AF30" i="14"/>
  <c r="AE4" i="11"/>
  <c r="AG28" i="14"/>
  <c r="AC11" i="10"/>
  <c r="AC14" i="10"/>
  <c r="AC10" i="10"/>
  <c r="AC4" i="10"/>
  <c r="AH46" i="14"/>
  <c r="AG49" i="14"/>
  <c r="AD3" i="10"/>
  <c r="AD17" i="10"/>
  <c r="AG30" i="14"/>
  <c r="AF4" i="11"/>
  <c r="AH28" i="14"/>
  <c r="AF24" i="14"/>
  <c r="AE2" i="11"/>
  <c r="AE13" i="11"/>
  <c r="AG22" i="14"/>
  <c r="AD4" i="10"/>
  <c r="AD11" i="10"/>
  <c r="AD14" i="10"/>
  <c r="AD10" i="10"/>
  <c r="AI46" i="14"/>
  <c r="AH49" i="14"/>
  <c r="AH30" i="14"/>
  <c r="AG4" i="11"/>
  <c r="AI28" i="14"/>
  <c r="AE3" i="10"/>
  <c r="AE17" i="10"/>
  <c r="AE4" i="10"/>
  <c r="AH22" i="14"/>
  <c r="AG24" i="14"/>
  <c r="AF2" i="11"/>
  <c r="AF13" i="11"/>
  <c r="AE10" i="10"/>
  <c r="AE14" i="10"/>
  <c r="AE11" i="10"/>
  <c r="AJ46" i="14"/>
  <c r="AI49" i="14"/>
  <c r="AF14" i="10"/>
  <c r="AF11" i="10"/>
  <c r="AF10" i="10"/>
  <c r="AH24" i="14"/>
  <c r="AG2" i="11"/>
  <c r="AG13" i="11"/>
  <c r="AI22" i="14"/>
  <c r="AF3" i="10"/>
  <c r="AF17" i="10"/>
  <c r="AI30" i="14"/>
  <c r="AH4" i="11"/>
  <c r="AJ28" i="14"/>
  <c r="AF4" i="10"/>
  <c r="AK46" i="14"/>
  <c r="AK49" i="14"/>
  <c r="AJ49" i="14"/>
  <c r="AG3" i="10"/>
  <c r="AG17" i="10"/>
  <c r="AJ22" i="14"/>
  <c r="AI24" i="14"/>
  <c r="AH2" i="11"/>
  <c r="AH13" i="11"/>
  <c r="AJ30" i="14"/>
  <c r="AI4" i="11"/>
  <c r="AK28" i="14"/>
  <c r="AK30" i="14"/>
  <c r="AJ4" i="11"/>
  <c r="AG4" i="10"/>
  <c r="AG11" i="10"/>
  <c r="AG14" i="10"/>
  <c r="AG10" i="10"/>
  <c r="AH10" i="10"/>
  <c r="AH11" i="10"/>
  <c r="AH14" i="10"/>
  <c r="AH3" i="10"/>
  <c r="AH17" i="10"/>
  <c r="AH4" i="10"/>
  <c r="AK22" i="14"/>
  <c r="AK24" i="14"/>
  <c r="AJ2" i="11"/>
  <c r="AJ13" i="11"/>
  <c r="AJ24" i="14"/>
  <c r="AI2" i="11"/>
  <c r="AI13" i="11"/>
  <c r="AJ4" i="10"/>
  <c r="AI4" i="10"/>
  <c r="AJ3" i="10"/>
  <c r="AJ17" i="10"/>
  <c r="AI3" i="10"/>
  <c r="AI17" i="10"/>
  <c r="AI10" i="10"/>
  <c r="AI14" i="10"/>
  <c r="AI11" i="10"/>
  <c r="AJ10" i="10"/>
  <c r="AJ14" i="10"/>
  <c r="AJ11" i="10"/>
</calcChain>
</file>

<file path=xl/sharedStrings.xml><?xml version="1.0" encoding="utf-8"?>
<sst xmlns="http://schemas.openxmlformats.org/spreadsheetml/2006/main" count="1123" uniqueCount="627">
  <si>
    <t>Source:</t>
  </si>
  <si>
    <t>Joint Committee on Taxation, 113th Congress, 2nd Session</t>
  </si>
  <si>
    <t>Estimates of Federal Tax Expenditures for Fiscal Years 2014-2018</t>
  </si>
  <si>
    <t>https://www.jct.gov/publications.html?func=download&amp;id=4663&amp;chk=4663&amp;no_html=1</t>
  </si>
  <si>
    <t>Pages 22-34, Table 1</t>
  </si>
  <si>
    <t>This is a subset of Table 1 that includes only lines related to energy sources / fuels in the model</t>
  </si>
  <si>
    <t>Function</t>
  </si>
  <si>
    <t>All values designated as "[5]" in the table (which means a positive tax expenditure of less than $50 million)</t>
  </si>
  <si>
    <t>Corporations</t>
  </si>
  <si>
    <t>Individuals</t>
  </si>
  <si>
    <t>Credit for holders of clean renewable energy bonds</t>
  </si>
  <si>
    <t>Total</t>
  </si>
  <si>
    <t>2014-2018</t>
  </si>
  <si>
    <t>are estimated as equal fractions of the value in the "Total" column minus any year entries which are known.</t>
  </si>
  <si>
    <t>When the "Total" column is "[5]", it is assumed to be $25 million.</t>
  </si>
  <si>
    <t>Energy credit (section 48): Solar</t>
  </si>
  <si>
    <t>Energy credit (section 48): Small wind</t>
  </si>
  <si>
    <t>Credits for electricity production from renewable resources (section 45): Wind</t>
  </si>
  <si>
    <t>Credits for electricity production from renewable resources (section 45): Qualified hydropower</t>
  </si>
  <si>
    <t>Credits for electricity production from renewable resources (section 45): Open-loop biomass</t>
  </si>
  <si>
    <t>Credits for investments in clean coal facilities</t>
  </si>
  <si>
    <t>Model Energy Source</t>
  </si>
  <si>
    <t>solar</t>
  </si>
  <si>
    <t>wind</t>
  </si>
  <si>
    <t>hydro</t>
  </si>
  <si>
    <t>biomass</t>
  </si>
  <si>
    <t>coal</t>
  </si>
  <si>
    <t>Coal production credits: Refined coal</t>
  </si>
  <si>
    <t>Coal production credits: Indian coal</t>
  </si>
  <si>
    <t>Expensing of exploration and development costs, fuels: Oil and gas</t>
  </si>
  <si>
    <t>Excess of percentage over cost depletion, fuels: Oil and gas</t>
  </si>
  <si>
    <t>Amortization of geological and geophysical expenditures associated with oil and gas exploration</t>
  </si>
  <si>
    <t>Amortization of air pollution control facilities</t>
  </si>
  <si>
    <t>wind, solar</t>
  </si>
  <si>
    <t>Model Energy Source(s)</t>
  </si>
  <si>
    <t>Five-year MACRS for certain energy property (solar, wind, etc.)</t>
  </si>
  <si>
    <t>15-year MACRS for natural gas distribution line</t>
  </si>
  <si>
    <t>natural gas</t>
  </si>
  <si>
    <t>Exceptions for publicly traded partnership with qualified income derived from certain energy-related activities</t>
  </si>
  <si>
    <t>Special tax rate for nuclear decommissioning reserve funds</t>
  </si>
  <si>
    <t>nuclear</t>
  </si>
  <si>
    <t>Treatment of income from exploration and mining of natural resources as qualifying income under the publicly-traded partnership rules</t>
  </si>
  <si>
    <t>natural gas, petroleum gasoline, petroleum diesel, jet fuel</t>
  </si>
  <si>
    <t>1. Total Energy Supply, Disposition, and Price Summary</t>
  </si>
  <si>
    <t>(quadrillion Btu, unless otherwise noted)</t>
  </si>
  <si>
    <t/>
  </si>
  <si>
    <t xml:space="preserve"> Supply, Disposition, and Prices</t>
  </si>
  <si>
    <t>Production</t>
  </si>
  <si>
    <t xml:space="preserve">   Crude Oil and Lease Condensate</t>
  </si>
  <si>
    <t xml:space="preserve">   Natural Gas Plant Liquids</t>
  </si>
  <si>
    <t xml:space="preserve">   Dry Natural Gas</t>
  </si>
  <si>
    <t xml:space="preserve">   Coal 1/</t>
  </si>
  <si>
    <t xml:space="preserve">   Nuclear / Uranium 2/</t>
  </si>
  <si>
    <t xml:space="preserve">   Biomass 3/</t>
  </si>
  <si>
    <t xml:space="preserve">   Other Renewable Energy 4/</t>
  </si>
  <si>
    <t xml:space="preserve">   Other 5/</t>
  </si>
  <si>
    <t xml:space="preserve">       Total</t>
  </si>
  <si>
    <t>Imports</t>
  </si>
  <si>
    <t xml:space="preserve">   Crude Oil</t>
  </si>
  <si>
    <t xml:space="preserve">   Petroleum and Other Liquids 6/</t>
  </si>
  <si>
    <t>Exports</t>
  </si>
  <si>
    <t xml:space="preserve">   Coal</t>
  </si>
  <si>
    <t>- -</t>
  </si>
  <si>
    <t>Consumption</t>
  </si>
  <si>
    <t xml:space="preserve">   Natural Gas</t>
  </si>
  <si>
    <t xml:space="preserve">     Total</t>
  </si>
  <si>
    <t xml:space="preserve">  Brent Spot Price (dollars per barrel)</t>
  </si>
  <si>
    <t xml:space="preserve">  West Texas Intermediate Spot Price (dollars per barrel)</t>
  </si>
  <si>
    <t xml:space="preserve">  Electricity (cents per kilowatthour)</t>
  </si>
  <si>
    <t>Prices (nominal dollars per unit)</t>
  </si>
  <si>
    <t xml:space="preserve">   1/ Includes waste coal.</t>
  </si>
  <si>
    <t xml:space="preserve">   2/ These values represent the energy obtained from uranium when it is used in light water reactors.  The total energy content of uranium</t>
  </si>
  <si>
    <t>is much larger, but alternative processes are required to take advantage of it.</t>
  </si>
  <si>
    <t xml:space="preserve">   3/ Includes grid-connected electricity from wood and wood waste; biomass, such as corn, used for liquid fuels production; and non-electric</t>
  </si>
  <si>
    <t>energy demand from wood.  Refer to Table 17 for details.</t>
  </si>
  <si>
    <t xml:space="preserve">   4/ Includes grid-connected electricity from landfill gas; biogenic municipal waste; wind; photovoltaic and solar thermal sources; and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</si>
  <si>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</si>
  <si>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</si>
  <si>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 xml:space="preserve">   6/ Includes imports of finished petroleum products, unfinished oils, alcohols, ethers, blending components, and renewable fuels such as ethanol.</t>
  </si>
  <si>
    <t>Refer to Table 17 for detailed renewable liquid fuels consumption.</t>
  </si>
  <si>
    <t>production of liquid fuels, but excludes the energy content of the liquid fuels.</t>
  </si>
  <si>
    <t>published in EIA data reports where it is weighted by reported sales.</t>
  </si>
  <si>
    <t xml:space="preserve">   Btu = British thermal unit.</t>
  </si>
  <si>
    <t xml:space="preserve">   - - = Not applicable.</t>
  </si>
  <si>
    <t>are model results and may differ from official EIA data reports.</t>
  </si>
  <si>
    <t>Electric Power Sector 1/</t>
  </si>
  <si>
    <t xml:space="preserve">   1/ Includes electricity-only and combined heat and power plants that have a regulatory status.</t>
  </si>
  <si>
    <t xml:space="preserve">   7/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</si>
  <si>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</si>
  <si>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</si>
  <si>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</si>
  <si>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</si>
  <si>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</si>
  <si>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</si>
  <si>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</si>
  <si>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</si>
  <si>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</si>
  <si>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</si>
  <si>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</si>
  <si>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</si>
  <si>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</si>
  <si>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</si>
  <si>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 xml:space="preserve"> Total Primary Supply 7/</t>
  </si>
  <si>
    <t xml:space="preserve"> Product Supplied</t>
  </si>
  <si>
    <t xml:space="preserve">   by Fuel</t>
  </si>
  <si>
    <t xml:space="preserve">     Liquefied Petroleum Gases and Other 8/</t>
  </si>
  <si>
    <t xml:space="preserve">     Motor Gasoline 9/</t>
  </si>
  <si>
    <t xml:space="preserve">     Jet Fuel 11/</t>
  </si>
  <si>
    <t xml:space="preserve">     Distillate Fuel Oil 12/</t>
  </si>
  <si>
    <t xml:space="preserve">       of which:  Diesel</t>
  </si>
  <si>
    <t xml:space="preserve">     Residual Fuel Oil</t>
  </si>
  <si>
    <t xml:space="preserve">     Other 13/</t>
  </si>
  <si>
    <t xml:space="preserve">   by Sector</t>
  </si>
  <si>
    <t xml:space="preserve">     Residential and Commercial</t>
  </si>
  <si>
    <t xml:space="preserve">     Industrial 14/</t>
  </si>
  <si>
    <t xml:space="preserve">     Transportation</t>
  </si>
  <si>
    <t xml:space="preserve">     Electric Power 15/</t>
  </si>
  <si>
    <t xml:space="preserve">   Total</t>
  </si>
  <si>
    <t>Net Import Share of Product Supplied (percent)</t>
  </si>
  <si>
    <t xml:space="preserve">   1/ Includes lease condensate.</t>
  </si>
  <si>
    <t xml:space="preserve">   3/ Includes other hydrocarbons and alcohols.</t>
  </si>
  <si>
    <t xml:space="preserve">   4/ The volumetric amount by which total output is greater than input due to the processing of crude oil into products which, in total,</t>
  </si>
  <si>
    <t>have a lower specific gravity than the crude oil processed.</t>
  </si>
  <si>
    <t xml:space="preserve">   5/ Includes pyrolysis oils, biomass-derived Fischer-Tropsch liquids, biobutanol, and renewable feedstocks used for the</t>
  </si>
  <si>
    <t>on-site production of diesel and gasoline.</t>
  </si>
  <si>
    <t xml:space="preserve">   6/ Includes domestic sources of other blending components, other hydrocarbons, and ethers.</t>
  </si>
  <si>
    <t xml:space="preserve">   8/ Includes ethane, natural gasoline, and refinery olefins.</t>
  </si>
  <si>
    <t xml:space="preserve">   9/ Includes ethanol and ethers blended into gasoline.</t>
  </si>
  <si>
    <t xml:space="preserve">   11/ Includes only kerosene type.</t>
  </si>
  <si>
    <t xml:space="preserve">   12/ Includes distillate fuel oil from petroleum and biomass feedstocks.</t>
  </si>
  <si>
    <t xml:space="preserve">   13/ Includes kerosene, aviation gasoline, petrochemical feedstocks, lubricants, waxes, asphalt, road oil, still gas,</t>
  </si>
  <si>
    <t>special naphthas, petroleum coke, crude oil product supplied, methanol, and miscellaneous petroleum products.</t>
  </si>
  <si>
    <t xml:space="preserve">   14/ Includes energy for combined heat and power plants that have a non-regulatory status, and small on-site generating systems.</t>
  </si>
  <si>
    <t xml:space="preserve">   15/ Includes consumption of energy by electricity-only and combined heat and power plants that have a regulatory status.</t>
  </si>
  <si>
    <t>operable refining capacity in barrels per calendar day.</t>
  </si>
  <si>
    <t>biofuel gasoline</t>
  </si>
  <si>
    <t>biofuel diesel</t>
  </si>
  <si>
    <t>See 26 U.S. Code § 169 for details.</t>
  </si>
  <si>
    <t>"Amortization of air pollution control facilities" may apply to some facilities put into service before Jan 1, 1976 that do not burn coal, but likely many of those are</t>
  </si>
  <si>
    <t>no longer in service during the model run, and practically all of the facilities affected by this tax expenditure in 2013-2030 are coal-burning.</t>
  </si>
  <si>
    <t>Tax Expenditures</t>
  </si>
  <si>
    <t>Unit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</si>
  <si>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</si>
  <si>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</si>
  <si>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</si>
  <si>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</si>
  <si>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 xml:space="preserve">  Power Only 2/</t>
  </si>
  <si>
    <t xml:space="preserve">    Coal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</si>
  <si>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</si>
  <si>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</si>
  <si>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</si>
  <si>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</si>
  <si>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</si>
  <si>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</si>
  <si>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</si>
  <si>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</si>
  <si>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</si>
  <si>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</si>
  <si>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</si>
  <si>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</si>
  <si>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</si>
  <si>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</si>
  <si>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</si>
  <si>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</si>
  <si>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Less Direct Use</t>
  </si>
  <si>
    <t xml:space="preserve">      Total Sales to the Grid</t>
  </si>
  <si>
    <t xml:space="preserve">    Renewable Sources 5,9/</t>
  </si>
  <si>
    <t xml:space="preserve">    Other 11/</t>
  </si>
  <si>
    <t>Net Generation to the Grid</t>
  </si>
  <si>
    <t>Net Imports</t>
  </si>
  <si>
    <t>Electricity Sales by Sector</t>
  </si>
  <si>
    <t xml:space="preserve">  Residential</t>
  </si>
  <si>
    <t xml:space="preserve">  Commercial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</si>
  <si>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</si>
  <si>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</si>
  <si>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</si>
  <si>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</si>
  <si>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</si>
  <si>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End-Use Prices</t>
  </si>
  <si>
    <t xml:space="preserve">    All Sectors Average</t>
  </si>
  <si>
    <t>(nominal cents per kilowatthour)</t>
  </si>
  <si>
    <t>Prices by Service Category</t>
  </si>
  <si>
    <t xml:space="preserve">  Generation</t>
  </si>
  <si>
    <t xml:space="preserve">  Transmission</t>
  </si>
  <si>
    <t xml:space="preserve">  Distribution</t>
  </si>
  <si>
    <t>Electric Power Sector Emissions 1/</t>
  </si>
  <si>
    <t xml:space="preserve">  Sulfur Dioxide (million short tons)</t>
  </si>
  <si>
    <t xml:space="preserve">  Nitrogen Oxide (million short tons)</t>
  </si>
  <si>
    <t xml:space="preserve">  Mercury (short tons)</t>
  </si>
  <si>
    <t xml:space="preserve">   2/ Includes plants that only produce electricity and that have a regulatory status.</t>
  </si>
  <si>
    <t xml:space="preserve">   3/ Includes electricity generation from fuel cells.</t>
  </si>
  <si>
    <t xml:space="preserve">   4/ Includes non-biogenic municipal waste.  The U.S. Energy Information Administration estimates that in</t>
  </si>
  <si>
    <t>petroleum-derived plastics and other non-renewable sources.  See U.S. Energy Information Administration, Methodology</t>
  </si>
  <si>
    <t>for Allocating Municipal Solid Waste to Biogenic and Non-Biogenic Energy (Washington, DC, May 2007).</t>
  </si>
  <si>
    <t xml:space="preserve">   5/ Includes conventional hydroelectric, geothermal, wood, wood waste, biogenic municipal waste, landfill gas,</t>
  </si>
  <si>
    <t>other biomass, solar, and wind power.</t>
  </si>
  <si>
    <t xml:space="preserve">   6/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</si>
  <si>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</si>
  <si>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8/ Includes refinery gas and still gas.</t>
  </si>
  <si>
    <t xml:space="preserve">   9/ Includes conventional hydroelectric, geothermal, wood, wood waste, all municipal waste, landfill gas,</t>
  </si>
  <si>
    <t xml:space="preserve">   10/ Includes batteries, chemicals, hydrogen, pitch, purchased steam, sulfur, and miscellaneous technologies.</t>
  </si>
  <si>
    <t xml:space="preserve">   11/ Includes pumped storage, non-biogenic municipal waste, refinery gas, still gas, batteries,</t>
  </si>
  <si>
    <t>chemicals, hydrogen, pitch, purchased steam, sulfur, and miscellaneous technologies.</t>
  </si>
  <si>
    <t>Unit: billion $</t>
  </si>
  <si>
    <t>Energy Production</t>
  </si>
  <si>
    <t>Energy Information Administration</t>
  </si>
  <si>
    <t>Table 1</t>
  </si>
  <si>
    <t>Table 8</t>
  </si>
  <si>
    <t>Table 11</t>
  </si>
  <si>
    <t>Table 16</t>
  </si>
  <si>
    <t>http://www.eia.gov/forecasts/aeo/excel/aeotab_1.xlsx</t>
  </si>
  <si>
    <t>http://www.eia.gov/forecasts/aeo/excel/aeotab_8.xlsx</t>
  </si>
  <si>
    <t>http://www.eia.gov/forecasts/aeo/excel/aeotab_11.xlsx</t>
  </si>
  <si>
    <t>http://www.eia.gov/forecasts/aeo/excel/aeotab_16.xlsx</t>
  </si>
  <si>
    <t>Notes</t>
  </si>
  <si>
    <t>Tax expenditure data is only available for years 2014-2018.</t>
  </si>
  <si>
    <t>We assume 2013 to be like 2014 in terms of rate (tax expenditure per unit energy).</t>
  </si>
  <si>
    <t>We assume years after 2018 to be like 2018, because in the BAU case, we don't assume the continuation</t>
  </si>
  <si>
    <t>of any laws set to expire, and most expiring energy tax credits (like the ITC) are on track to expire</t>
  </si>
  <si>
    <t>by end of 2017.</t>
  </si>
  <si>
    <t>Year</t>
  </si>
  <si>
    <t>electricity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</si>
  <si>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</si>
  <si>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</si>
  <si>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</si>
  <si>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</si>
  <si>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</si>
  <si>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</si>
  <si>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</si>
  <si>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</si>
  <si>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</si>
  <si>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</si>
  <si>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</si>
  <si>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BS BAU Subsidy per Unit Electricity Output</t>
  </si>
  <si>
    <t>BS BAU Subsidy for Thermal Fuels per Energy Unit Produced</t>
  </si>
  <si>
    <t>heat</t>
  </si>
  <si>
    <t>solar PV ($/MWh)</t>
  </si>
  <si>
    <t>solar thermal ($/MWh)</t>
  </si>
  <si>
    <t>The Joint Committee on Taxation document does not specify the currency year of its data, and they report</t>
  </si>
  <si>
    <t>only 2014 and a number of future years (the document was written in 2014), so we assume the currency</t>
  </si>
  <si>
    <t>year used is 2014.</t>
  </si>
  <si>
    <t>See "cpi.xlsx" in the InputData folder for source information.</t>
  </si>
  <si>
    <t>We adjust 2014 dollars to 2012 dollars using the following conversion factor:</t>
  </si>
  <si>
    <t xml:space="preserve">   Conventional Hydroelectric Power</t>
  </si>
  <si>
    <t>synthetic liquids.  Petroleum coke, which is a solid, is included.  Also included are hydrocarbon gas liquids and crude oil consumed as a fuel.</t>
  </si>
  <si>
    <t xml:space="preserve">  Total Net Electric Power Sector Generation</t>
  </si>
  <si>
    <t xml:space="preserve">      Total End-Use Sector Net Generation</t>
  </si>
  <si>
    <t xml:space="preserve">  Total Net Electricity Generation by Fuel</t>
  </si>
  <si>
    <t>Total Net Electricity Generation</t>
  </si>
  <si>
    <t xml:space="preserve"> Net Product Imports</t>
  </si>
  <si>
    <t xml:space="preserve">   Gross Refined Product Imports 3/</t>
  </si>
  <si>
    <t xml:space="preserve">   Unfinished Oil Imports</t>
  </si>
  <si>
    <t xml:space="preserve">   Blending Component Imports</t>
  </si>
  <si>
    <t xml:space="preserve">   Exports</t>
  </si>
  <si>
    <t xml:space="preserve"> Refinery Processing Gain 4/</t>
  </si>
  <si>
    <t xml:space="preserve"> Product Stock Withdrawal</t>
  </si>
  <si>
    <t xml:space="preserve"> Natural Gas Plant Liquids</t>
  </si>
  <si>
    <t xml:space="preserve"> Supply from Renewable Sources</t>
  </si>
  <si>
    <t xml:space="preserve">   Ethanol</t>
  </si>
  <si>
    <t xml:space="preserve">     Domestic Production</t>
  </si>
  <si>
    <t xml:space="preserve">     Net Imports</t>
  </si>
  <si>
    <t xml:space="preserve">     Stock Withdrawal</t>
  </si>
  <si>
    <t xml:space="preserve">   Biodiesel</t>
  </si>
  <si>
    <t xml:space="preserve">   Other Biomass-derived Liquids 5/</t>
  </si>
  <si>
    <t xml:space="preserve"> Liquids from Gas</t>
  </si>
  <si>
    <t xml:space="preserve"> Liquids from Coal</t>
  </si>
  <si>
    <t xml:space="preserve"> Other 6/</t>
  </si>
  <si>
    <t xml:space="preserve">        of which:  E85 10/</t>
  </si>
  <si>
    <t xml:space="preserve">     Unspecified Sector 16/</t>
  </si>
  <si>
    <t xml:space="preserve"> Discrepancy 17/</t>
  </si>
  <si>
    <t>Domestic Refinery Distillation Capacity 18/</t>
  </si>
  <si>
    <t>Capacity Utilization Rate (percent) 19/</t>
  </si>
  <si>
    <t>Expenditures for Imported Crude Oil and</t>
  </si>
  <si>
    <t xml:space="preserve">   2/ Strategic petroleum reserve stock additions plus unaccounted for crude oil and crude oil stock withdrawals.</t>
  </si>
  <si>
    <t xml:space="preserve">   7/ Total crude supply, net product imports, refinery processing gain, product stock withdrawal, natural gas plant liquids, supply from</t>
  </si>
  <si>
    <t>renewable sources, liquids from gas, liquids from coal, and other supply.</t>
  </si>
  <si>
    <t xml:space="preserve">   10/ E85 refers to a blend of 85 percent ethanol (renewable) and 15 percent motor gasoline (nonrenewable).  To address cold starting</t>
  </si>
  <si>
    <t xml:space="preserve">   16/ Represents consumption unattributed to the sectors above.</t>
  </si>
  <si>
    <t xml:space="preserve">   17/ Balancing item. Includes unaccounted for supply, losses, and gains.</t>
  </si>
  <si>
    <t xml:space="preserve">   18/ End-of-year operable capacity.</t>
  </si>
  <si>
    <t xml:space="preserve">   19/ Rate is calculated by dividing the gross annual input to atmospheric crude oil distillation units by their</t>
  </si>
  <si>
    <t>&lt;essentialy steel coal or gas made through coal, not commonly used for anything</t>
  </si>
  <si>
    <t>&lt;only applies to coal mined from Indian land</t>
  </si>
  <si>
    <t>&lt;We assign this zero because no unit in our model can meet the heat rate requirements to be elgible and we assume no new IGCC units</t>
  </si>
  <si>
    <t>% of investments costs</t>
  </si>
  <si>
    <t>https://www.law.cornell.edu/uscode/text/26/48A</t>
  </si>
  <si>
    <t>IRC Section 48A Tax Credit for IGCC and ACBGT</t>
  </si>
  <si>
    <t>Coal</t>
  </si>
  <si>
    <t>http://programs.dsireusa.org/system/program/detail/734</t>
  </si>
  <si>
    <t>Section 45: PTC</t>
  </si>
  <si>
    <t>% of investment costs</t>
  </si>
  <si>
    <t>http://programs.dsireusa.org/system/program/detail/658</t>
  </si>
  <si>
    <t>Section 48: ITC</t>
  </si>
  <si>
    <t>Source</t>
  </si>
  <si>
    <t>Subsidy Name</t>
  </si>
  <si>
    <t>Expensing of exploration and development costs for hard mineral fuels</t>
  </si>
  <si>
    <t>http://www.treasury.gov/open/Documents/USA%20FFSR%20progress%20report%20to%20G20%202014%20Final.pdf</t>
  </si>
  <si>
    <t>&lt;use same methodology as before</t>
  </si>
  <si>
    <t>$</t>
  </si>
  <si>
    <t>n/a</t>
  </si>
  <si>
    <t>Fuel/Electricity</t>
  </si>
  <si>
    <t>Electricity</t>
  </si>
  <si>
    <t>&lt;does not apply to utilities (http://programs.dsireusa.org/system/program/detail/676)</t>
  </si>
  <si>
    <t>Fuel</t>
  </si>
  <si>
    <t>https://www.fas.org/sgp/crs/misc/R41769.pdf</t>
  </si>
  <si>
    <t>Special rules for nuclear decommissioning costs</t>
  </si>
  <si>
    <t>&lt;does not apply to utilities &amp; is for infrsatructure, not fuel use</t>
  </si>
  <si>
    <t>&lt;this is a passive payment to individuals whose income from harvesting natural resources meets qualifying criteria</t>
  </si>
  <si>
    <t>Capital gains treatment for royalties of coal</t>
  </si>
  <si>
    <t>&lt;need to estimate based on this</t>
  </si>
  <si>
    <t>petroleum gasoline, petroleum diesel, jet fuel</t>
  </si>
  <si>
    <t>Deduction for tertiary injectants</t>
  </si>
  <si>
    <t>Capital Costs of Solar PV ($/MW)</t>
  </si>
  <si>
    <t>See BAU Construction Cost per Unit Capacity.xlsx</t>
  </si>
  <si>
    <t>Fraction of Solar PV Capital Costs Covered by Subsidies</t>
  </si>
  <si>
    <t>Amount Covered by Solar PV Subsidies ($/MW)</t>
  </si>
  <si>
    <t>Capital Costs of Solar Thermal ($/MW)</t>
  </si>
  <si>
    <t>Fraction of Solar Thermal Capital Costs Covered by Subsidies</t>
  </si>
  <si>
    <t>Amount Covered by Solar Thermal Subsidies ($/MW)</t>
  </si>
  <si>
    <t>Calculations - Electricity</t>
  </si>
  <si>
    <t>Investment Tax Credit</t>
  </si>
  <si>
    <t>Total Amount Paid to Coal Facilities ($)</t>
  </si>
  <si>
    <t>Total Coal Electricity Generation (MWh)</t>
  </si>
  <si>
    <t>See AEO Table 1 tab</t>
  </si>
  <si>
    <t>See AEO Table 8 tab</t>
  </si>
  <si>
    <t>Coal Subsidy per Unit Output ($/MWh)</t>
  </si>
  <si>
    <t>Nuclear Subsidy per Unit Output ($/MWh)</t>
  </si>
  <si>
    <t>Calculations - Non-Electricity Energy</t>
  </si>
  <si>
    <t>Total Amount Paid to Nuclear Facilities ($)</t>
  </si>
  <si>
    <t>Total Nuclear Electricity Generation (MWh)</t>
  </si>
  <si>
    <t>Expensing of exploration and development costs, fuels: other</t>
  </si>
  <si>
    <t>&lt;-assume even alloaction all to corporations</t>
  </si>
  <si>
    <t>Total Amount Paid to Coal Producers ($)</t>
  </si>
  <si>
    <t>Total Amount of Coal Production (BTU)</t>
  </si>
  <si>
    <t>Natural Gas</t>
  </si>
  <si>
    <t>Total Amount of Natural Gas Production (BTU)</t>
  </si>
  <si>
    <t>Petroleum Gasoline, Petroleum Diesel, Jet Fuel</t>
  </si>
  <si>
    <t>Total Amount Paid to Petroleum Product Producers ($)</t>
  </si>
  <si>
    <t>solar pv, solar thermal</t>
  </si>
  <si>
    <t>Billion $</t>
  </si>
  <si>
    <t>http://www.treasury.gov/open/Documents/USA%20FFSR%20progress%20report%20to%20G20%202014%20Final.pdf; https://www.jct.gov/publications.html?func=download&amp;id=4663&amp;chk=4663&amp;no_html=1</t>
  </si>
  <si>
    <t>Total Amount Paid to All Eligible Fuel Producers ($)</t>
  </si>
  <si>
    <t>Total Amount of Qualifying Non-Natural Gas Production (BTU)</t>
  </si>
  <si>
    <t>See Subsidies Paid Tab</t>
  </si>
  <si>
    <t>Total Amount of Petroleum Product Production (10^6 barrels per day)</t>
  </si>
  <si>
    <t>http://www.eia.gov/forecasts/aeo/pdf/appg.pdf</t>
  </si>
  <si>
    <t>See AEO Table 11</t>
  </si>
  <si>
    <t>Heat Content of Crude Oil (BTU/barrel)</t>
  </si>
  <si>
    <t>Proportion of Petroleum Product Consumption from Domestic Fuels</t>
  </si>
  <si>
    <t>Natural Gas Subsidy per Unit Consumption ($/BTU)</t>
  </si>
  <si>
    <t>Coal Subsidy per Unit Consumption ($/BTU)</t>
  </si>
  <si>
    <t>Petroleum Product Subsidy per Unit Consumption ($/BTU)</t>
  </si>
  <si>
    <t>Total Amount Paid to All Qualifying Product Producers ($)</t>
  </si>
  <si>
    <t>Proportion of Petroleum Production Relative to Total Qualfying Production</t>
  </si>
  <si>
    <t>Database of State Incentives for Renewables &amp; Efficiency (DSIRE)</t>
  </si>
  <si>
    <t>Business Energy Investment Tax Credit</t>
  </si>
  <si>
    <t>Production Tax Credit</t>
  </si>
  <si>
    <t>Renewable Electricity Production Tax Credit</t>
  </si>
  <si>
    <t>Tax Credit for Qualifying Advanced Coal Projects</t>
  </si>
  <si>
    <t>Legal Information Institute, Cornell University Law School</t>
  </si>
  <si>
    <r>
      <t xml:space="preserve">26 U.S. Code </t>
    </r>
    <r>
      <rPr>
        <sz val="11"/>
        <color theme="1"/>
        <rFont val="Calibri"/>
        <family val="2"/>
      </rPr>
      <t>§ 48A - Qualifying advanced coal project credit</t>
    </r>
  </si>
  <si>
    <t>U.S. Treasury</t>
  </si>
  <si>
    <t>Progress Report on Fossil Fuel Subsidies</t>
  </si>
  <si>
    <t>p.5</t>
  </si>
  <si>
    <t>Capital Gains Treatment for Royalties of Coal; Inclusion of Coal in Expensing of Exploration and Development Costs for Hard Mineral Fuels; Deductions for Tertiary Injections</t>
  </si>
  <si>
    <t>See Subsidies Paid tab</t>
  </si>
  <si>
    <t>Capital Costs of Geothermal ($/MW)</t>
  </si>
  <si>
    <t>Amount Covered by Geothermal Subsidies ($/MW)</t>
  </si>
  <si>
    <t>Geothermal Subsidy per Unit Output ($/MWh)</t>
  </si>
  <si>
    <t>geothermal</t>
  </si>
  <si>
    <t>&lt;expires in 2016</t>
  </si>
  <si>
    <t>&lt;extending with ramp down, expiring in 2020</t>
  </si>
  <si>
    <t>&lt;extended with ramp down and no phase out</t>
  </si>
  <si>
    <t>&lt;no expiration; can be taken in lieu of PTC (we switch when PTC expires)</t>
  </si>
  <si>
    <t>biomass ($/MWh)</t>
  </si>
  <si>
    <t>natural gas nonpeaker ($/MWh)</t>
  </si>
  <si>
    <t>petroleum ($/MWh)</t>
  </si>
  <si>
    <t>geothermal ($/MWh)</t>
  </si>
  <si>
    <t>natural gas peaker ($/MWh)</t>
  </si>
  <si>
    <t>$/kWh (2014)</t>
  </si>
  <si>
    <t>Extension through 2050</t>
  </si>
  <si>
    <t>(All subsidies hold relatively constant in 2022 and thereafter.  Solar PV and solar thermal are the</t>
  </si>
  <si>
    <t>ones that take the longest to reach steady levels.)</t>
  </si>
  <si>
    <t>lignite ($/BTU)</t>
  </si>
  <si>
    <t>lignite ($/MWh)</t>
  </si>
  <si>
    <t>offshore wind ($/MWh)</t>
  </si>
  <si>
    <t>hard coal ($/BTU)</t>
  </si>
  <si>
    <t>hard coal ($/MWh)</t>
  </si>
  <si>
    <t>onshore wind ($/MWh)</t>
  </si>
  <si>
    <t>BS BAU Subsidy per Unit Electricity Capacity Built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</si>
  <si>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</si>
  <si>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</si>
  <si>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</si>
  <si>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</si>
  <si>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</si>
  <si>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</si>
  <si>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</si>
  <si>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</si>
  <si>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</si>
  <si>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</si>
  <si>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</si>
  <si>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</si>
  <si>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</si>
  <si>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Model output, due to endogenous learning</t>
  </si>
  <si>
    <t>Solar PV  - $/MW</t>
  </si>
  <si>
    <t>Solar Thermal - $/MW</t>
  </si>
  <si>
    <t>Geothermal - $/MW</t>
  </si>
  <si>
    <t>Coal - $/MWh</t>
  </si>
  <si>
    <t>Nuclear - $/MWh</t>
  </si>
  <si>
    <t>Where using AEO data, we use values from 2040 for 2041-2050</t>
  </si>
  <si>
    <t>Elsewhere, we estimate 2031-2050 values via extrapolation from 2022-2030.</t>
  </si>
  <si>
    <t>SUP000</t>
  </si>
  <si>
    <t>2017-</t>
  </si>
  <si>
    <t>SUP000:ba_CrudeOilLease</t>
  </si>
  <si>
    <t>SUP000:ba_NaturalGasPla</t>
  </si>
  <si>
    <t>SUP000:ba_DryNaturalGas</t>
  </si>
  <si>
    <t>SUP000:ba_Coal</t>
  </si>
  <si>
    <t>SUP000:ba_NuclearPower</t>
  </si>
  <si>
    <t>SUP000:ba_Hydropower</t>
  </si>
  <si>
    <t>SUP000:ba_Biomass</t>
  </si>
  <si>
    <t>SUP000:ba_RenewableEner</t>
  </si>
  <si>
    <t>SUP000:ba_Other</t>
  </si>
  <si>
    <t>SUP000:ba_Total</t>
  </si>
  <si>
    <t>SUP000:ca_CrudeOil</t>
  </si>
  <si>
    <t>SUP000:ca_PetroleumProd</t>
  </si>
  <si>
    <t>SUP000:ca_NaturalGas</t>
  </si>
  <si>
    <t>SUP000:ca_OtherImports</t>
  </si>
  <si>
    <t xml:space="preserve">   Other 7/</t>
  </si>
  <si>
    <t>SUP000:ca_Total</t>
  </si>
  <si>
    <t>SUP000:da_Petroleum</t>
  </si>
  <si>
    <t xml:space="preserve">   Petroleum and Other Liquids 8/</t>
  </si>
  <si>
    <t>SUP000:da_NaturalGas</t>
  </si>
  <si>
    <t>SUP000:da_Coal</t>
  </si>
  <si>
    <t>SUP000:da_Total</t>
  </si>
  <si>
    <t>SUP000:ea_Discrepancy</t>
  </si>
  <si>
    <t>Discrepancy 9/</t>
  </si>
  <si>
    <t>SUP000:fa_PetroleumProd</t>
  </si>
  <si>
    <t xml:space="preserve">   Petroleum and Other Liquids 10/</t>
  </si>
  <si>
    <t>SUP000:fa_NaturalGas</t>
  </si>
  <si>
    <t>SUP000:fa_Coal</t>
  </si>
  <si>
    <t xml:space="preserve">   Coal 11/</t>
  </si>
  <si>
    <t>SUP000:fa_NuclearPower</t>
  </si>
  <si>
    <t>SUP000:fa_Hydropower</t>
  </si>
  <si>
    <t>SUP000:fa_Biomass</t>
  </si>
  <si>
    <t xml:space="preserve">   Biomass 12/</t>
  </si>
  <si>
    <t>SUP000:fa_RenewableEner</t>
  </si>
  <si>
    <t>SUP000:fa_Other</t>
  </si>
  <si>
    <t xml:space="preserve">   Other 13/</t>
  </si>
  <si>
    <t>SUP000:fa_Total</t>
  </si>
  <si>
    <t>Prices (2017 dollars per unit)</t>
  </si>
  <si>
    <t>SUP000:ha_WorldOilPrice</t>
  </si>
  <si>
    <t>SUP000:ha_ForLowSulfLit</t>
  </si>
  <si>
    <t>SUP000:ha_GasPriceHenry</t>
  </si>
  <si>
    <t xml:space="preserve">  Natural Gas at Henry Hub (dollars per mmBtu)</t>
  </si>
  <si>
    <t>SUP000:ha_CoalMinemouth</t>
  </si>
  <si>
    <t xml:space="preserve">  Coal, Minemouth (dollars per ton) 14/</t>
  </si>
  <si>
    <t>SUP000:ha_CoalMineBtu</t>
  </si>
  <si>
    <t xml:space="preserve">  Coal, Minemouth (dollars per million Btu) 14/</t>
  </si>
  <si>
    <t>SUP000:ha_CoalDelivered</t>
  </si>
  <si>
    <t xml:space="preserve">  Coal, Delivered (dollars per million Btu) 15/</t>
  </si>
  <si>
    <t>SUP000:ha_Electricity(c</t>
  </si>
  <si>
    <t>SUP000:nom_ImportRACost</t>
  </si>
  <si>
    <t>SUP000:nom_ForLowSulfLi</t>
  </si>
  <si>
    <t>SUP000:nom_Gas@HenryHub</t>
  </si>
  <si>
    <t>SUP000:nom_CoalMinemout</t>
  </si>
  <si>
    <t>SUP000:nom_CoalMineBtu</t>
  </si>
  <si>
    <t>SUP000:nom_CoalDeliverd</t>
  </si>
  <si>
    <t>SUP000:nom_Electricity</t>
  </si>
  <si>
    <t xml:space="preserve">   5/ Includes non-biogenic municipal waste, hydrogen, methanol, and some domestic inputs to refineries.</t>
  </si>
  <si>
    <t xml:space="preserve">   7/ Includes coal, coal coke (net), and electricity (net).  Excludes imports of fuel used in nuclear power plants.</t>
  </si>
  <si>
    <t xml:space="preserve">   8/ Includes crude oil, petroleum products, ethanol, and biodiesel.</t>
  </si>
  <si>
    <t xml:space="preserve">   9/ Balancing item.  Includes unaccounted for supply, losses, gains, and net storage withdrawals.</t>
  </si>
  <si>
    <t xml:space="preserve">   10/ Estimated consumption.  Includes petroleum-derived fuels and non-petroleum-derived fuels, such as ethanol and biodiesel, and coal-based</t>
  </si>
  <si>
    <t xml:space="preserve">   11/ Excludes coal converted to coal-based synthetic liquids and natural gas.</t>
  </si>
  <si>
    <t xml:space="preserve">   12/ Includes grid-connected electricity from wood and wood waste, non-electric energy from wood, and biofuels heat and coproducts used in the</t>
  </si>
  <si>
    <t xml:space="preserve">   13/ Includes non-biogenic municipal waste, hydrogen, and net electricity imports.</t>
  </si>
  <si>
    <t xml:space="preserve">   14/ Includes reported prices for both open market and captive mines.  Prices weighted by production, which differs from average minemouth prices</t>
  </si>
  <si>
    <t xml:space="preserve">   15/ Prices weighted by consumption; weighted average excludes export free-alongside-ship (f.a.s.) prices.</t>
  </si>
  <si>
    <t xml:space="preserve">   MmBtu = Million Btu.</t>
  </si>
  <si>
    <t xml:space="preserve">   Note:  Totals may not equal sum of components due to independent rounding.  Data for 2016</t>
  </si>
  <si>
    <t xml:space="preserve">   Sources:  2016 natural gas supply values:  U.S. Energy Information Administration (EIA), Natural Gas</t>
  </si>
  <si>
    <t>Monthly, July 2017.  2016 coal minemouth and delivered coal prices:  EIA, Annual Coal Report 2013.</t>
  </si>
  <si>
    <t>2016 petroleum supply values:  EIA, Petroleum Supply Annual 2016.  2016 crude oil</t>
  </si>
  <si>
    <t>spot prices and natural gas spot price at Henry Hub:  Thomson Reuters.  Other 2016 coal values:  EIA, Quarterly</t>
  </si>
  <si>
    <t>Coal Report, October-December 2016.  Other 2016 values:  EIA, Monthly Energy Review, September 2017.</t>
  </si>
  <si>
    <t>2017:  EIA, Short-Term Energy Outlook, October 2017 and EIA, AEO2018 National Energy Modeling System run ref2018.d121317a.</t>
  </si>
  <si>
    <t>Projections:  EIA, AEO2018 National Energy Modeling System run ref2018.d121317a.</t>
  </si>
  <si>
    <t>ESD000</t>
  </si>
  <si>
    <t>ESD000:ca_Coal</t>
  </si>
  <si>
    <t>ESD000:ca_Petroleum</t>
  </si>
  <si>
    <t>ESD000:ca_NaturalGas</t>
  </si>
  <si>
    <t>ESD000:ca_NuclearPower</t>
  </si>
  <si>
    <t>ESD000:ca_PumpedStorage</t>
  </si>
  <si>
    <t>ESD000:ca_RenewableSour</t>
  </si>
  <si>
    <t>ESD000:ca_DistributedGe</t>
  </si>
  <si>
    <t>ESD000:ca_Total</t>
  </si>
  <si>
    <t>ESD000:da_Coal</t>
  </si>
  <si>
    <t>ESD000:da_Petroleum</t>
  </si>
  <si>
    <t>ESD000:da_NaturalGas</t>
  </si>
  <si>
    <t>ESD000:da_RenewableSour</t>
  </si>
  <si>
    <t>ESD000:da_Total</t>
  </si>
  <si>
    <t>ESD000:da_TotalNetGener</t>
  </si>
  <si>
    <t>ESD000:da_LessDirectUse</t>
  </si>
  <si>
    <t>ESD000:ea_NetAvailablet</t>
  </si>
  <si>
    <t>ESD000:fa_Coal</t>
  </si>
  <si>
    <t>ESD000:fa_Petroleum</t>
  </si>
  <si>
    <t>ESD000:fa_NaturalGas</t>
  </si>
  <si>
    <t>ESD000:fa_OtherGaseousF</t>
  </si>
  <si>
    <t>ESD000:fa_RenewableSour</t>
  </si>
  <si>
    <t>ESD000:fa_Other</t>
  </si>
  <si>
    <t>ESD000:fa_Total</t>
  </si>
  <si>
    <t>ESD000:fa_LessDirectUse</t>
  </si>
  <si>
    <t>ESD000:fa_TotalSalestot</t>
  </si>
  <si>
    <t>ESD000:xx_CoalInSocks</t>
  </si>
  <si>
    <t>ESD000:xx_Petroleum</t>
  </si>
  <si>
    <t>ESD000:xx_NaturalGas</t>
  </si>
  <si>
    <t>ESD000:xx_NuclearPower</t>
  </si>
  <si>
    <t>ESD000:xx_RenewableSour</t>
  </si>
  <si>
    <t>ESD000:xx_OtherWithPump</t>
  </si>
  <si>
    <t>ESD000:ga_TotalElectric</t>
  </si>
  <si>
    <t>ESD000:ga_TotalNetGener</t>
  </si>
  <si>
    <t>ESD000:ha_NetImports</t>
  </si>
  <si>
    <t>ESD000:ia_Residential</t>
  </si>
  <si>
    <t>ESD000:ia_Commercial</t>
  </si>
  <si>
    <t>ESD000:ia_Industrial</t>
  </si>
  <si>
    <t>ESD000:ia_Transportatio</t>
  </si>
  <si>
    <t>ESD000:ia_Total</t>
  </si>
  <si>
    <t>ESD000:ia_DirectUse</t>
  </si>
  <si>
    <t>ESD000:ia_TotalConsumpt</t>
  </si>
  <si>
    <t>(2017 cents per kilowatthour)</t>
  </si>
  <si>
    <t>ESD000:ja_Residential</t>
  </si>
  <si>
    <t>ESD000:ja_Commercial</t>
  </si>
  <si>
    <t>ESD000:ja_Industrial</t>
  </si>
  <si>
    <t>ESD000:ja_Transportatio</t>
  </si>
  <si>
    <t>ESD000:ja_AllSectorsAve</t>
  </si>
  <si>
    <t>ESD000:nom_Residential</t>
  </si>
  <si>
    <t>ESD000:nom_Commercial</t>
  </si>
  <si>
    <t>ESD000:nom_Industrial</t>
  </si>
  <si>
    <t>ESD000:nom_Transportati</t>
  </si>
  <si>
    <t>ESD000:nom_AllSectorsAv</t>
  </si>
  <si>
    <t>ESD000:ka_Generation</t>
  </si>
  <si>
    <t>ESD000:ka_Transmission</t>
  </si>
  <si>
    <t>ESD000:ka_Distribution</t>
  </si>
  <si>
    <t>ESD000:nom_Generation</t>
  </si>
  <si>
    <t>ESD000:nom_Transmission</t>
  </si>
  <si>
    <t>ESD000:nom_Distribution</t>
  </si>
  <si>
    <t>ESD000:la_SulfurDioxide</t>
  </si>
  <si>
    <t>ESD000:la_NitrogenOxide</t>
  </si>
  <si>
    <t>ESD000:la_Mercury(tons)</t>
  </si>
  <si>
    <t>2016 approximately 7 billion kilowatthours of electricity were generated from a municipal waste stream containing</t>
  </si>
  <si>
    <t xml:space="preserve">   Sources:  2016 electric power sector generation; sales to the grid; net imports; electricity sales; and</t>
  </si>
  <si>
    <t>electricity end-use prices:  U.S. Energy Information Administration (EIA), Monthly Energy Review, September 2017 and supporting</t>
  </si>
  <si>
    <t>databases.  2016 emissions:  U.S. Environmental Protection Agency, Clean Air Markets Database.</t>
  </si>
  <si>
    <t>2016 prices by service category:  EIA, AEO2018 National Energy Modeling System run ref2018.d121317a.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</si>
  <si>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</si>
  <si>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</si>
  <si>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</si>
  <si>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</si>
  <si>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</si>
  <si>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</si>
  <si>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</si>
  <si>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</si>
  <si>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</si>
  <si>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PSD000:ca_NetProductImp</t>
  </si>
  <si>
    <t>PSD000:ca_GrossRefinedP</t>
  </si>
  <si>
    <t>PSD000:ca_UnfinishedOil</t>
  </si>
  <si>
    <t>PSD000:ca_BlendingCompo</t>
  </si>
  <si>
    <t>PSD000:ca_Exports</t>
  </si>
  <si>
    <t>PSD000:ca_RefineryProce</t>
  </si>
  <si>
    <t>PSD000:ProductStockDraw</t>
  </si>
  <si>
    <t>PSD000:ca_NaturalGasPla</t>
  </si>
  <si>
    <t>PSD000:from_Renewables</t>
  </si>
  <si>
    <t>PSD000:cb_TotalEthanol</t>
  </si>
  <si>
    <t>PSD000:ca_DomesticEthan</t>
  </si>
  <si>
    <t>PSD000:ca_EthanolImport</t>
  </si>
  <si>
    <t>PSD000:ca_EthanolWithdr</t>
  </si>
  <si>
    <t>PSD000:cb_TotalBiodiesl</t>
  </si>
  <si>
    <t>PSD000:cb_DomesticBiodi</t>
  </si>
  <si>
    <t>PSD000:cb_BiodieselImpo</t>
  </si>
  <si>
    <t>PSD000:cb_BiodieselWith</t>
  </si>
  <si>
    <t>PSD000:Other_BM-derived</t>
  </si>
  <si>
    <t>PSD000:Other_BM_Dome</t>
  </si>
  <si>
    <t>PSD000:Other_BM_NetImp</t>
  </si>
  <si>
    <t>PSD000:Other_BM_Stock</t>
  </si>
  <si>
    <t>PSD000:AllLiquidsfromGa</t>
  </si>
  <si>
    <t>PSD000:ca_LiquidsfromCo</t>
  </si>
  <si>
    <t>PSD000:ca_OtherOther</t>
  </si>
  <si>
    <t>PSD000:da_TotalPrimaryS</t>
  </si>
  <si>
    <t>PSD000:ea_LiqPetGas</t>
  </si>
  <si>
    <t>PSD000:ea_MotorGasoline</t>
  </si>
  <si>
    <t>PSD000:ea_E85E85E85E85</t>
  </si>
  <si>
    <t>PSD000:ea_JetFuel</t>
  </si>
  <si>
    <t>PSD000:ea_DistillateFue</t>
  </si>
  <si>
    <t>PSD000:eb_DieselAllSect</t>
  </si>
  <si>
    <t>PSD000:ea_ResidualFuel</t>
  </si>
  <si>
    <t>PSD000:ea_Other</t>
  </si>
  <si>
    <t>PSD000:fa_Residentialan</t>
  </si>
  <si>
    <t>PSD000:fa_Industrial</t>
  </si>
  <si>
    <t>PSD000:fa_Transportatio</t>
  </si>
  <si>
    <t>PSD000:fa_ElectricPower</t>
  </si>
  <si>
    <t>PSD000:fa_balancesector</t>
  </si>
  <si>
    <t>PSD000:fa_Total</t>
  </si>
  <si>
    <t>PSD000:ga_Discrepancy</t>
  </si>
  <si>
    <t>PSD000:ha_DomesticRefin</t>
  </si>
  <si>
    <t>PSD000:ha_CapacityUtili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</si>
  <si>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</si>
  <si>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</si>
  <si>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</si>
  <si>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</si>
  <si>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</si>
  <si>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</si>
  <si>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</si>
  <si>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PSD000:ha_PetroleumProd</t>
  </si>
  <si>
    <t xml:space="preserve"> Petroleum Products (billion 2017 dollars)</t>
  </si>
  <si>
    <t>issues, the percentage of ethanol varies seasonally.  The annual average ethanol content of 74 percent is used for these projections.</t>
  </si>
  <si>
    <t xml:space="preserve">   Sources:  2016 product supplied based on:  U.S. Energy Information Administration (EIA), Monthly Energy</t>
  </si>
  <si>
    <t>Review, September 2017.  Other 2016 data:  EIA, Petroleum Supply Annual 2016.</t>
  </si>
  <si>
    <t>ref2018.d121317a</t>
  </si>
  <si>
    <t>Report</t>
  </si>
  <si>
    <t>Annual Energy Outlook 2018</t>
  </si>
  <si>
    <t>Scenario</t>
  </si>
  <si>
    <t>ref2018</t>
  </si>
  <si>
    <t>Reference case</t>
  </si>
  <si>
    <t>Datekey</t>
  </si>
  <si>
    <t>d121317a</t>
  </si>
  <si>
    <t>Release Date</t>
  </si>
  <si>
    <t xml:space="preserve"> February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</si>
</sst>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%"/>
    <numFmt numFmtId="166" formatCode="#,##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Arial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10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Fill="1"/>
    <xf numFmtId="0" fontId="0" fillId="0" borderId="0" xfId="0" applyAlignment="1"/>
    <xf numFmtId="11" fontId="0" fillId="0" borderId="0" xfId="0" applyNumberFormat="1"/>
    <xf numFmtId="0" fontId="0" fillId="0" borderId="0" xfId="0"/>
    <xf numFmtId="0" fontId="6" fillId="0" borderId="0" xfId="4" applyFont="1" applyFill="1" applyBorder="1" applyAlignment="1">
      <alignment horizontal="left"/>
    </xf>
    <xf numFmtId="0" fontId="0" fillId="0" borderId="0" xfId="0" applyAlignment="1" applyProtection="1">
      <alignment horizontal="left"/>
    </xf>
    <xf numFmtId="0" fontId="8" fillId="0" borderId="5" xfId="3" applyFont="1" applyFill="1" applyBorder="1" applyAlignment="1">
      <alignment wrapText="1"/>
    </xf>
    <xf numFmtId="0" fontId="8" fillId="0" borderId="6" xfId="6" applyFont="1" applyFill="1" applyBorder="1" applyAlignment="1">
      <alignment wrapText="1"/>
    </xf>
    <xf numFmtId="0" fontId="0" fillId="0" borderId="7" xfId="5" applyFont="1" applyFill="1" applyBorder="1" applyAlignment="1">
      <alignment wrapText="1"/>
    </xf>
    <xf numFmtId="165" fontId="0" fillId="0" borderId="2" xfId="5" applyNumberFormat="1" applyFont="1" applyFill="1" applyAlignment="1">
      <alignment horizontal="right" wrapText="1"/>
    </xf>
    <xf numFmtId="165" fontId="4" fillId="0" borderId="3" xfId="6" applyNumberFormat="1" applyFill="1" applyAlignment="1">
      <alignment horizontal="right" wrapText="1"/>
    </xf>
    <xf numFmtId="0" fontId="11" fillId="0" borderId="0" xfId="0" applyFont="1" applyAlignment="1">
      <alignment wrapText="1"/>
    </xf>
    <xf numFmtId="0" fontId="11" fillId="0" borderId="0" xfId="0" applyFont="1"/>
    <xf numFmtId="0" fontId="13" fillId="0" borderId="0" xfId="0" applyFont="1" applyAlignment="1">
      <alignment wrapText="1"/>
    </xf>
    <xf numFmtId="0" fontId="13" fillId="2" borderId="0" xfId="0" applyFont="1" applyFill="1" applyAlignment="1">
      <alignment wrapText="1"/>
    </xf>
    <xf numFmtId="0" fontId="0" fillId="4" borderId="0" xfId="0" applyFill="1"/>
    <xf numFmtId="0" fontId="1" fillId="4" borderId="0" xfId="0" applyFont="1" applyFill="1"/>
    <xf numFmtId="9" fontId="0" fillId="0" borderId="0" xfId="8" applyFont="1"/>
    <xf numFmtId="0" fontId="1" fillId="5" borderId="0" xfId="0" applyFont="1" applyFill="1"/>
    <xf numFmtId="0" fontId="14" fillId="4" borderId="0" xfId="0" applyFont="1" applyFill="1"/>
    <xf numFmtId="9" fontId="15" fillId="0" borderId="0" xfId="8" applyFont="1"/>
    <xf numFmtId="0" fontId="15" fillId="0" borderId="0" xfId="0" applyFont="1"/>
    <xf numFmtId="0" fontId="12" fillId="0" borderId="0" xfId="0" applyFont="1" applyFill="1" applyAlignment="1">
      <alignment wrapText="1"/>
    </xf>
    <xf numFmtId="0" fontId="15" fillId="0" borderId="0" xfId="0" applyFont="1" applyFill="1"/>
    <xf numFmtId="0" fontId="2" fillId="0" borderId="0" xfId="1" applyFill="1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12" fillId="0" borderId="0" xfId="0" applyFont="1" applyAlignment="1">
      <alignment horizontal="left"/>
    </xf>
    <xf numFmtId="2" fontId="0" fillId="0" borderId="0" xfId="0" applyNumberFormat="1" applyFill="1" applyAlignment="1">
      <alignment horizontal="left"/>
    </xf>
    <xf numFmtId="164" fontId="0" fillId="0" borderId="0" xfId="0" applyNumberFormat="1"/>
    <xf numFmtId="11" fontId="0" fillId="0" borderId="0" xfId="0" applyNumberFormat="1" applyAlignment="1"/>
    <xf numFmtId="0" fontId="11" fillId="0" borderId="0" xfId="0" applyFont="1" applyFill="1"/>
    <xf numFmtId="0" fontId="11" fillId="0" borderId="0" xfId="0" applyFont="1" applyFill="1" applyAlignment="1">
      <alignment horizontal="left"/>
    </xf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0" fontId="1" fillId="0" borderId="0" xfId="0" applyFont="1" applyAlignment="1"/>
    <xf numFmtId="164" fontId="11" fillId="0" borderId="0" xfId="0" applyNumberFormat="1" applyFont="1" applyAlignment="1"/>
    <xf numFmtId="0" fontId="11" fillId="0" borderId="0" xfId="0" applyFont="1" applyAlignment="1"/>
    <xf numFmtId="0" fontId="13" fillId="0" borderId="0" xfId="0" applyFont="1" applyAlignment="1"/>
    <xf numFmtId="2" fontId="13" fillId="0" borderId="0" xfId="0" applyNumberFormat="1" applyFont="1" applyAlignment="1"/>
    <xf numFmtId="2" fontId="11" fillId="0" borderId="0" xfId="0" applyNumberFormat="1" applyFont="1" applyAlignment="1"/>
    <xf numFmtId="0" fontId="0" fillId="2" borderId="0" xfId="0" applyFill="1" applyAlignment="1"/>
    <xf numFmtId="0" fontId="1" fillId="3" borderId="0" xfId="0" applyFont="1" applyFill="1" applyAlignment="1"/>
    <xf numFmtId="0" fontId="2" fillId="0" borderId="0" xfId="1" applyAlignment="1"/>
    <xf numFmtId="0" fontId="0" fillId="0" borderId="0" xfId="0" applyFill="1" applyAlignment="1"/>
    <xf numFmtId="0" fontId="0" fillId="0" borderId="0" xfId="0" applyFont="1" applyAlignment="1"/>
    <xf numFmtId="0" fontId="17" fillId="0" borderId="0" xfId="0" applyFont="1"/>
    <xf numFmtId="0" fontId="7" fillId="0" borderId="0" xfId="2" applyFont="1"/>
    <xf numFmtId="4" fontId="0" fillId="0" borderId="2" xfId="5" applyNumberFormat="1" applyFont="1" applyFill="1" applyAlignment="1">
      <alignment horizontal="right" wrapText="1"/>
    </xf>
    <xf numFmtId="4" fontId="4" fillId="0" borderId="3" xfId="6" applyNumberFormat="1" applyFill="1" applyAlignment="1">
      <alignment horizontal="right" wrapText="1"/>
    </xf>
    <xf numFmtId="166" fontId="0" fillId="0" borderId="2" xfId="5" applyNumberFormat="1" applyFont="1" applyFill="1" applyAlignment="1">
      <alignment horizontal="right" wrapText="1"/>
    </xf>
    <xf numFmtId="0" fontId="9" fillId="0" borderId="0" xfId="0" applyFont="1"/>
    <xf numFmtId="3" fontId="0" fillId="0" borderId="2" xfId="5" applyNumberFormat="1" applyFont="1" applyFill="1" applyAlignment="1">
      <alignment horizontal="right" wrapText="1"/>
    </xf>
    <xf numFmtId="3" fontId="4" fillId="0" borderId="3" xfId="6" applyNumberFormat="1" applyFill="1" applyAlignment="1">
      <alignment horizontal="right" wrapText="1"/>
    </xf>
    <xf numFmtId="166" fontId="4" fillId="0" borderId="3" xfId="6" applyNumberFormat="1" applyFill="1" applyAlignment="1">
      <alignment horizontal="right" wrapText="1"/>
    </xf>
    <xf numFmtId="0" fontId="18" fillId="0" borderId="0" xfId="0" applyFont="1"/>
    <xf numFmtId="0" fontId="7" fillId="0" borderId="8" xfId="7" applyFont="1" applyFill="1" applyBorder="1" applyAlignment="1">
      <alignment wrapText="1"/>
    </xf>
    <xf numFmtId="0" fontId="0" fillId="6" borderId="0" xfId="0" applyFill="1"/>
    <xf numFmtId="11" fontId="0" fillId="6" borderId="0" xfId="0" applyNumberFormat="1" applyFill="1"/>
  </cellXfs>
  <cellStyles count="9">
    <cellStyle name="Body: normal cell" xfId="5"/>
    <cellStyle name="Font: Calibri, 9pt regular" xfId="2"/>
    <cellStyle name="Footnotes: top row" xfId="7"/>
    <cellStyle name="Header: bottom row" xfId="3"/>
    <cellStyle name="Hyperlink" xfId="1" builtinId="8"/>
    <cellStyle name="Normal" xfId="0" builtinId="0"/>
    <cellStyle name="Parent row" xfId="6"/>
    <cellStyle name="Percent" xfId="8" builtinId="5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16.xlsx" TargetMode="External"/><Relationship Id="rId2" Type="http://schemas.openxmlformats.org/officeDocument/2006/relationships/hyperlink" Target="http://www.eia.gov/forecasts/aeo/excel/aeotab_1.xlsx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eia.gov/forecasts/aeo/excel/aeotab_8.xlsx" TargetMode="External"/><Relationship Id="rId4" Type="http://schemas.openxmlformats.org/officeDocument/2006/relationships/hyperlink" Target="http://www.eia.gov/forecasts/aeo/excel/aeotab_11.xlsx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grams.dsireusa.org/system/program/detail/658" TargetMode="External"/><Relationship Id="rId2" Type="http://schemas.openxmlformats.org/officeDocument/2006/relationships/hyperlink" Target="https://www.jct.gov/publications.html?func=download&amp;id=4663&amp;chk=4663&amp;no_html=1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hyperlink" Target="http://programs.dsireusa.org/system/program/detail/658" TargetMode="External"/><Relationship Id="rId5" Type="http://schemas.openxmlformats.org/officeDocument/2006/relationships/hyperlink" Target="http://www.treasury.gov/open/Documents/USA%20FFSR%20progress%20report%20to%20G20%202014%20Final.pdf" TargetMode="External"/><Relationship Id="rId4" Type="http://schemas.openxmlformats.org/officeDocument/2006/relationships/hyperlink" Target="http://programs.dsireusa.org/system/program/detail/7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opLeftCell="A46" workbookViewId="0">
      <selection activeCell="A73" sqref="A73:XFD74"/>
    </sheetView>
  </sheetViews>
  <sheetFormatPr defaultRowHeight="15" x14ac:dyDescent="0.25"/>
  <cols>
    <col min="1" max="1" width="9.140625" style="6"/>
    <col min="2" max="2" width="83.28515625" style="6" customWidth="1"/>
    <col min="3" max="16384" width="9.140625" style="6"/>
  </cols>
  <sheetData>
    <row r="1" spans="1:2" x14ac:dyDescent="0.25">
      <c r="A1" s="41" t="s">
        <v>234</v>
      </c>
    </row>
    <row r="2" spans="1:2" x14ac:dyDescent="0.25">
      <c r="A2" s="41" t="s">
        <v>233</v>
      </c>
    </row>
    <row r="3" spans="1:2" x14ac:dyDescent="0.25">
      <c r="A3" s="41" t="s">
        <v>389</v>
      </c>
    </row>
    <row r="5" spans="1:2" x14ac:dyDescent="0.25">
      <c r="A5" s="41" t="s">
        <v>0</v>
      </c>
      <c r="B5" s="48" t="s">
        <v>140</v>
      </c>
    </row>
    <row r="6" spans="1:2" x14ac:dyDescent="0.25">
      <c r="B6" s="6" t="s">
        <v>1</v>
      </c>
    </row>
    <row r="7" spans="1:2" x14ac:dyDescent="0.25">
      <c r="B7" s="2">
        <v>2014</v>
      </c>
    </row>
    <row r="8" spans="1:2" x14ac:dyDescent="0.25">
      <c r="B8" s="6" t="s">
        <v>2</v>
      </c>
    </row>
    <row r="9" spans="1:2" x14ac:dyDescent="0.25">
      <c r="B9" s="49" t="s">
        <v>3</v>
      </c>
    </row>
    <row r="10" spans="1:2" x14ac:dyDescent="0.25">
      <c r="B10" s="6" t="s">
        <v>4</v>
      </c>
    </row>
    <row r="12" spans="1:2" x14ac:dyDescent="0.25">
      <c r="B12" s="48" t="s">
        <v>320</v>
      </c>
    </row>
    <row r="13" spans="1:2" x14ac:dyDescent="0.25">
      <c r="B13" s="6" t="s">
        <v>354</v>
      </c>
    </row>
    <row r="14" spans="1:2" x14ac:dyDescent="0.25">
      <c r="B14" s="2">
        <v>2015</v>
      </c>
    </row>
    <row r="15" spans="1:2" x14ac:dyDescent="0.25">
      <c r="B15" s="6" t="s">
        <v>355</v>
      </c>
    </row>
    <row r="16" spans="1:2" x14ac:dyDescent="0.25">
      <c r="B16" s="49" t="s">
        <v>291</v>
      </c>
    </row>
    <row r="18" spans="2:5" x14ac:dyDescent="0.25">
      <c r="B18" s="48" t="s">
        <v>356</v>
      </c>
    </row>
    <row r="19" spans="2:5" x14ac:dyDescent="0.25">
      <c r="B19" s="6" t="s">
        <v>354</v>
      </c>
    </row>
    <row r="20" spans="2:5" x14ac:dyDescent="0.25">
      <c r="B20" s="2">
        <v>2015</v>
      </c>
    </row>
    <row r="21" spans="2:5" x14ac:dyDescent="0.25">
      <c r="B21" s="6" t="s">
        <v>357</v>
      </c>
    </row>
    <row r="22" spans="2:5" x14ac:dyDescent="0.25">
      <c r="B22" s="49" t="s">
        <v>288</v>
      </c>
    </row>
    <row r="24" spans="2:5" x14ac:dyDescent="0.25">
      <c r="B24" s="48" t="s">
        <v>358</v>
      </c>
    </row>
    <row r="25" spans="2:5" x14ac:dyDescent="0.25">
      <c r="B25" s="6" t="s">
        <v>359</v>
      </c>
    </row>
    <row r="26" spans="2:5" x14ac:dyDescent="0.25">
      <c r="B26" s="2">
        <v>2015</v>
      </c>
    </row>
    <row r="27" spans="2:5" x14ac:dyDescent="0.25">
      <c r="B27" s="6" t="s">
        <v>360</v>
      </c>
    </row>
    <row r="28" spans="2:5" x14ac:dyDescent="0.25">
      <c r="B28" s="49" t="s">
        <v>285</v>
      </c>
    </row>
    <row r="30" spans="2:5" x14ac:dyDescent="0.25">
      <c r="B30" s="48" t="s">
        <v>364</v>
      </c>
    </row>
    <row r="31" spans="2:5" x14ac:dyDescent="0.25">
      <c r="B31" s="6" t="s">
        <v>361</v>
      </c>
      <c r="E31" s="50"/>
    </row>
    <row r="32" spans="2:5" x14ac:dyDescent="0.25">
      <c r="B32" s="2">
        <v>2015</v>
      </c>
    </row>
    <row r="33" spans="2:2" x14ac:dyDescent="0.25">
      <c r="B33" s="6" t="s">
        <v>362</v>
      </c>
    </row>
    <row r="34" spans="2:2" x14ac:dyDescent="0.25">
      <c r="B34" s="49" t="s">
        <v>296</v>
      </c>
    </row>
    <row r="35" spans="2:2" x14ac:dyDescent="0.25">
      <c r="B35" s="6" t="s">
        <v>363</v>
      </c>
    </row>
    <row r="37" spans="2:2" x14ac:dyDescent="0.25">
      <c r="B37" s="48" t="s">
        <v>204</v>
      </c>
    </row>
    <row r="38" spans="2:2" x14ac:dyDescent="0.25">
      <c r="B38" s="6" t="s">
        <v>205</v>
      </c>
    </row>
    <row r="39" spans="2:2" x14ac:dyDescent="0.25">
      <c r="B39" s="2">
        <v>2018</v>
      </c>
    </row>
    <row r="40" spans="2:2" x14ac:dyDescent="0.25">
      <c r="B40" s="6" t="s">
        <v>619</v>
      </c>
    </row>
    <row r="42" spans="2:2" x14ac:dyDescent="0.25">
      <c r="B42" s="49" t="s">
        <v>210</v>
      </c>
    </row>
    <row r="43" spans="2:2" x14ac:dyDescent="0.25">
      <c r="B43" s="6" t="s">
        <v>206</v>
      </c>
    </row>
    <row r="45" spans="2:2" x14ac:dyDescent="0.25">
      <c r="B45" s="49" t="s">
        <v>211</v>
      </c>
    </row>
    <row r="46" spans="2:2" x14ac:dyDescent="0.25">
      <c r="B46" s="6" t="s">
        <v>207</v>
      </c>
    </row>
    <row r="48" spans="2:2" x14ac:dyDescent="0.25">
      <c r="B48" s="49" t="s">
        <v>212</v>
      </c>
    </row>
    <row r="49" spans="1:2" x14ac:dyDescent="0.25">
      <c r="B49" s="6" t="s">
        <v>208</v>
      </c>
    </row>
    <row r="51" spans="1:2" x14ac:dyDescent="0.25">
      <c r="B51" s="49" t="s">
        <v>213</v>
      </c>
    </row>
    <row r="52" spans="1:2" x14ac:dyDescent="0.25">
      <c r="B52" s="6" t="s">
        <v>209</v>
      </c>
    </row>
    <row r="54" spans="1:2" x14ac:dyDescent="0.25">
      <c r="A54" s="41" t="s">
        <v>214</v>
      </c>
    </row>
    <row r="55" spans="1:2" x14ac:dyDescent="0.25">
      <c r="A55" s="6" t="s">
        <v>215</v>
      </c>
    </row>
    <row r="56" spans="1:2" x14ac:dyDescent="0.25">
      <c r="A56" s="6" t="s">
        <v>216</v>
      </c>
    </row>
    <row r="57" spans="1:2" x14ac:dyDescent="0.25">
      <c r="A57" s="6" t="s">
        <v>217</v>
      </c>
    </row>
    <row r="58" spans="1:2" x14ac:dyDescent="0.25">
      <c r="A58" s="6" t="s">
        <v>218</v>
      </c>
    </row>
    <row r="59" spans="1:2" x14ac:dyDescent="0.25">
      <c r="A59" s="6" t="s">
        <v>219</v>
      </c>
    </row>
    <row r="61" spans="1:2" x14ac:dyDescent="0.25">
      <c r="A61" s="6" t="s">
        <v>222</v>
      </c>
    </row>
    <row r="62" spans="1:2" x14ac:dyDescent="0.25">
      <c r="A62" s="6" t="s">
        <v>223</v>
      </c>
    </row>
    <row r="63" spans="1:2" x14ac:dyDescent="0.25">
      <c r="A63" s="6" t="s">
        <v>224</v>
      </c>
    </row>
    <row r="64" spans="1:2" x14ac:dyDescent="0.25">
      <c r="A64" s="6" t="s">
        <v>225</v>
      </c>
    </row>
    <row r="66" spans="1:1" x14ac:dyDescent="0.25">
      <c r="A66" s="6" t="s">
        <v>238</v>
      </c>
    </row>
    <row r="67" spans="1:1" x14ac:dyDescent="0.25">
      <c r="A67" s="6" t="s">
        <v>239</v>
      </c>
    </row>
    <row r="68" spans="1:1" x14ac:dyDescent="0.25">
      <c r="A68" s="6" t="s">
        <v>240</v>
      </c>
    </row>
    <row r="69" spans="1:1" x14ac:dyDescent="0.25">
      <c r="A69" s="6" t="s">
        <v>242</v>
      </c>
    </row>
    <row r="70" spans="1:1" x14ac:dyDescent="0.25">
      <c r="A70" s="6">
        <v>0.97099999999999997</v>
      </c>
    </row>
    <row r="71" spans="1:1" x14ac:dyDescent="0.25">
      <c r="A71" s="6" t="s">
        <v>241</v>
      </c>
    </row>
    <row r="73" spans="1:1" x14ac:dyDescent="0.25">
      <c r="A73" s="41" t="s">
        <v>380</v>
      </c>
    </row>
    <row r="74" spans="1:1" x14ac:dyDescent="0.25">
      <c r="A74" s="51" t="s">
        <v>409</v>
      </c>
    </row>
    <row r="75" spans="1:1" x14ac:dyDescent="0.25">
      <c r="A75" s="6" t="s">
        <v>410</v>
      </c>
    </row>
    <row r="76" spans="1:1" x14ac:dyDescent="0.25">
      <c r="A76" s="6" t="s">
        <v>381</v>
      </c>
    </row>
    <row r="77" spans="1:1" x14ac:dyDescent="0.25">
      <c r="A77" s="6" t="s">
        <v>382</v>
      </c>
    </row>
  </sheetData>
  <hyperlinks>
    <hyperlink ref="B9" r:id="rId1"/>
    <hyperlink ref="B42" r:id="rId2"/>
    <hyperlink ref="B51" r:id="rId3"/>
    <hyperlink ref="B48" r:id="rId4"/>
    <hyperlink ref="B45" r:id="rId5"/>
  </hyperlinks>
  <pageMargins left="0.7" right="0.7" top="0.75" bottom="0.75" header="0.3" footer="0.3"/>
  <pageSetup orientation="portrait" horizontalDpi="1200" verticalDpi="1200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/>
  </sheetViews>
  <sheetFormatPr defaultColWidth="9.140625" defaultRowHeight="15" x14ac:dyDescent="0.25"/>
  <cols>
    <col min="1" max="1" width="32.42578125" style="6" customWidth="1"/>
    <col min="2" max="2" width="87.7109375" style="6" customWidth="1"/>
    <col min="3" max="12" width="9.140625" style="6"/>
    <col min="13" max="13" width="11.5703125" style="6" customWidth="1"/>
    <col min="14" max="16384" width="9.140625" style="6"/>
  </cols>
  <sheetData>
    <row r="1" spans="1:14" ht="14.45" x14ac:dyDescent="0.35">
      <c r="A1" s="6" t="s">
        <v>5</v>
      </c>
    </row>
    <row r="2" spans="1:14" x14ac:dyDescent="0.25">
      <c r="A2" s="41" t="s">
        <v>203</v>
      </c>
    </row>
    <row r="3" spans="1:14" x14ac:dyDescent="0.25">
      <c r="A3" s="6" t="s">
        <v>7</v>
      </c>
    </row>
    <row r="4" spans="1:14" x14ac:dyDescent="0.25">
      <c r="A4" s="6" t="s">
        <v>13</v>
      </c>
    </row>
    <row r="5" spans="1:14" x14ac:dyDescent="0.25">
      <c r="A5" s="6" t="s">
        <v>14</v>
      </c>
    </row>
    <row r="7" spans="1:14" x14ac:dyDescent="0.25">
      <c r="B7" s="41"/>
      <c r="C7" s="41" t="s">
        <v>8</v>
      </c>
      <c r="D7" s="41"/>
      <c r="E7" s="41"/>
      <c r="F7" s="41"/>
      <c r="G7" s="41"/>
      <c r="H7" s="41" t="s">
        <v>9</v>
      </c>
      <c r="I7" s="41"/>
      <c r="J7" s="41"/>
      <c r="K7" s="41"/>
      <c r="L7" s="41"/>
      <c r="M7" s="41" t="s">
        <v>11</v>
      </c>
    </row>
    <row r="8" spans="1:14" x14ac:dyDescent="0.25">
      <c r="A8" s="41" t="s">
        <v>34</v>
      </c>
      <c r="B8" s="41" t="s">
        <v>6</v>
      </c>
      <c r="C8" s="41">
        <v>2014</v>
      </c>
      <c r="D8" s="41">
        <v>2015</v>
      </c>
      <c r="E8" s="41">
        <v>2016</v>
      </c>
      <c r="F8" s="41">
        <v>2017</v>
      </c>
      <c r="G8" s="41">
        <v>2018</v>
      </c>
      <c r="H8" s="41">
        <v>2014</v>
      </c>
      <c r="I8" s="41">
        <v>2015</v>
      </c>
      <c r="J8" s="41">
        <v>2016</v>
      </c>
      <c r="K8" s="41">
        <v>2017</v>
      </c>
      <c r="L8" s="41">
        <v>2018</v>
      </c>
      <c r="M8" s="3" t="s">
        <v>12</v>
      </c>
    </row>
    <row r="9" spans="1:14" x14ac:dyDescent="0.25">
      <c r="A9" s="16" t="s">
        <v>33</v>
      </c>
      <c r="B9" s="16" t="s">
        <v>10</v>
      </c>
      <c r="C9" s="42">
        <f>($M9-$L9-$K9)/8</f>
        <v>3.7500000000000006E-2</v>
      </c>
      <c r="D9" s="42">
        <f t="shared" ref="D9:J9" si="0">($M9-$L9-$K9)/8</f>
        <v>3.7500000000000006E-2</v>
      </c>
      <c r="E9" s="42">
        <f t="shared" si="0"/>
        <v>3.7500000000000006E-2</v>
      </c>
      <c r="F9" s="42">
        <f t="shared" si="0"/>
        <v>3.7500000000000006E-2</v>
      </c>
      <c r="G9" s="42">
        <f t="shared" si="0"/>
        <v>3.7500000000000006E-2</v>
      </c>
      <c r="H9" s="42">
        <f t="shared" si="0"/>
        <v>3.7500000000000006E-2</v>
      </c>
      <c r="I9" s="42">
        <f t="shared" si="0"/>
        <v>3.7500000000000006E-2</v>
      </c>
      <c r="J9" s="42">
        <f t="shared" si="0"/>
        <v>3.7500000000000006E-2</v>
      </c>
      <c r="K9" s="43">
        <v>0.1</v>
      </c>
      <c r="L9" s="43">
        <v>0.1</v>
      </c>
      <c r="M9" s="43">
        <v>0.5</v>
      </c>
    </row>
    <row r="10" spans="1:14" x14ac:dyDescent="0.25">
      <c r="A10" s="18" t="s">
        <v>22</v>
      </c>
      <c r="B10" s="18" t="s">
        <v>15</v>
      </c>
      <c r="C10" s="44">
        <v>0.4</v>
      </c>
      <c r="D10" s="44">
        <v>0.4</v>
      </c>
      <c r="E10" s="44">
        <v>0.4</v>
      </c>
      <c r="F10" s="44">
        <v>0.4</v>
      </c>
      <c r="G10" s="44">
        <v>0.3</v>
      </c>
      <c r="H10" s="44">
        <v>0.1</v>
      </c>
      <c r="I10" s="44">
        <v>0.1</v>
      </c>
      <c r="J10" s="44">
        <v>0.1</v>
      </c>
      <c r="K10" s="44">
        <v>0.1</v>
      </c>
      <c r="L10" s="44">
        <v>0.1</v>
      </c>
      <c r="M10" s="44">
        <v>2.9</v>
      </c>
    </row>
    <row r="11" spans="1:14" x14ac:dyDescent="0.25">
      <c r="A11" s="16" t="s">
        <v>23</v>
      </c>
      <c r="B11" s="16" t="s">
        <v>16</v>
      </c>
      <c r="C11" s="42">
        <f>$M11/10</f>
        <v>2.5000000000000001E-3</v>
      </c>
      <c r="D11" s="42">
        <f t="shared" ref="D11:L11" si="1">$M11/10</f>
        <v>2.5000000000000001E-3</v>
      </c>
      <c r="E11" s="42">
        <f t="shared" si="1"/>
        <v>2.5000000000000001E-3</v>
      </c>
      <c r="F11" s="42">
        <f t="shared" si="1"/>
        <v>2.5000000000000001E-3</v>
      </c>
      <c r="G11" s="42">
        <f t="shared" si="1"/>
        <v>2.5000000000000001E-3</v>
      </c>
      <c r="H11" s="42">
        <f t="shared" si="1"/>
        <v>2.5000000000000001E-3</v>
      </c>
      <c r="I11" s="42">
        <f t="shared" si="1"/>
        <v>2.5000000000000001E-3</v>
      </c>
      <c r="J11" s="42">
        <f t="shared" si="1"/>
        <v>2.5000000000000001E-3</v>
      </c>
      <c r="K11" s="42">
        <f t="shared" si="1"/>
        <v>2.5000000000000001E-3</v>
      </c>
      <c r="L11" s="42">
        <f t="shared" si="1"/>
        <v>2.5000000000000001E-3</v>
      </c>
      <c r="M11" s="43">
        <v>2.5000000000000001E-2</v>
      </c>
    </row>
    <row r="12" spans="1:14" x14ac:dyDescent="0.25">
      <c r="A12" s="18" t="s">
        <v>23</v>
      </c>
      <c r="B12" s="18" t="s">
        <v>17</v>
      </c>
      <c r="C12" s="44">
        <v>1.1000000000000001</v>
      </c>
      <c r="D12" s="44">
        <v>2.2999999999999998</v>
      </c>
      <c r="E12" s="44">
        <v>2.9</v>
      </c>
      <c r="F12" s="44">
        <v>3.3</v>
      </c>
      <c r="G12" s="44">
        <v>3.4</v>
      </c>
      <c r="H12" s="44">
        <v>0.1</v>
      </c>
      <c r="I12" s="44">
        <v>0.1</v>
      </c>
      <c r="J12" s="44">
        <v>0.2</v>
      </c>
      <c r="K12" s="44">
        <v>0.2</v>
      </c>
      <c r="L12" s="44">
        <v>0.2</v>
      </c>
      <c r="M12" s="44">
        <v>13.8</v>
      </c>
    </row>
    <row r="13" spans="1:14" x14ac:dyDescent="0.25">
      <c r="A13" s="18" t="s">
        <v>24</v>
      </c>
      <c r="B13" s="18" t="s">
        <v>18</v>
      </c>
      <c r="C13" s="44">
        <f>$M13/10</f>
        <v>0.01</v>
      </c>
      <c r="D13" s="44">
        <f t="shared" ref="D13:L13" si="2">$M13/10</f>
        <v>0.01</v>
      </c>
      <c r="E13" s="44">
        <f t="shared" si="2"/>
        <v>0.01</v>
      </c>
      <c r="F13" s="44">
        <f t="shared" si="2"/>
        <v>0.01</v>
      </c>
      <c r="G13" s="44">
        <f t="shared" si="2"/>
        <v>0.01</v>
      </c>
      <c r="H13" s="44">
        <f t="shared" si="2"/>
        <v>0.01</v>
      </c>
      <c r="I13" s="44">
        <f t="shared" si="2"/>
        <v>0.01</v>
      </c>
      <c r="J13" s="44">
        <f t="shared" si="2"/>
        <v>0.01</v>
      </c>
      <c r="K13" s="44">
        <f t="shared" si="2"/>
        <v>0.01</v>
      </c>
      <c r="L13" s="44">
        <f t="shared" si="2"/>
        <v>0.01</v>
      </c>
      <c r="M13" s="44">
        <v>0.1</v>
      </c>
    </row>
    <row r="14" spans="1:14" x14ac:dyDescent="0.25">
      <c r="A14" s="18" t="s">
        <v>25</v>
      </c>
      <c r="B14" s="18" t="s">
        <v>19</v>
      </c>
      <c r="C14" s="44">
        <v>0.3</v>
      </c>
      <c r="D14" s="44">
        <v>0.4</v>
      </c>
      <c r="E14" s="44">
        <v>0.4</v>
      </c>
      <c r="F14" s="44">
        <v>0.4</v>
      </c>
      <c r="G14" s="44">
        <v>0.4</v>
      </c>
      <c r="H14" s="45"/>
      <c r="I14" s="45"/>
      <c r="J14" s="45"/>
      <c r="K14" s="45"/>
      <c r="L14" s="45"/>
      <c r="M14" s="44">
        <v>1.9</v>
      </c>
    </row>
    <row r="15" spans="1:14" x14ac:dyDescent="0.25">
      <c r="A15" s="18" t="s">
        <v>26</v>
      </c>
      <c r="B15" s="18" t="s">
        <v>20</v>
      </c>
      <c r="C15" s="44">
        <v>0.2</v>
      </c>
      <c r="D15" s="44">
        <v>0.2</v>
      </c>
      <c r="E15" s="44">
        <v>0.2</v>
      </c>
      <c r="F15" s="44">
        <v>0.2</v>
      </c>
      <c r="G15" s="44">
        <v>0.2</v>
      </c>
      <c r="H15" s="44"/>
      <c r="I15" s="44"/>
      <c r="J15" s="44"/>
      <c r="K15" s="44"/>
      <c r="L15" s="44"/>
      <c r="M15" s="44">
        <v>1</v>
      </c>
    </row>
    <row r="16" spans="1:14" x14ac:dyDescent="0.25">
      <c r="A16" s="16" t="s">
        <v>26</v>
      </c>
      <c r="B16" s="16" t="s">
        <v>27</v>
      </c>
      <c r="C16" s="43">
        <f>$M16/10</f>
        <v>0.01</v>
      </c>
      <c r="D16" s="43">
        <f t="shared" ref="D16:G17" si="3">$M16/10</f>
        <v>0.01</v>
      </c>
      <c r="E16" s="43">
        <f t="shared" si="3"/>
        <v>0.01</v>
      </c>
      <c r="F16" s="43">
        <f t="shared" si="3"/>
        <v>0.01</v>
      </c>
      <c r="G16" s="43">
        <f t="shared" si="3"/>
        <v>0.01</v>
      </c>
      <c r="H16" s="43"/>
      <c r="I16" s="43"/>
      <c r="J16" s="43"/>
      <c r="K16" s="43"/>
      <c r="L16" s="43"/>
      <c r="M16" s="43">
        <v>0.1</v>
      </c>
      <c r="N16" s="6" t="s">
        <v>281</v>
      </c>
    </row>
    <row r="17" spans="1:14" x14ac:dyDescent="0.25">
      <c r="A17" s="16" t="s">
        <v>26</v>
      </c>
      <c r="B17" s="16" t="s">
        <v>28</v>
      </c>
      <c r="C17" s="43">
        <f>$M17/10</f>
        <v>0.01</v>
      </c>
      <c r="D17" s="43">
        <f t="shared" si="3"/>
        <v>0.01</v>
      </c>
      <c r="E17" s="43">
        <f t="shared" si="3"/>
        <v>0.01</v>
      </c>
      <c r="F17" s="43">
        <f t="shared" si="3"/>
        <v>0.01</v>
      </c>
      <c r="G17" s="43">
        <f t="shared" si="3"/>
        <v>0.01</v>
      </c>
      <c r="H17" s="43"/>
      <c r="I17" s="43"/>
      <c r="J17" s="43"/>
      <c r="K17" s="43"/>
      <c r="L17" s="43"/>
      <c r="M17" s="43">
        <v>0.1</v>
      </c>
      <c r="N17" s="6" t="s">
        <v>282</v>
      </c>
    </row>
    <row r="18" spans="1:14" ht="30" x14ac:dyDescent="0.25">
      <c r="A18" s="18" t="s">
        <v>42</v>
      </c>
      <c r="B18" s="18" t="s">
        <v>29</v>
      </c>
      <c r="C18" s="44">
        <v>0.9</v>
      </c>
      <c r="D18" s="44">
        <v>0.9</v>
      </c>
      <c r="E18" s="44">
        <v>0.9</v>
      </c>
      <c r="F18" s="44">
        <v>1</v>
      </c>
      <c r="G18" s="44">
        <v>1</v>
      </c>
      <c r="H18" s="44">
        <v>0.2</v>
      </c>
      <c r="I18" s="44">
        <v>0.2</v>
      </c>
      <c r="J18" s="44">
        <v>0.3</v>
      </c>
      <c r="K18" s="44">
        <v>0.3</v>
      </c>
      <c r="L18" s="44">
        <v>0.3</v>
      </c>
      <c r="M18" s="44">
        <v>6</v>
      </c>
    </row>
    <row r="19" spans="1:14" x14ac:dyDescent="0.25">
      <c r="A19" s="18" t="s">
        <v>26</v>
      </c>
      <c r="B19" s="18" t="s">
        <v>330</v>
      </c>
      <c r="C19" s="44">
        <v>0.1</v>
      </c>
      <c r="D19" s="44">
        <v>0.1</v>
      </c>
      <c r="E19" s="44">
        <v>0.1</v>
      </c>
      <c r="F19" s="44">
        <v>0.1</v>
      </c>
      <c r="G19" s="44">
        <v>0.1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0.5</v>
      </c>
      <c r="N19" s="6" t="s">
        <v>331</v>
      </c>
    </row>
    <row r="20" spans="1:14" ht="30" x14ac:dyDescent="0.25">
      <c r="A20" s="18" t="s">
        <v>42</v>
      </c>
      <c r="B20" s="18" t="s">
        <v>30</v>
      </c>
      <c r="C20" s="44">
        <v>1</v>
      </c>
      <c r="D20" s="44">
        <v>1.5</v>
      </c>
      <c r="E20" s="44">
        <v>1.6</v>
      </c>
      <c r="F20" s="44">
        <v>1.6</v>
      </c>
      <c r="G20" s="44">
        <v>1.6</v>
      </c>
      <c r="H20" s="45">
        <f>($M20-SUM($C20:$G20))/5</f>
        <v>2.0000000000000285E-2</v>
      </c>
      <c r="I20" s="45">
        <f t="shared" ref="I20:L21" si="4">($M20-SUM($C20:$G20))/5</f>
        <v>2.0000000000000285E-2</v>
      </c>
      <c r="J20" s="45">
        <f t="shared" si="4"/>
        <v>2.0000000000000285E-2</v>
      </c>
      <c r="K20" s="45">
        <f t="shared" si="4"/>
        <v>2.0000000000000285E-2</v>
      </c>
      <c r="L20" s="45">
        <f t="shared" si="4"/>
        <v>2.0000000000000285E-2</v>
      </c>
      <c r="M20" s="44">
        <v>7.4</v>
      </c>
    </row>
    <row r="21" spans="1:14" ht="30" x14ac:dyDescent="0.25">
      <c r="A21" s="18" t="s">
        <v>42</v>
      </c>
      <c r="B21" s="18" t="s">
        <v>31</v>
      </c>
      <c r="C21" s="44">
        <v>0.1</v>
      </c>
      <c r="D21" s="44">
        <v>0.1</v>
      </c>
      <c r="E21" s="44">
        <v>0.1</v>
      </c>
      <c r="F21" s="44">
        <v>0.1</v>
      </c>
      <c r="G21" s="44">
        <v>0.1</v>
      </c>
      <c r="H21" s="45">
        <f>($M21-SUM($C21:$G21))/5</f>
        <v>3.9999999999999994E-2</v>
      </c>
      <c r="I21" s="45">
        <f t="shared" si="4"/>
        <v>3.9999999999999994E-2</v>
      </c>
      <c r="J21" s="45">
        <f t="shared" si="4"/>
        <v>3.9999999999999994E-2</v>
      </c>
      <c r="K21" s="45">
        <f t="shared" si="4"/>
        <v>3.9999999999999994E-2</v>
      </c>
      <c r="L21" s="45">
        <f t="shared" si="4"/>
        <v>3.9999999999999994E-2</v>
      </c>
      <c r="M21" s="44">
        <v>0.7</v>
      </c>
    </row>
    <row r="22" spans="1:14" x14ac:dyDescent="0.25">
      <c r="A22" s="18" t="s">
        <v>26</v>
      </c>
      <c r="B22" s="19" t="s">
        <v>32</v>
      </c>
      <c r="C22" s="44">
        <v>0.4</v>
      </c>
      <c r="D22" s="44">
        <v>0.4</v>
      </c>
      <c r="E22" s="44">
        <v>0.4</v>
      </c>
      <c r="F22" s="44">
        <v>0.3</v>
      </c>
      <c r="G22" s="44">
        <v>0.3</v>
      </c>
      <c r="H22" s="44"/>
      <c r="I22" s="44"/>
      <c r="J22" s="44"/>
      <c r="K22" s="44"/>
      <c r="L22" s="44"/>
      <c r="M22" s="44">
        <v>1.8</v>
      </c>
    </row>
    <row r="23" spans="1:14" x14ac:dyDescent="0.25">
      <c r="A23" s="16" t="s">
        <v>33</v>
      </c>
      <c r="B23" s="16" t="s">
        <v>35</v>
      </c>
      <c r="C23" s="43">
        <v>0.3</v>
      </c>
      <c r="D23" s="43">
        <v>0.3</v>
      </c>
      <c r="E23" s="43">
        <v>0.3</v>
      </c>
      <c r="F23" s="43">
        <v>0.3</v>
      </c>
      <c r="G23" s="43">
        <v>0.2</v>
      </c>
      <c r="H23" s="46"/>
      <c r="I23" s="46"/>
      <c r="J23" s="46"/>
      <c r="K23" s="46"/>
      <c r="L23" s="46"/>
      <c r="M23" s="43">
        <v>1.4</v>
      </c>
      <c r="N23" s="6" t="s">
        <v>302</v>
      </c>
    </row>
    <row r="24" spans="1:14" x14ac:dyDescent="0.25">
      <c r="A24" s="16" t="s">
        <v>37</v>
      </c>
      <c r="B24" s="16" t="s">
        <v>36</v>
      </c>
      <c r="C24" s="43">
        <v>0.2</v>
      </c>
      <c r="D24" s="43">
        <v>0.2</v>
      </c>
      <c r="E24" s="43">
        <v>0.2</v>
      </c>
      <c r="F24" s="43">
        <v>0.1</v>
      </c>
      <c r="G24" s="43">
        <v>0.1</v>
      </c>
      <c r="H24" s="43"/>
      <c r="I24" s="43"/>
      <c r="J24" s="43"/>
      <c r="K24" s="43"/>
      <c r="L24" s="43"/>
      <c r="M24" s="43">
        <v>0.8</v>
      </c>
      <c r="N24" s="6" t="s">
        <v>306</v>
      </c>
    </row>
    <row r="25" spans="1:14" ht="30" x14ac:dyDescent="0.25">
      <c r="A25" s="18" t="s">
        <v>42</v>
      </c>
      <c r="B25" s="18" t="s">
        <v>38</v>
      </c>
      <c r="C25" s="44"/>
      <c r="D25" s="44"/>
      <c r="E25" s="44"/>
      <c r="F25" s="44"/>
      <c r="G25" s="44"/>
      <c r="H25" s="44">
        <v>1.1000000000000001</v>
      </c>
      <c r="I25" s="44">
        <v>1.1000000000000001</v>
      </c>
      <c r="J25" s="44">
        <v>1.2</v>
      </c>
      <c r="K25" s="44">
        <v>1.2</v>
      </c>
      <c r="L25" s="44">
        <v>1.2</v>
      </c>
      <c r="M25" s="44">
        <v>5.8</v>
      </c>
    </row>
    <row r="26" spans="1:14" x14ac:dyDescent="0.25">
      <c r="A26" s="18" t="s">
        <v>40</v>
      </c>
      <c r="B26" s="18" t="s">
        <v>39</v>
      </c>
      <c r="C26" s="44">
        <v>0.2</v>
      </c>
      <c r="D26" s="44">
        <v>0.2</v>
      </c>
      <c r="E26" s="44">
        <v>0.2</v>
      </c>
      <c r="F26" s="44">
        <v>0.3</v>
      </c>
      <c r="G26" s="44">
        <v>0.3</v>
      </c>
      <c r="H26" s="44"/>
      <c r="I26" s="44"/>
      <c r="J26" s="44"/>
      <c r="K26" s="44"/>
      <c r="L26" s="44"/>
      <c r="M26" s="44">
        <v>1.2</v>
      </c>
    </row>
    <row r="27" spans="1:14" ht="30" x14ac:dyDescent="0.25">
      <c r="A27" s="16" t="s">
        <v>42</v>
      </c>
      <c r="B27" s="16" t="s">
        <v>41</v>
      </c>
      <c r="C27" s="43"/>
      <c r="D27" s="43"/>
      <c r="E27" s="43"/>
      <c r="F27" s="43"/>
      <c r="G27" s="43"/>
      <c r="H27" s="43">
        <v>0.1</v>
      </c>
      <c r="I27" s="43">
        <v>0.1</v>
      </c>
      <c r="J27" s="43">
        <v>0.1</v>
      </c>
      <c r="K27" s="43">
        <v>0.1</v>
      </c>
      <c r="L27" s="43">
        <v>0.1</v>
      </c>
      <c r="M27" s="43">
        <v>0.5</v>
      </c>
      <c r="N27" s="6" t="s">
        <v>307</v>
      </c>
    </row>
    <row r="29" spans="1:14" x14ac:dyDescent="0.25">
      <c r="A29" s="47" t="s">
        <v>138</v>
      </c>
    </row>
    <row r="30" spans="1:14" x14ac:dyDescent="0.25">
      <c r="A30" s="6" t="s">
        <v>139</v>
      </c>
    </row>
    <row r="31" spans="1:14" x14ac:dyDescent="0.25">
      <c r="A31" s="6" t="s">
        <v>137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topLeftCell="C1" workbookViewId="0">
      <selection activeCell="I1" sqref="I1:K17"/>
    </sheetView>
  </sheetViews>
  <sheetFormatPr defaultColWidth="9.140625" defaultRowHeight="15" x14ac:dyDescent="0.25"/>
  <cols>
    <col min="1" max="1" width="54" style="8" bestFit="1" customWidth="1"/>
    <col min="2" max="2" width="45.85546875" style="8" customWidth="1"/>
    <col min="3" max="3" width="78.42578125" style="8" customWidth="1"/>
    <col min="4" max="4" width="17.42578125" style="8" customWidth="1"/>
    <col min="5" max="5" width="21.5703125" style="8" bestFit="1" customWidth="1"/>
    <col min="6" max="6" width="9.140625" style="8"/>
    <col min="7" max="7" width="10.140625" style="8" bestFit="1" customWidth="1"/>
    <col min="8" max="9" width="10" style="8" bestFit="1" customWidth="1"/>
    <col min="10" max="10" width="10.140625" style="8" bestFit="1" customWidth="1"/>
    <col min="11" max="11" width="10" style="8" bestFit="1" customWidth="1"/>
    <col min="12" max="16384" width="9.140625" style="8"/>
  </cols>
  <sheetData>
    <row r="1" spans="1:24" s="1" customFormat="1" x14ac:dyDescent="0.35">
      <c r="A1" s="1" t="s">
        <v>21</v>
      </c>
      <c r="B1" s="1" t="s">
        <v>294</v>
      </c>
      <c r="C1" s="1" t="s">
        <v>293</v>
      </c>
      <c r="D1" s="1" t="s">
        <v>300</v>
      </c>
      <c r="E1" s="1" t="s">
        <v>141</v>
      </c>
      <c r="F1" s="30">
        <v>2013</v>
      </c>
      <c r="G1" s="30">
        <v>2014</v>
      </c>
      <c r="H1" s="30">
        <v>2015</v>
      </c>
      <c r="I1" s="30">
        <v>2016</v>
      </c>
      <c r="J1" s="30">
        <v>2017</v>
      </c>
      <c r="K1" s="30">
        <v>2018</v>
      </c>
      <c r="L1" s="30">
        <v>2019</v>
      </c>
      <c r="M1" s="30">
        <v>2020</v>
      </c>
      <c r="N1" s="30">
        <v>2021</v>
      </c>
      <c r="O1" s="30">
        <v>2022</v>
      </c>
      <c r="P1" s="30">
        <v>2023</v>
      </c>
      <c r="Q1" s="30">
        <v>2024</v>
      </c>
      <c r="R1" s="30">
        <v>2025</v>
      </c>
      <c r="S1" s="30">
        <v>2026</v>
      </c>
      <c r="T1" s="30">
        <v>2027</v>
      </c>
      <c r="U1" s="30">
        <v>2028</v>
      </c>
      <c r="V1" s="30">
        <v>2029</v>
      </c>
      <c r="W1" s="30">
        <v>2030</v>
      </c>
    </row>
    <row r="2" spans="1:24" x14ac:dyDescent="0.25">
      <c r="A2" s="5" t="s">
        <v>25</v>
      </c>
      <c r="B2" s="5" t="s">
        <v>289</v>
      </c>
      <c r="C2" s="5" t="s">
        <v>288</v>
      </c>
      <c r="D2" s="5" t="s">
        <v>301</v>
      </c>
      <c r="E2" s="5" t="s">
        <v>379</v>
      </c>
      <c r="F2" s="31">
        <v>1.0999999999999999E-2</v>
      </c>
      <c r="G2" s="31">
        <v>1.2E-2</v>
      </c>
      <c r="H2" s="31">
        <v>1.2E-2</v>
      </c>
      <c r="I2" s="31">
        <v>1.2E-2</v>
      </c>
      <c r="J2" s="31">
        <v>0</v>
      </c>
      <c r="K2" s="31">
        <v>0</v>
      </c>
      <c r="L2" s="31">
        <v>0</v>
      </c>
      <c r="M2" s="31">
        <v>0</v>
      </c>
      <c r="N2" s="31">
        <v>0</v>
      </c>
      <c r="O2" s="31">
        <v>0</v>
      </c>
      <c r="P2" s="31">
        <v>0</v>
      </c>
      <c r="Q2" s="31">
        <v>0</v>
      </c>
      <c r="R2" s="31">
        <v>0</v>
      </c>
      <c r="S2" s="31">
        <v>0</v>
      </c>
      <c r="T2" s="31">
        <v>0</v>
      </c>
      <c r="U2" s="31">
        <v>0</v>
      </c>
      <c r="V2" s="31">
        <v>0</v>
      </c>
      <c r="W2" s="31">
        <v>0</v>
      </c>
      <c r="X2" s="8" t="s">
        <v>370</v>
      </c>
    </row>
    <row r="3" spans="1:24" x14ac:dyDescent="0.25">
      <c r="A3" s="5" t="s">
        <v>26</v>
      </c>
      <c r="B3" s="5" t="s">
        <v>286</v>
      </c>
      <c r="C3" s="5" t="s">
        <v>285</v>
      </c>
      <c r="D3" s="5" t="s">
        <v>301</v>
      </c>
      <c r="E3" s="5" t="s">
        <v>284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  <c r="V3" s="31">
        <v>0</v>
      </c>
      <c r="W3" s="31">
        <v>0</v>
      </c>
      <c r="X3" s="8" t="s">
        <v>283</v>
      </c>
    </row>
    <row r="4" spans="1:24" x14ac:dyDescent="0.25">
      <c r="A4" s="27" t="s">
        <v>26</v>
      </c>
      <c r="B4" s="5" t="s">
        <v>32</v>
      </c>
      <c r="C4" s="8" t="s">
        <v>3</v>
      </c>
      <c r="D4" s="5" t="s">
        <v>301</v>
      </c>
      <c r="E4" s="5" t="s">
        <v>339</v>
      </c>
      <c r="F4" s="31" t="s">
        <v>299</v>
      </c>
      <c r="G4" s="2">
        <v>0.4</v>
      </c>
      <c r="H4" s="2">
        <v>0.4</v>
      </c>
      <c r="I4" s="2">
        <v>0.4</v>
      </c>
      <c r="J4" s="2">
        <v>0.3</v>
      </c>
      <c r="K4" s="2">
        <v>0.3</v>
      </c>
      <c r="L4" s="31" t="s">
        <v>299</v>
      </c>
      <c r="M4" s="31" t="s">
        <v>299</v>
      </c>
      <c r="N4" s="31" t="s">
        <v>299</v>
      </c>
      <c r="O4" s="31" t="s">
        <v>299</v>
      </c>
      <c r="P4" s="31" t="s">
        <v>299</v>
      </c>
      <c r="Q4" s="31" t="s">
        <v>299</v>
      </c>
      <c r="R4" s="31" t="s">
        <v>299</v>
      </c>
      <c r="S4" s="31" t="s">
        <v>299</v>
      </c>
      <c r="T4" s="31" t="s">
        <v>299</v>
      </c>
      <c r="U4" s="31" t="s">
        <v>299</v>
      </c>
      <c r="V4" s="31" t="s">
        <v>299</v>
      </c>
      <c r="W4" s="31" t="s">
        <v>299</v>
      </c>
      <c r="X4" s="8" t="s">
        <v>297</v>
      </c>
    </row>
    <row r="5" spans="1:24" x14ac:dyDescent="0.25">
      <c r="A5" s="5" t="s">
        <v>24</v>
      </c>
      <c r="B5" s="5" t="s">
        <v>289</v>
      </c>
      <c r="C5" s="29" t="s">
        <v>288</v>
      </c>
      <c r="D5" s="5" t="s">
        <v>301</v>
      </c>
      <c r="E5" s="5" t="s">
        <v>379</v>
      </c>
      <c r="F5" s="31">
        <v>1.0999999999999999E-2</v>
      </c>
      <c r="G5" s="31">
        <v>1.2E-2</v>
      </c>
      <c r="H5" s="31">
        <v>1.2E-2</v>
      </c>
      <c r="I5" s="31">
        <v>1.2E-2</v>
      </c>
      <c r="J5" s="31">
        <v>0</v>
      </c>
      <c r="K5" s="31">
        <v>0</v>
      </c>
      <c r="L5" s="31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v>0</v>
      </c>
      <c r="S5" s="31">
        <v>0</v>
      </c>
      <c r="T5" s="31">
        <v>0</v>
      </c>
      <c r="U5" s="31">
        <v>0</v>
      </c>
      <c r="V5" s="31">
        <v>0</v>
      </c>
      <c r="W5" s="31">
        <v>0</v>
      </c>
      <c r="X5" s="8" t="s">
        <v>370</v>
      </c>
    </row>
    <row r="6" spans="1:24" x14ac:dyDescent="0.25">
      <c r="A6" s="5" t="s">
        <v>40</v>
      </c>
      <c r="B6" s="5" t="s">
        <v>305</v>
      </c>
      <c r="C6" s="8" t="s">
        <v>3</v>
      </c>
      <c r="D6" s="5" t="s">
        <v>301</v>
      </c>
      <c r="E6" s="5" t="s">
        <v>339</v>
      </c>
      <c r="F6" s="31" t="s">
        <v>299</v>
      </c>
      <c r="G6" s="32">
        <v>0.2</v>
      </c>
      <c r="H6" s="32">
        <v>0.2</v>
      </c>
      <c r="I6" s="32">
        <v>0.2</v>
      </c>
      <c r="J6" s="32">
        <v>0.3</v>
      </c>
      <c r="K6" s="32">
        <v>0.3</v>
      </c>
      <c r="L6" s="31" t="s">
        <v>299</v>
      </c>
      <c r="M6" s="31" t="s">
        <v>299</v>
      </c>
      <c r="N6" s="31" t="s">
        <v>299</v>
      </c>
      <c r="O6" s="31" t="s">
        <v>299</v>
      </c>
      <c r="P6" s="31" t="s">
        <v>299</v>
      </c>
      <c r="Q6" s="31" t="s">
        <v>299</v>
      </c>
      <c r="R6" s="31" t="s">
        <v>299</v>
      </c>
      <c r="S6" s="31" t="s">
        <v>299</v>
      </c>
      <c r="T6" s="31" t="s">
        <v>299</v>
      </c>
      <c r="U6" s="31" t="s">
        <v>299</v>
      </c>
      <c r="V6" s="31" t="s">
        <v>299</v>
      </c>
      <c r="W6" s="31" t="s">
        <v>299</v>
      </c>
      <c r="X6" s="8" t="s">
        <v>297</v>
      </c>
    </row>
    <row r="7" spans="1:24" x14ac:dyDescent="0.25">
      <c r="A7" s="5" t="s">
        <v>338</v>
      </c>
      <c r="B7" s="5" t="s">
        <v>292</v>
      </c>
      <c r="C7" s="29" t="s">
        <v>291</v>
      </c>
      <c r="D7" s="5" t="s">
        <v>301</v>
      </c>
      <c r="E7" s="5" t="s">
        <v>290</v>
      </c>
      <c r="F7" s="31">
        <v>0.3</v>
      </c>
      <c r="G7" s="31">
        <v>0.3</v>
      </c>
      <c r="H7" s="31">
        <v>0.3</v>
      </c>
      <c r="I7" s="31">
        <v>0.3</v>
      </c>
      <c r="J7" s="31">
        <v>0.3</v>
      </c>
      <c r="K7" s="31">
        <v>0.3</v>
      </c>
      <c r="L7" s="31">
        <v>0.3</v>
      </c>
      <c r="M7" s="31">
        <v>0.26</v>
      </c>
      <c r="N7" s="31">
        <v>0.22</v>
      </c>
      <c r="O7" s="31">
        <v>0.1</v>
      </c>
      <c r="P7" s="31">
        <v>0.1</v>
      </c>
      <c r="Q7" s="31">
        <v>0.1</v>
      </c>
      <c r="R7" s="31">
        <v>0.1</v>
      </c>
      <c r="S7" s="31">
        <v>0.1</v>
      </c>
      <c r="T7" s="31">
        <v>0.1</v>
      </c>
      <c r="U7" s="31">
        <v>0.1</v>
      </c>
      <c r="V7" s="31">
        <v>0.1</v>
      </c>
      <c r="W7" s="31">
        <v>0.1</v>
      </c>
      <c r="X7" s="8" t="s">
        <v>372</v>
      </c>
    </row>
    <row r="8" spans="1:24" x14ac:dyDescent="0.25">
      <c r="A8" s="5" t="s">
        <v>23</v>
      </c>
      <c r="B8" s="5" t="s">
        <v>289</v>
      </c>
      <c r="C8" s="5" t="s">
        <v>288</v>
      </c>
      <c r="D8" s="5" t="s">
        <v>301</v>
      </c>
      <c r="E8" s="5" t="s">
        <v>379</v>
      </c>
      <c r="F8" s="31">
        <v>2.3E-2</v>
      </c>
      <c r="G8" s="31">
        <v>2.3E-2</v>
      </c>
      <c r="H8" s="31">
        <v>2.3E-2</v>
      </c>
      <c r="I8" s="31">
        <v>2.3E-2</v>
      </c>
      <c r="J8" s="31">
        <f>I8*0.8</f>
        <v>1.84E-2</v>
      </c>
      <c r="K8" s="31">
        <f>I8*0.6</f>
        <v>1.38E-2</v>
      </c>
      <c r="L8" s="31">
        <f>I8*0.4</f>
        <v>9.1999999999999998E-3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31">
        <v>0</v>
      </c>
      <c r="V8" s="31">
        <v>0</v>
      </c>
      <c r="W8" s="31">
        <v>0</v>
      </c>
      <c r="X8" s="8" t="s">
        <v>371</v>
      </c>
    </row>
    <row r="9" spans="1:24" s="17" customFormat="1" x14ac:dyDescent="0.25">
      <c r="A9" s="36" t="s">
        <v>369</v>
      </c>
      <c r="B9" s="36" t="s">
        <v>289</v>
      </c>
      <c r="C9" s="36" t="s">
        <v>288</v>
      </c>
      <c r="D9" s="36" t="s">
        <v>301</v>
      </c>
      <c r="E9" s="36" t="s">
        <v>379</v>
      </c>
      <c r="F9" s="37">
        <f>0.023</f>
        <v>2.3E-2</v>
      </c>
      <c r="G9" s="37">
        <f>0.023</f>
        <v>2.3E-2</v>
      </c>
      <c r="H9" s="37">
        <f>0.023</f>
        <v>2.3E-2</v>
      </c>
      <c r="I9" s="37">
        <f>0.023</f>
        <v>2.3E-2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37">
        <v>0</v>
      </c>
      <c r="P9" s="37">
        <v>0</v>
      </c>
      <c r="Q9" s="37">
        <v>0</v>
      </c>
      <c r="R9" s="37">
        <v>0</v>
      </c>
      <c r="S9" s="37">
        <v>0</v>
      </c>
      <c r="T9" s="37">
        <v>0</v>
      </c>
      <c r="U9" s="37">
        <v>0</v>
      </c>
      <c r="V9" s="37">
        <v>0</v>
      </c>
      <c r="W9" s="37">
        <v>0</v>
      </c>
      <c r="X9" s="17" t="s">
        <v>370</v>
      </c>
    </row>
    <row r="10" spans="1:24" x14ac:dyDescent="0.25">
      <c r="A10" s="5" t="s">
        <v>369</v>
      </c>
      <c r="B10" s="5" t="s">
        <v>292</v>
      </c>
      <c r="C10" s="29" t="s">
        <v>291</v>
      </c>
      <c r="D10" s="5" t="s">
        <v>301</v>
      </c>
      <c r="E10" s="5" t="s">
        <v>290</v>
      </c>
      <c r="F10" s="31">
        <v>0.1</v>
      </c>
      <c r="G10" s="31">
        <v>0.1</v>
      </c>
      <c r="H10" s="31">
        <v>0.1</v>
      </c>
      <c r="I10" s="31">
        <v>0.1</v>
      </c>
      <c r="J10" s="31">
        <v>0.1</v>
      </c>
      <c r="K10" s="31">
        <v>0.1</v>
      </c>
      <c r="L10" s="31">
        <v>0.1</v>
      </c>
      <c r="M10" s="31">
        <v>0.1</v>
      </c>
      <c r="N10" s="31">
        <v>0.1</v>
      </c>
      <c r="O10" s="31">
        <v>0.1</v>
      </c>
      <c r="P10" s="31">
        <v>0.1</v>
      </c>
      <c r="Q10" s="31">
        <v>0.1</v>
      </c>
      <c r="R10" s="31">
        <v>0.1</v>
      </c>
      <c r="S10" s="31">
        <v>0.1</v>
      </c>
      <c r="T10" s="31">
        <v>0.1</v>
      </c>
      <c r="U10" s="31">
        <v>0.1</v>
      </c>
      <c r="V10" s="31">
        <v>0.1</v>
      </c>
      <c r="W10" s="31">
        <v>0.1</v>
      </c>
      <c r="X10" s="8" t="s">
        <v>373</v>
      </c>
    </row>
    <row r="11" spans="1:24" x14ac:dyDescent="0.25">
      <c r="A11" s="5" t="s">
        <v>26</v>
      </c>
      <c r="B11" s="5" t="s">
        <v>308</v>
      </c>
      <c r="C11" s="29" t="s">
        <v>296</v>
      </c>
      <c r="D11" s="5" t="s">
        <v>303</v>
      </c>
      <c r="E11" s="5" t="s">
        <v>298</v>
      </c>
      <c r="F11" s="31" t="s">
        <v>299</v>
      </c>
      <c r="G11" s="31" t="s">
        <v>299</v>
      </c>
      <c r="H11" s="31">
        <v>53000000</v>
      </c>
      <c r="I11" s="31" t="s">
        <v>299</v>
      </c>
      <c r="J11" s="31" t="s">
        <v>299</v>
      </c>
      <c r="K11" s="31" t="s">
        <v>299</v>
      </c>
      <c r="L11" s="31" t="s">
        <v>299</v>
      </c>
      <c r="M11" s="31" t="s">
        <v>299</v>
      </c>
      <c r="N11" s="31" t="s">
        <v>299</v>
      </c>
      <c r="O11" s="31" t="s">
        <v>299</v>
      </c>
      <c r="P11" s="31" t="s">
        <v>299</v>
      </c>
      <c r="Q11" s="31" t="s">
        <v>299</v>
      </c>
      <c r="R11" s="31" t="s">
        <v>299</v>
      </c>
      <c r="S11" s="31" t="s">
        <v>299</v>
      </c>
      <c r="T11" s="31" t="s">
        <v>299</v>
      </c>
      <c r="U11" s="31" t="s">
        <v>299</v>
      </c>
      <c r="V11" s="31" t="s">
        <v>299</v>
      </c>
      <c r="W11" s="31" t="s">
        <v>299</v>
      </c>
      <c r="X11" s="8" t="s">
        <v>309</v>
      </c>
    </row>
    <row r="12" spans="1:24" x14ac:dyDescent="0.25">
      <c r="A12" s="5" t="s">
        <v>26</v>
      </c>
      <c r="B12" s="5" t="s">
        <v>295</v>
      </c>
      <c r="C12" s="5" t="s">
        <v>340</v>
      </c>
      <c r="D12" s="5" t="s">
        <v>303</v>
      </c>
      <c r="E12" s="5" t="s">
        <v>339</v>
      </c>
      <c r="F12" s="31" t="s">
        <v>299</v>
      </c>
      <c r="G12" s="31">
        <v>0.1</v>
      </c>
      <c r="H12" s="31">
        <v>0.1</v>
      </c>
      <c r="I12" s="31">
        <v>0.1</v>
      </c>
      <c r="J12" s="31">
        <v>0.1</v>
      </c>
      <c r="K12" s="31">
        <v>0.1</v>
      </c>
      <c r="L12" s="31" t="s">
        <v>299</v>
      </c>
      <c r="M12" s="31" t="s">
        <v>299</v>
      </c>
      <c r="N12" s="31" t="s">
        <v>299</v>
      </c>
      <c r="O12" s="31" t="s">
        <v>299</v>
      </c>
      <c r="P12" s="31" t="s">
        <v>299</v>
      </c>
      <c r="Q12" s="31" t="s">
        <v>299</v>
      </c>
      <c r="R12" s="31" t="s">
        <v>299</v>
      </c>
      <c r="S12" s="31" t="s">
        <v>299</v>
      </c>
      <c r="T12" s="31" t="s">
        <v>299</v>
      </c>
      <c r="U12" s="31" t="s">
        <v>299</v>
      </c>
      <c r="V12" s="31" t="s">
        <v>299</v>
      </c>
      <c r="W12" s="31" t="s">
        <v>299</v>
      </c>
    </row>
    <row r="13" spans="1:24" x14ac:dyDescent="0.25">
      <c r="A13" s="5" t="s">
        <v>310</v>
      </c>
      <c r="B13" s="5" t="s">
        <v>295</v>
      </c>
      <c r="C13" s="5" t="s">
        <v>340</v>
      </c>
      <c r="D13" s="5" t="s">
        <v>303</v>
      </c>
      <c r="E13" s="5" t="s">
        <v>339</v>
      </c>
      <c r="F13" s="31" t="s">
        <v>299</v>
      </c>
      <c r="G13" s="31">
        <v>1.1000000000000001</v>
      </c>
      <c r="H13" s="31">
        <v>1.1000000000000001</v>
      </c>
      <c r="I13" s="31">
        <v>1.2</v>
      </c>
      <c r="J13" s="31">
        <v>1.3</v>
      </c>
      <c r="K13" s="31">
        <v>1.3</v>
      </c>
      <c r="L13" s="31" t="s">
        <v>299</v>
      </c>
      <c r="M13" s="31" t="s">
        <v>299</v>
      </c>
      <c r="N13" s="31" t="s">
        <v>299</v>
      </c>
      <c r="O13" s="31" t="s">
        <v>299</v>
      </c>
      <c r="P13" s="31" t="s">
        <v>299</v>
      </c>
      <c r="Q13" s="31" t="s">
        <v>299</v>
      </c>
      <c r="R13" s="31" t="s">
        <v>299</v>
      </c>
      <c r="S13" s="31" t="s">
        <v>299</v>
      </c>
      <c r="T13" s="31" t="s">
        <v>299</v>
      </c>
      <c r="U13" s="31" t="s">
        <v>299</v>
      </c>
      <c r="V13" s="31" t="s">
        <v>299</v>
      </c>
      <c r="W13" s="31" t="s">
        <v>299</v>
      </c>
      <c r="X13" s="8" t="s">
        <v>297</v>
      </c>
    </row>
    <row r="14" spans="1:24" x14ac:dyDescent="0.25">
      <c r="A14" s="5" t="s">
        <v>42</v>
      </c>
      <c r="B14" s="5" t="s">
        <v>30</v>
      </c>
      <c r="C14" s="5" t="s">
        <v>296</v>
      </c>
      <c r="D14" s="5" t="s">
        <v>303</v>
      </c>
      <c r="E14" s="5" t="s">
        <v>339</v>
      </c>
      <c r="F14" s="31" t="s">
        <v>299</v>
      </c>
      <c r="G14" s="33">
        <v>1.0200000000000002</v>
      </c>
      <c r="H14" s="33">
        <v>1.5200000000000002</v>
      </c>
      <c r="I14" s="33">
        <v>1.6200000000000003</v>
      </c>
      <c r="J14" s="33">
        <v>1.6200000000000003</v>
      </c>
      <c r="K14" s="33">
        <v>1.6200000000000003</v>
      </c>
      <c r="L14" s="31" t="s">
        <v>299</v>
      </c>
      <c r="M14" s="31" t="s">
        <v>299</v>
      </c>
      <c r="N14" s="31" t="s">
        <v>299</v>
      </c>
      <c r="O14" s="31" t="s">
        <v>299</v>
      </c>
      <c r="P14" s="31" t="s">
        <v>299</v>
      </c>
      <c r="Q14" s="31" t="s">
        <v>299</v>
      </c>
      <c r="R14" s="31" t="s">
        <v>299</v>
      </c>
      <c r="S14" s="31" t="s">
        <v>299</v>
      </c>
      <c r="T14" s="31" t="s">
        <v>299</v>
      </c>
      <c r="U14" s="31" t="s">
        <v>299</v>
      </c>
      <c r="V14" s="31" t="s">
        <v>299</v>
      </c>
      <c r="W14" s="31" t="s">
        <v>299</v>
      </c>
      <c r="X14" s="8" t="s">
        <v>297</v>
      </c>
    </row>
    <row r="15" spans="1:24" x14ac:dyDescent="0.25">
      <c r="A15" s="5" t="s">
        <v>42</v>
      </c>
      <c r="B15" s="5" t="s">
        <v>31</v>
      </c>
      <c r="C15" s="5" t="s">
        <v>296</v>
      </c>
      <c r="D15" s="5" t="s">
        <v>303</v>
      </c>
      <c r="E15" s="5" t="s">
        <v>339</v>
      </c>
      <c r="F15" s="31" t="s">
        <v>299</v>
      </c>
      <c r="G15" s="33">
        <v>0.14000000000000001</v>
      </c>
      <c r="H15" s="33">
        <v>0.14000000000000001</v>
      </c>
      <c r="I15" s="33">
        <v>0.14000000000000001</v>
      </c>
      <c r="J15" s="33">
        <v>0.14000000000000001</v>
      </c>
      <c r="K15" s="33">
        <v>0.14000000000000001</v>
      </c>
      <c r="L15" s="31" t="s">
        <v>299</v>
      </c>
      <c r="M15" s="31" t="s">
        <v>299</v>
      </c>
      <c r="N15" s="31" t="s">
        <v>299</v>
      </c>
      <c r="O15" s="31" t="s">
        <v>299</v>
      </c>
      <c r="P15" s="31" t="s">
        <v>299</v>
      </c>
      <c r="Q15" s="31" t="s">
        <v>299</v>
      </c>
      <c r="R15" s="31" t="s">
        <v>299</v>
      </c>
      <c r="S15" s="31" t="s">
        <v>299</v>
      </c>
      <c r="T15" s="31" t="s">
        <v>299</v>
      </c>
      <c r="U15" s="31" t="s">
        <v>299</v>
      </c>
      <c r="V15" s="31" t="s">
        <v>299</v>
      </c>
      <c r="W15" s="31" t="s">
        <v>299</v>
      </c>
      <c r="X15" s="8" t="s">
        <v>297</v>
      </c>
    </row>
    <row r="16" spans="1:24" x14ac:dyDescent="0.25">
      <c r="A16" s="5" t="s">
        <v>42</v>
      </c>
      <c r="B16" s="5" t="s">
        <v>38</v>
      </c>
      <c r="C16" s="5" t="s">
        <v>304</v>
      </c>
      <c r="D16" s="5" t="s">
        <v>303</v>
      </c>
      <c r="E16" s="5" t="s">
        <v>339</v>
      </c>
      <c r="F16" s="31" t="s">
        <v>299</v>
      </c>
      <c r="G16" s="31">
        <v>1.1000000000000001</v>
      </c>
      <c r="H16" s="31">
        <v>1.1000000000000001</v>
      </c>
      <c r="I16" s="31">
        <v>1.2</v>
      </c>
      <c r="J16" s="31">
        <v>1.2</v>
      </c>
      <c r="K16" s="31">
        <v>1.2</v>
      </c>
      <c r="L16" s="31" t="s">
        <v>299</v>
      </c>
      <c r="M16" s="31" t="s">
        <v>299</v>
      </c>
      <c r="N16" s="31" t="s">
        <v>299</v>
      </c>
      <c r="O16" s="31" t="s">
        <v>299</v>
      </c>
      <c r="P16" s="31" t="s">
        <v>299</v>
      </c>
      <c r="Q16" s="31" t="s">
        <v>299</v>
      </c>
      <c r="R16" s="31" t="s">
        <v>299</v>
      </c>
      <c r="S16" s="31" t="s">
        <v>299</v>
      </c>
      <c r="T16" s="31" t="s">
        <v>299</v>
      </c>
      <c r="U16" s="31" t="s">
        <v>299</v>
      </c>
      <c r="V16" s="31" t="s">
        <v>299</v>
      </c>
      <c r="W16" s="31" t="s">
        <v>299</v>
      </c>
      <c r="X16" s="8" t="s">
        <v>297</v>
      </c>
    </row>
    <row r="17" spans="1:24" x14ac:dyDescent="0.25">
      <c r="A17" s="5" t="s">
        <v>310</v>
      </c>
      <c r="B17" s="5" t="s">
        <v>311</v>
      </c>
      <c r="C17" s="5" t="s">
        <v>296</v>
      </c>
      <c r="D17" s="5" t="s">
        <v>303</v>
      </c>
      <c r="E17" s="5" t="s">
        <v>298</v>
      </c>
      <c r="F17" s="31" t="s">
        <v>299</v>
      </c>
      <c r="G17" s="31" t="s">
        <v>299</v>
      </c>
      <c r="H17" s="31">
        <v>10000000</v>
      </c>
      <c r="I17" s="31" t="s">
        <v>299</v>
      </c>
      <c r="J17" s="31" t="s">
        <v>299</v>
      </c>
      <c r="K17" s="31" t="s">
        <v>299</v>
      </c>
      <c r="L17" s="31" t="s">
        <v>299</v>
      </c>
      <c r="M17" s="31" t="s">
        <v>299</v>
      </c>
      <c r="N17" s="31" t="s">
        <v>299</v>
      </c>
      <c r="O17" s="31" t="s">
        <v>299</v>
      </c>
      <c r="P17" s="31" t="s">
        <v>299</v>
      </c>
      <c r="Q17" s="31" t="s">
        <v>299</v>
      </c>
      <c r="R17" s="31" t="s">
        <v>299</v>
      </c>
      <c r="S17" s="31" t="s">
        <v>299</v>
      </c>
      <c r="T17" s="31" t="s">
        <v>299</v>
      </c>
      <c r="U17" s="31" t="s">
        <v>299</v>
      </c>
      <c r="V17" s="31" t="s">
        <v>299</v>
      </c>
      <c r="W17" s="31" t="s">
        <v>299</v>
      </c>
      <c r="X17" s="8" t="s">
        <v>309</v>
      </c>
    </row>
  </sheetData>
  <sortState ref="A2:Y14">
    <sortCondition ref="D2:D14"/>
    <sortCondition ref="A2:A14"/>
  </sortState>
  <hyperlinks>
    <hyperlink ref="C4" r:id="rId1"/>
    <hyperlink ref="C6" r:id="rId2"/>
    <hyperlink ref="C7" r:id="rId3"/>
    <hyperlink ref="C5" r:id="rId4"/>
    <hyperlink ref="C11" r:id="rId5"/>
    <hyperlink ref="C10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2"/>
  <sheetViews>
    <sheetView topLeftCell="B1" workbookViewId="0">
      <selection activeCell="I5" sqref="I5"/>
    </sheetView>
  </sheetViews>
  <sheetFormatPr defaultRowHeight="15" x14ac:dyDescent="0.25"/>
  <cols>
    <col min="1" max="1" width="20.85546875" style="8" hidden="1" customWidth="1"/>
    <col min="2" max="2" width="45.7109375" style="8" customWidth="1"/>
    <col min="3" max="37" width="9.140625" style="8"/>
    <col min="38" max="38" width="8" style="8" customWidth="1"/>
    <col min="39" max="16384" width="9.140625" style="8"/>
  </cols>
  <sheetData>
    <row r="1" spans="1:38" ht="15" customHeight="1" thickBot="1" x14ac:dyDescent="0.3">
      <c r="B1" s="53" t="s">
        <v>617</v>
      </c>
      <c r="C1" s="11">
        <v>2016</v>
      </c>
      <c r="D1" s="11">
        <v>2017</v>
      </c>
      <c r="E1" s="11">
        <v>2018</v>
      </c>
      <c r="F1" s="11">
        <v>2019</v>
      </c>
      <c r="G1" s="11">
        <v>2020</v>
      </c>
      <c r="H1" s="11">
        <v>2021</v>
      </c>
      <c r="I1" s="11">
        <v>2022</v>
      </c>
      <c r="J1" s="11">
        <v>2023</v>
      </c>
      <c r="K1" s="11">
        <v>2024</v>
      </c>
      <c r="L1" s="11">
        <v>2025</v>
      </c>
      <c r="M1" s="11">
        <v>2026</v>
      </c>
      <c r="N1" s="11">
        <v>2027</v>
      </c>
      <c r="O1" s="11">
        <v>2028</v>
      </c>
      <c r="P1" s="11">
        <v>2029</v>
      </c>
      <c r="Q1" s="11">
        <v>2030</v>
      </c>
      <c r="R1" s="11">
        <v>2031</v>
      </c>
      <c r="S1" s="11">
        <v>2032</v>
      </c>
      <c r="T1" s="11">
        <v>2033</v>
      </c>
      <c r="U1" s="11">
        <v>2034</v>
      </c>
      <c r="V1" s="11">
        <v>2035</v>
      </c>
      <c r="W1" s="11">
        <v>2036</v>
      </c>
      <c r="X1" s="11">
        <v>2037</v>
      </c>
      <c r="Y1" s="11">
        <v>2038</v>
      </c>
      <c r="Z1" s="11">
        <v>2039</v>
      </c>
      <c r="AA1" s="11">
        <v>2040</v>
      </c>
      <c r="AB1" s="11">
        <v>2041</v>
      </c>
      <c r="AC1" s="11">
        <v>2042</v>
      </c>
      <c r="AD1" s="11">
        <v>2043</v>
      </c>
      <c r="AE1" s="11">
        <v>2044</v>
      </c>
      <c r="AF1" s="11">
        <v>2045</v>
      </c>
      <c r="AG1" s="11">
        <v>2046</v>
      </c>
      <c r="AH1" s="11">
        <v>2047</v>
      </c>
      <c r="AI1" s="11">
        <v>2048</v>
      </c>
      <c r="AJ1" s="11">
        <v>2049</v>
      </c>
      <c r="AK1" s="11">
        <v>2050</v>
      </c>
    </row>
    <row r="2" spans="1:38" ht="15" customHeight="1" thickTop="1" x14ac:dyDescent="0.25"/>
    <row r="3" spans="1:38" ht="15" customHeight="1" x14ac:dyDescent="0.25">
      <c r="C3" s="61" t="s">
        <v>618</v>
      </c>
      <c r="D3" s="61" t="s">
        <v>619</v>
      </c>
      <c r="E3" s="61"/>
      <c r="F3" s="61"/>
      <c r="G3" s="61"/>
    </row>
    <row r="4" spans="1:38" ht="15" customHeight="1" x14ac:dyDescent="0.25">
      <c r="C4" s="61" t="s">
        <v>620</v>
      </c>
      <c r="D4" s="61" t="s">
        <v>621</v>
      </c>
      <c r="E4" s="61"/>
      <c r="F4" s="61"/>
      <c r="G4" s="61" t="s">
        <v>622</v>
      </c>
    </row>
    <row r="5" spans="1:38" ht="15" customHeight="1" x14ac:dyDescent="0.25">
      <c r="C5" s="61" t="s">
        <v>623</v>
      </c>
      <c r="D5" s="61" t="s">
        <v>624</v>
      </c>
      <c r="E5" s="61"/>
      <c r="F5" s="61"/>
      <c r="G5" s="61"/>
    </row>
    <row r="6" spans="1:38" ht="15" customHeight="1" x14ac:dyDescent="0.25">
      <c r="C6" s="61" t="s">
        <v>625</v>
      </c>
      <c r="D6" s="61"/>
      <c r="E6" s="61" t="s">
        <v>626</v>
      </c>
      <c r="F6" s="61"/>
      <c r="G6" s="61"/>
    </row>
    <row r="7" spans="1:38" ht="15" customHeight="1" x14ac:dyDescent="0.25"/>
    <row r="8" spans="1:38" ht="15" customHeight="1" x14ac:dyDescent="0.25"/>
    <row r="9" spans="1:38" ht="15" customHeight="1" x14ac:dyDescent="0.25"/>
    <row r="10" spans="1:38" ht="15" customHeight="1" x14ac:dyDescent="0.25">
      <c r="A10" s="52" t="s">
        <v>411</v>
      </c>
      <c r="B10" s="9" t="s">
        <v>43</v>
      </c>
    </row>
    <row r="11" spans="1:38" ht="15" customHeight="1" x14ac:dyDescent="0.25">
      <c r="B11" s="53" t="s">
        <v>44</v>
      </c>
    </row>
    <row r="12" spans="1:38" ht="15" customHeight="1" x14ac:dyDescent="0.25">
      <c r="B12" s="53" t="s">
        <v>45</v>
      </c>
      <c r="C12" s="10" t="s">
        <v>45</v>
      </c>
      <c r="D12" s="10" t="s">
        <v>45</v>
      </c>
      <c r="E12" s="10" t="s">
        <v>45</v>
      </c>
      <c r="F12" s="10" t="s">
        <v>45</v>
      </c>
      <c r="G12" s="10" t="s">
        <v>45</v>
      </c>
      <c r="H12" s="10" t="s">
        <v>45</v>
      </c>
      <c r="I12" s="10" t="s">
        <v>45</v>
      </c>
      <c r="J12" s="10" t="s">
        <v>45</v>
      </c>
      <c r="K12" s="10" t="s">
        <v>45</v>
      </c>
      <c r="L12" s="10" t="s">
        <v>45</v>
      </c>
      <c r="M12" s="10" t="s">
        <v>45</v>
      </c>
      <c r="N12" s="10" t="s">
        <v>45</v>
      </c>
      <c r="O12" s="10" t="s">
        <v>45</v>
      </c>
      <c r="P12" s="10" t="s">
        <v>45</v>
      </c>
      <c r="Q12" s="10" t="s">
        <v>45</v>
      </c>
      <c r="R12" s="10" t="s">
        <v>45</v>
      </c>
      <c r="S12" s="10" t="s">
        <v>45</v>
      </c>
      <c r="T12" s="10" t="s">
        <v>45</v>
      </c>
      <c r="U12" s="10" t="s">
        <v>45</v>
      </c>
      <c r="V12" s="10" t="s">
        <v>45</v>
      </c>
      <c r="W12" s="10" t="s">
        <v>45</v>
      </c>
      <c r="X12" s="10" t="s">
        <v>45</v>
      </c>
      <c r="Y12" s="10" t="s">
        <v>45</v>
      </c>
      <c r="Z12" s="10" t="s">
        <v>45</v>
      </c>
      <c r="AA12" s="10" t="s">
        <v>45</v>
      </c>
      <c r="AB12" s="10" t="s">
        <v>45</v>
      </c>
      <c r="AC12" s="10" t="s">
        <v>45</v>
      </c>
      <c r="AD12" s="10" t="s">
        <v>45</v>
      </c>
      <c r="AE12" s="10" t="s">
        <v>45</v>
      </c>
      <c r="AF12" s="10" t="s">
        <v>45</v>
      </c>
      <c r="AG12" s="10" t="s">
        <v>45</v>
      </c>
      <c r="AH12" s="10" t="s">
        <v>45</v>
      </c>
      <c r="AI12" s="10" t="s">
        <v>45</v>
      </c>
      <c r="AJ12" s="10" t="s">
        <v>45</v>
      </c>
      <c r="AK12" s="10" t="s">
        <v>45</v>
      </c>
      <c r="AL12" s="10" t="s">
        <v>412</v>
      </c>
    </row>
    <row r="13" spans="1:38" ht="15" customHeight="1" thickBot="1" x14ac:dyDescent="0.3">
      <c r="B13" s="11" t="s">
        <v>46</v>
      </c>
      <c r="C13" s="11">
        <v>2016</v>
      </c>
      <c r="D13" s="11">
        <v>2017</v>
      </c>
      <c r="E13" s="11">
        <v>2018</v>
      </c>
      <c r="F13" s="11">
        <v>2019</v>
      </c>
      <c r="G13" s="11">
        <v>2020</v>
      </c>
      <c r="H13" s="11">
        <v>2021</v>
      </c>
      <c r="I13" s="11">
        <v>2022</v>
      </c>
      <c r="J13" s="11">
        <v>2023</v>
      </c>
      <c r="K13" s="11">
        <v>2024</v>
      </c>
      <c r="L13" s="11">
        <v>2025</v>
      </c>
      <c r="M13" s="11">
        <v>2026</v>
      </c>
      <c r="N13" s="11">
        <v>2027</v>
      </c>
      <c r="O13" s="11">
        <v>2028</v>
      </c>
      <c r="P13" s="11">
        <v>2029</v>
      </c>
      <c r="Q13" s="11">
        <v>2030</v>
      </c>
      <c r="R13" s="11">
        <v>2031</v>
      </c>
      <c r="S13" s="11">
        <v>2032</v>
      </c>
      <c r="T13" s="11">
        <v>2033</v>
      </c>
      <c r="U13" s="11">
        <v>2034</v>
      </c>
      <c r="V13" s="11">
        <v>2035</v>
      </c>
      <c r="W13" s="11">
        <v>2036</v>
      </c>
      <c r="X13" s="11">
        <v>2037</v>
      </c>
      <c r="Y13" s="11">
        <v>2038</v>
      </c>
      <c r="Z13" s="11">
        <v>2039</v>
      </c>
      <c r="AA13" s="11">
        <v>2040</v>
      </c>
      <c r="AB13" s="11">
        <v>2041</v>
      </c>
      <c r="AC13" s="11">
        <v>2042</v>
      </c>
      <c r="AD13" s="11">
        <v>2043</v>
      </c>
      <c r="AE13" s="11">
        <v>2044</v>
      </c>
      <c r="AF13" s="11">
        <v>2045</v>
      </c>
      <c r="AG13" s="11">
        <v>2046</v>
      </c>
      <c r="AH13" s="11">
        <v>2047</v>
      </c>
      <c r="AI13" s="11">
        <v>2048</v>
      </c>
      <c r="AJ13" s="11">
        <v>2049</v>
      </c>
      <c r="AK13" s="11">
        <v>2050</v>
      </c>
      <c r="AL13" s="11">
        <v>2050</v>
      </c>
    </row>
    <row r="14" spans="1:38" ht="15" customHeight="1" thickTop="1" x14ac:dyDescent="0.25"/>
    <row r="15" spans="1:38" ht="15" customHeight="1" x14ac:dyDescent="0.25">
      <c r="B15" s="12" t="s">
        <v>47</v>
      </c>
    </row>
    <row r="16" spans="1:38" ht="15" customHeight="1" x14ac:dyDescent="0.25">
      <c r="A16" s="52" t="s">
        <v>413</v>
      </c>
      <c r="B16" s="13" t="s">
        <v>48</v>
      </c>
      <c r="C16" s="54">
        <v>18.596273</v>
      </c>
      <c r="D16" s="54">
        <v>19.335502999999999</v>
      </c>
      <c r="E16" s="54">
        <v>20.768932</v>
      </c>
      <c r="F16" s="54">
        <v>21.775995000000002</v>
      </c>
      <c r="G16" s="54">
        <v>22.316654</v>
      </c>
      <c r="H16" s="54">
        <v>22.880562000000001</v>
      </c>
      <c r="I16" s="54">
        <v>23.150964999999999</v>
      </c>
      <c r="J16" s="54">
        <v>23.184705999999998</v>
      </c>
      <c r="K16" s="54">
        <v>23.646666</v>
      </c>
      <c r="L16" s="54">
        <v>23.688946000000001</v>
      </c>
      <c r="M16" s="54">
        <v>23.809162000000001</v>
      </c>
      <c r="N16" s="54">
        <v>24.017037999999999</v>
      </c>
      <c r="O16" s="54">
        <v>24.142327999999999</v>
      </c>
      <c r="P16" s="54">
        <v>24.253</v>
      </c>
      <c r="Q16" s="54">
        <v>24.302904000000002</v>
      </c>
      <c r="R16" s="54">
        <v>24.545113000000001</v>
      </c>
      <c r="S16" s="54">
        <v>24.539439999999999</v>
      </c>
      <c r="T16" s="54">
        <v>24.488538999999999</v>
      </c>
      <c r="U16" s="54">
        <v>24.641231999999999</v>
      </c>
      <c r="V16" s="54">
        <v>24.596212000000001</v>
      </c>
      <c r="W16" s="54">
        <v>24.532097</v>
      </c>
      <c r="X16" s="54">
        <v>24.694811000000001</v>
      </c>
      <c r="Y16" s="54">
        <v>24.411469</v>
      </c>
      <c r="Z16" s="54">
        <v>24.484477999999999</v>
      </c>
      <c r="AA16" s="54">
        <v>24.690829999999998</v>
      </c>
      <c r="AB16" s="54">
        <v>24.774151</v>
      </c>
      <c r="AC16" s="54">
        <v>24.782679000000002</v>
      </c>
      <c r="AD16" s="54">
        <v>24.703375000000001</v>
      </c>
      <c r="AE16" s="54">
        <v>24.526734999999999</v>
      </c>
      <c r="AF16" s="54">
        <v>24.085771999999999</v>
      </c>
      <c r="AG16" s="54">
        <v>23.922041</v>
      </c>
      <c r="AH16" s="54">
        <v>23.891005</v>
      </c>
      <c r="AI16" s="54">
        <v>23.623096</v>
      </c>
      <c r="AJ16" s="54">
        <v>23.492760000000001</v>
      </c>
      <c r="AK16" s="54">
        <v>23.423169999999999</v>
      </c>
      <c r="AL16" s="14">
        <v>5.8279999999999998E-3</v>
      </c>
    </row>
    <row r="17" spans="1:38" ht="15" customHeight="1" x14ac:dyDescent="0.25">
      <c r="A17" s="52" t="s">
        <v>414</v>
      </c>
      <c r="B17" s="13" t="s">
        <v>49</v>
      </c>
      <c r="C17" s="54">
        <v>4.7174019999999999</v>
      </c>
      <c r="D17" s="54">
        <v>5.038462</v>
      </c>
      <c r="E17" s="54">
        <v>5.6485979999999998</v>
      </c>
      <c r="F17" s="54">
        <v>5.9400190000000004</v>
      </c>
      <c r="G17" s="54">
        <v>6.2733040000000004</v>
      </c>
      <c r="H17" s="54">
        <v>6.5600810000000003</v>
      </c>
      <c r="I17" s="54">
        <v>6.6307260000000001</v>
      </c>
      <c r="J17" s="54">
        <v>6.6762759999999997</v>
      </c>
      <c r="K17" s="54">
        <v>6.755922</v>
      </c>
      <c r="L17" s="54">
        <v>6.8420940000000003</v>
      </c>
      <c r="M17" s="54">
        <v>6.944528</v>
      </c>
      <c r="N17" s="54">
        <v>7.0189909999999998</v>
      </c>
      <c r="O17" s="54">
        <v>7.0891070000000003</v>
      </c>
      <c r="P17" s="54">
        <v>7.0762099999999997</v>
      </c>
      <c r="Q17" s="54">
        <v>7.130058</v>
      </c>
      <c r="R17" s="54">
        <v>7.15855</v>
      </c>
      <c r="S17" s="54">
        <v>7.1776280000000003</v>
      </c>
      <c r="T17" s="54">
        <v>7.2025730000000001</v>
      </c>
      <c r="U17" s="54">
        <v>7.2285630000000003</v>
      </c>
      <c r="V17" s="54">
        <v>7.2314600000000002</v>
      </c>
      <c r="W17" s="54">
        <v>7.1855010000000004</v>
      </c>
      <c r="X17" s="54">
        <v>7.2732270000000003</v>
      </c>
      <c r="Y17" s="54">
        <v>7.2160719999999996</v>
      </c>
      <c r="Z17" s="54">
        <v>7.2357240000000003</v>
      </c>
      <c r="AA17" s="54">
        <v>7.2757009999999998</v>
      </c>
      <c r="AB17" s="54">
        <v>7.2842950000000002</v>
      </c>
      <c r="AC17" s="54">
        <v>7.2908439999999999</v>
      </c>
      <c r="AD17" s="54">
        <v>7.3125790000000004</v>
      </c>
      <c r="AE17" s="54">
        <v>7.3278549999999996</v>
      </c>
      <c r="AF17" s="54">
        <v>7.3185209999999996</v>
      </c>
      <c r="AG17" s="54">
        <v>7.3362999999999996</v>
      </c>
      <c r="AH17" s="54">
        <v>7.3666179999999999</v>
      </c>
      <c r="AI17" s="54">
        <v>7.3820560000000004</v>
      </c>
      <c r="AJ17" s="54">
        <v>7.3789239999999996</v>
      </c>
      <c r="AK17" s="54">
        <v>7.3991280000000001</v>
      </c>
      <c r="AL17" s="14">
        <v>1.1712E-2</v>
      </c>
    </row>
    <row r="18" spans="1:38" ht="15" customHeight="1" x14ac:dyDescent="0.25">
      <c r="A18" s="52" t="s">
        <v>415</v>
      </c>
      <c r="B18" s="13" t="s">
        <v>50</v>
      </c>
      <c r="C18" s="54">
        <v>27.909438999999999</v>
      </c>
      <c r="D18" s="54">
        <v>28.074269999999999</v>
      </c>
      <c r="E18" s="54">
        <v>30.000316999999999</v>
      </c>
      <c r="F18" s="54">
        <v>32.313065000000002</v>
      </c>
      <c r="G18" s="54">
        <v>33.837330000000001</v>
      </c>
      <c r="H18" s="54">
        <v>34.280982999999999</v>
      </c>
      <c r="I18" s="54">
        <v>35.062634000000003</v>
      </c>
      <c r="J18" s="54">
        <v>35.852741000000002</v>
      </c>
      <c r="K18" s="54">
        <v>36.445011000000001</v>
      </c>
      <c r="L18" s="54">
        <v>37.073329999999999</v>
      </c>
      <c r="M18" s="54">
        <v>37.539917000000003</v>
      </c>
      <c r="N18" s="54">
        <v>38.14349</v>
      </c>
      <c r="O18" s="54">
        <v>38.693848000000003</v>
      </c>
      <c r="P18" s="54">
        <v>39.018867</v>
      </c>
      <c r="Q18" s="54">
        <v>39.191184999999997</v>
      </c>
      <c r="R18" s="54">
        <v>39.372802999999998</v>
      </c>
      <c r="S18" s="54">
        <v>39.489215999999999</v>
      </c>
      <c r="T18" s="54">
        <v>39.626446000000001</v>
      </c>
      <c r="U18" s="54">
        <v>39.934142999999999</v>
      </c>
      <c r="V18" s="54">
        <v>40.114521000000003</v>
      </c>
      <c r="W18" s="54">
        <v>40.422072999999997</v>
      </c>
      <c r="X18" s="54">
        <v>40.793242999999997</v>
      </c>
      <c r="Y18" s="54">
        <v>40.994754999999998</v>
      </c>
      <c r="Z18" s="54">
        <v>41.254196</v>
      </c>
      <c r="AA18" s="54">
        <v>41.600292000000003</v>
      </c>
      <c r="AB18" s="54">
        <v>41.858497999999997</v>
      </c>
      <c r="AC18" s="54">
        <v>42.184176999999998</v>
      </c>
      <c r="AD18" s="54">
        <v>42.467243000000003</v>
      </c>
      <c r="AE18" s="54">
        <v>42.740791000000002</v>
      </c>
      <c r="AF18" s="54">
        <v>42.955620000000003</v>
      </c>
      <c r="AG18" s="54">
        <v>43.263500000000001</v>
      </c>
      <c r="AH18" s="54">
        <v>43.589924000000003</v>
      </c>
      <c r="AI18" s="54">
        <v>43.925891999999997</v>
      </c>
      <c r="AJ18" s="54">
        <v>44.133450000000003</v>
      </c>
      <c r="AK18" s="54">
        <v>44.526237000000002</v>
      </c>
      <c r="AL18" s="14">
        <v>1.4075000000000001E-2</v>
      </c>
    </row>
    <row r="19" spans="1:38" ht="15" customHeight="1" x14ac:dyDescent="0.25">
      <c r="A19" s="52" t="s">
        <v>416</v>
      </c>
      <c r="B19" s="13" t="s">
        <v>51</v>
      </c>
      <c r="C19" s="54">
        <v>15.298574</v>
      </c>
      <c r="D19" s="54">
        <v>15.934362999999999</v>
      </c>
      <c r="E19" s="54">
        <v>15.488661</v>
      </c>
      <c r="F19" s="54">
        <v>14.932976999999999</v>
      </c>
      <c r="G19" s="54">
        <v>14.867010000000001</v>
      </c>
      <c r="H19" s="54">
        <v>14.574356999999999</v>
      </c>
      <c r="I19" s="54">
        <v>14.283575000000001</v>
      </c>
      <c r="J19" s="54">
        <v>14.414595</v>
      </c>
      <c r="K19" s="54">
        <v>14.876139</v>
      </c>
      <c r="L19" s="54">
        <v>14.958221</v>
      </c>
      <c r="M19" s="54">
        <v>15.105193999999999</v>
      </c>
      <c r="N19" s="54">
        <v>15.091894</v>
      </c>
      <c r="O19" s="54">
        <v>15.063319</v>
      </c>
      <c r="P19" s="54">
        <v>15.118427000000001</v>
      </c>
      <c r="Q19" s="54">
        <v>15.159262</v>
      </c>
      <c r="R19" s="54">
        <v>15.075911</v>
      </c>
      <c r="S19" s="54">
        <v>15.087629</v>
      </c>
      <c r="T19" s="54">
        <v>15.101613</v>
      </c>
      <c r="U19" s="54">
        <v>14.952728</v>
      </c>
      <c r="V19" s="54">
        <v>14.957110999999999</v>
      </c>
      <c r="W19" s="54">
        <v>15.048913000000001</v>
      </c>
      <c r="X19" s="54">
        <v>15.096757</v>
      </c>
      <c r="Y19" s="54">
        <v>15.207945</v>
      </c>
      <c r="Z19" s="54">
        <v>15.252171000000001</v>
      </c>
      <c r="AA19" s="54">
        <v>15.262432</v>
      </c>
      <c r="AB19" s="54">
        <v>15.26694</v>
      </c>
      <c r="AC19" s="54">
        <v>15.21041</v>
      </c>
      <c r="AD19" s="54">
        <v>15.198357</v>
      </c>
      <c r="AE19" s="54">
        <v>15.192679999999999</v>
      </c>
      <c r="AF19" s="54">
        <v>15.17347</v>
      </c>
      <c r="AG19" s="54">
        <v>15.128652000000001</v>
      </c>
      <c r="AH19" s="54">
        <v>15.14988</v>
      </c>
      <c r="AI19" s="54">
        <v>15.177702</v>
      </c>
      <c r="AJ19" s="54">
        <v>15.275506999999999</v>
      </c>
      <c r="AK19" s="54">
        <v>15.228484</v>
      </c>
      <c r="AL19" s="14">
        <v>-1.372E-3</v>
      </c>
    </row>
    <row r="20" spans="1:38" ht="15" customHeight="1" x14ac:dyDescent="0.25">
      <c r="A20" s="52" t="s">
        <v>417</v>
      </c>
      <c r="B20" s="13" t="s">
        <v>52</v>
      </c>
      <c r="C20" s="54">
        <v>8.4123400000000004</v>
      </c>
      <c r="D20" s="54">
        <v>8.287642</v>
      </c>
      <c r="E20" s="54">
        <v>8.3367710000000006</v>
      </c>
      <c r="F20" s="54">
        <v>8.2434360000000009</v>
      </c>
      <c r="G20" s="54">
        <v>7.9983149999999998</v>
      </c>
      <c r="H20" s="54">
        <v>7.9621310000000003</v>
      </c>
      <c r="I20" s="54">
        <v>7.9861269999999998</v>
      </c>
      <c r="J20" s="54">
        <v>7.7932519999999998</v>
      </c>
      <c r="K20" s="54">
        <v>7.7285159999999999</v>
      </c>
      <c r="L20" s="54">
        <v>7.5163169999999999</v>
      </c>
      <c r="M20" s="54">
        <v>7.4231230000000004</v>
      </c>
      <c r="N20" s="54">
        <v>7.4230049999999999</v>
      </c>
      <c r="O20" s="54">
        <v>7.4126810000000001</v>
      </c>
      <c r="P20" s="54">
        <v>7.3860349999999997</v>
      </c>
      <c r="Q20" s="54">
        <v>7.278994</v>
      </c>
      <c r="R20" s="54">
        <v>7.2035099999999996</v>
      </c>
      <c r="S20" s="54">
        <v>7.2127179999999997</v>
      </c>
      <c r="T20" s="54">
        <v>7.1857389999999999</v>
      </c>
      <c r="U20" s="54">
        <v>7.0202080000000002</v>
      </c>
      <c r="V20" s="54">
        <v>6.993385</v>
      </c>
      <c r="W20" s="54">
        <v>6.914237</v>
      </c>
      <c r="X20" s="54">
        <v>6.9041600000000001</v>
      </c>
      <c r="Y20" s="54">
        <v>6.9170670000000003</v>
      </c>
      <c r="Z20" s="54">
        <v>6.9397900000000003</v>
      </c>
      <c r="AA20" s="54">
        <v>6.963419</v>
      </c>
      <c r="AB20" s="54">
        <v>6.9641409999999997</v>
      </c>
      <c r="AC20" s="54">
        <v>6.9465820000000003</v>
      </c>
      <c r="AD20" s="54">
        <v>6.9290289999999999</v>
      </c>
      <c r="AE20" s="54">
        <v>6.9146599999999996</v>
      </c>
      <c r="AF20" s="54">
        <v>6.8557899999999998</v>
      </c>
      <c r="AG20" s="54">
        <v>6.7982339999999999</v>
      </c>
      <c r="AH20" s="54">
        <v>6.7685880000000003</v>
      </c>
      <c r="AI20" s="54">
        <v>6.7559480000000001</v>
      </c>
      <c r="AJ20" s="54">
        <v>6.7559480000000001</v>
      </c>
      <c r="AK20" s="54">
        <v>6.6412440000000004</v>
      </c>
      <c r="AL20" s="14">
        <v>-6.6889999999999996E-3</v>
      </c>
    </row>
    <row r="21" spans="1:38" ht="15" customHeight="1" x14ac:dyDescent="0.25">
      <c r="A21" s="52" t="s">
        <v>418</v>
      </c>
      <c r="B21" s="13" t="s">
        <v>243</v>
      </c>
      <c r="C21" s="54">
        <v>2.4695689999999999</v>
      </c>
      <c r="D21" s="54">
        <v>2.7322899999999999</v>
      </c>
      <c r="E21" s="54">
        <v>2.4547729999999999</v>
      </c>
      <c r="F21" s="54">
        <v>2.598868</v>
      </c>
      <c r="G21" s="54">
        <v>2.734353</v>
      </c>
      <c r="H21" s="54">
        <v>2.7338369999999999</v>
      </c>
      <c r="I21" s="54">
        <v>2.7339829999999998</v>
      </c>
      <c r="J21" s="54">
        <v>2.7354370000000001</v>
      </c>
      <c r="K21" s="54">
        <v>2.7402389999999999</v>
      </c>
      <c r="L21" s="54">
        <v>2.7401200000000001</v>
      </c>
      <c r="M21" s="54">
        <v>2.7404549999999999</v>
      </c>
      <c r="N21" s="54">
        <v>2.7404929999999998</v>
      </c>
      <c r="O21" s="54">
        <v>2.7405409999999999</v>
      </c>
      <c r="P21" s="54">
        <v>2.7405889999999999</v>
      </c>
      <c r="Q21" s="54">
        <v>2.7405879999999998</v>
      </c>
      <c r="R21" s="54">
        <v>2.7405810000000002</v>
      </c>
      <c r="S21" s="54">
        <v>2.7406009999999998</v>
      </c>
      <c r="T21" s="54">
        <v>2.7425130000000002</v>
      </c>
      <c r="U21" s="54">
        <v>2.7425410000000001</v>
      </c>
      <c r="V21" s="54">
        <v>2.7425830000000002</v>
      </c>
      <c r="W21" s="54">
        <v>2.743519</v>
      </c>
      <c r="X21" s="54">
        <v>2.7439390000000001</v>
      </c>
      <c r="Y21" s="54">
        <v>2.7440540000000002</v>
      </c>
      <c r="Z21" s="54">
        <v>2.7441759999999999</v>
      </c>
      <c r="AA21" s="54">
        <v>2.7442319999999998</v>
      </c>
      <c r="AB21" s="54">
        <v>2.7444609999999998</v>
      </c>
      <c r="AC21" s="54">
        <v>2.7450990000000002</v>
      </c>
      <c r="AD21" s="54">
        <v>2.7453319999999999</v>
      </c>
      <c r="AE21" s="54">
        <v>2.7469579999999998</v>
      </c>
      <c r="AF21" s="54">
        <v>2.7501359999999999</v>
      </c>
      <c r="AG21" s="54">
        <v>2.7502399999999998</v>
      </c>
      <c r="AH21" s="54">
        <v>2.7503489999999999</v>
      </c>
      <c r="AI21" s="54">
        <v>2.75047</v>
      </c>
      <c r="AJ21" s="54">
        <v>2.7515239999999999</v>
      </c>
      <c r="AK21" s="54">
        <v>2.7517109999999998</v>
      </c>
      <c r="AL21" s="14">
        <v>2.1499999999999999E-4</v>
      </c>
    </row>
    <row r="22" spans="1:38" ht="15" customHeight="1" x14ac:dyDescent="0.25">
      <c r="A22" s="52" t="s">
        <v>419</v>
      </c>
      <c r="B22" s="13" t="s">
        <v>53</v>
      </c>
      <c r="C22" s="54">
        <v>4.3066389999999997</v>
      </c>
      <c r="D22" s="54">
        <v>4.1991079999999998</v>
      </c>
      <c r="E22" s="54">
        <v>4.2334129999999996</v>
      </c>
      <c r="F22" s="54">
        <v>4.2513350000000001</v>
      </c>
      <c r="G22" s="54">
        <v>4.3273720000000004</v>
      </c>
      <c r="H22" s="54">
        <v>4.3570799999999998</v>
      </c>
      <c r="I22" s="54">
        <v>4.3874420000000001</v>
      </c>
      <c r="J22" s="54">
        <v>4.4233510000000003</v>
      </c>
      <c r="K22" s="54">
        <v>4.4581920000000004</v>
      </c>
      <c r="L22" s="54">
        <v>4.4991760000000003</v>
      </c>
      <c r="M22" s="54">
        <v>4.4983909999999998</v>
      </c>
      <c r="N22" s="54">
        <v>4.5234550000000002</v>
      </c>
      <c r="O22" s="54">
        <v>4.563326</v>
      </c>
      <c r="P22" s="54">
        <v>4.5785679999999997</v>
      </c>
      <c r="Q22" s="54">
        <v>4.6161110000000001</v>
      </c>
      <c r="R22" s="54">
        <v>4.6409789999999997</v>
      </c>
      <c r="S22" s="54">
        <v>4.6815709999999999</v>
      </c>
      <c r="T22" s="54">
        <v>4.7025439999999996</v>
      </c>
      <c r="U22" s="54">
        <v>4.7308380000000003</v>
      </c>
      <c r="V22" s="54">
        <v>4.7617229999999999</v>
      </c>
      <c r="W22" s="54">
        <v>4.7929060000000003</v>
      </c>
      <c r="X22" s="54">
        <v>4.8119389999999997</v>
      </c>
      <c r="Y22" s="54">
        <v>4.839537</v>
      </c>
      <c r="Z22" s="54">
        <v>4.8687300000000002</v>
      </c>
      <c r="AA22" s="54">
        <v>4.8873620000000004</v>
      </c>
      <c r="AB22" s="54">
        <v>4.9248370000000001</v>
      </c>
      <c r="AC22" s="54">
        <v>4.9528460000000001</v>
      </c>
      <c r="AD22" s="54">
        <v>4.9642480000000004</v>
      </c>
      <c r="AE22" s="54">
        <v>4.9856600000000002</v>
      </c>
      <c r="AF22" s="54">
        <v>5.0081829999999998</v>
      </c>
      <c r="AG22" s="54">
        <v>5.0233230000000004</v>
      </c>
      <c r="AH22" s="54">
        <v>5.0451269999999999</v>
      </c>
      <c r="AI22" s="54">
        <v>5.0709590000000002</v>
      </c>
      <c r="AJ22" s="54">
        <v>5.0880530000000004</v>
      </c>
      <c r="AK22" s="54">
        <v>5.1088360000000002</v>
      </c>
      <c r="AL22" s="14">
        <v>5.96E-3</v>
      </c>
    </row>
    <row r="23" spans="1:38" ht="15" customHeight="1" x14ac:dyDescent="0.25">
      <c r="A23" s="52" t="s">
        <v>420</v>
      </c>
      <c r="B23" s="13" t="s">
        <v>54</v>
      </c>
      <c r="C23" s="54">
        <v>3.1065049999999998</v>
      </c>
      <c r="D23" s="54">
        <v>3.436051</v>
      </c>
      <c r="E23" s="54">
        <v>3.6063610000000001</v>
      </c>
      <c r="F23" s="54">
        <v>4.1338030000000003</v>
      </c>
      <c r="G23" s="54">
        <v>4.9014860000000002</v>
      </c>
      <c r="H23" s="54">
        <v>5.346044</v>
      </c>
      <c r="I23" s="54">
        <v>5.5685520000000004</v>
      </c>
      <c r="J23" s="54">
        <v>5.6384660000000002</v>
      </c>
      <c r="K23" s="54">
        <v>5.6926069999999998</v>
      </c>
      <c r="L23" s="54">
        <v>5.7881369999999999</v>
      </c>
      <c r="M23" s="54">
        <v>5.8755480000000002</v>
      </c>
      <c r="N23" s="54">
        <v>5.9573390000000002</v>
      </c>
      <c r="O23" s="54">
        <v>6.0301150000000003</v>
      </c>
      <c r="P23" s="54">
        <v>6.1249000000000002</v>
      </c>
      <c r="Q23" s="54">
        <v>6.2834310000000002</v>
      </c>
      <c r="R23" s="54">
        <v>6.4720849999999999</v>
      </c>
      <c r="S23" s="54">
        <v>6.670496</v>
      </c>
      <c r="T23" s="54">
        <v>6.8892490000000004</v>
      </c>
      <c r="U23" s="54">
        <v>7.1341089999999996</v>
      </c>
      <c r="V23" s="54">
        <v>7.4015500000000003</v>
      </c>
      <c r="W23" s="54">
        <v>7.5523309999999997</v>
      </c>
      <c r="X23" s="54">
        <v>7.7034000000000002</v>
      </c>
      <c r="Y23" s="54">
        <v>7.8847189999999996</v>
      </c>
      <c r="Z23" s="54">
        <v>8.0099599999999995</v>
      </c>
      <c r="AA23" s="54">
        <v>8.0871700000000004</v>
      </c>
      <c r="AB23" s="54">
        <v>8.1736629999999995</v>
      </c>
      <c r="AC23" s="54">
        <v>8.28139</v>
      </c>
      <c r="AD23" s="54">
        <v>8.4104089999999996</v>
      </c>
      <c r="AE23" s="54">
        <v>8.5527460000000008</v>
      </c>
      <c r="AF23" s="54">
        <v>8.7544149999999998</v>
      </c>
      <c r="AG23" s="54">
        <v>9.0041200000000003</v>
      </c>
      <c r="AH23" s="54">
        <v>9.1736520000000006</v>
      </c>
      <c r="AI23" s="54">
        <v>9.2892250000000001</v>
      </c>
      <c r="AJ23" s="54">
        <v>9.3824609999999993</v>
      </c>
      <c r="AK23" s="54">
        <v>9.4706790000000005</v>
      </c>
      <c r="AL23" s="14">
        <v>3.1199999999999999E-2</v>
      </c>
    </row>
    <row r="24" spans="1:38" ht="15" customHeight="1" x14ac:dyDescent="0.25">
      <c r="A24" s="52" t="s">
        <v>421</v>
      </c>
      <c r="B24" s="13" t="s">
        <v>55</v>
      </c>
      <c r="C24" s="54">
        <v>0.77894699999999994</v>
      </c>
      <c r="D24" s="54">
        <v>1.3329009999999999</v>
      </c>
      <c r="E24" s="54">
        <v>1.057857</v>
      </c>
      <c r="F24" s="54">
        <v>0.79347000000000001</v>
      </c>
      <c r="G24" s="54">
        <v>0.82641399999999998</v>
      </c>
      <c r="H24" s="54">
        <v>0.81823999999999997</v>
      </c>
      <c r="I24" s="54">
        <v>0.86022900000000002</v>
      </c>
      <c r="J24" s="54">
        <v>0.94947899999999996</v>
      </c>
      <c r="K24" s="54">
        <v>0.95820300000000003</v>
      </c>
      <c r="L24" s="54">
        <v>0.89966699999999999</v>
      </c>
      <c r="M24" s="54">
        <v>0.73925099999999999</v>
      </c>
      <c r="N24" s="54">
        <v>0.74652499999999999</v>
      </c>
      <c r="O24" s="54">
        <v>0.74562700000000004</v>
      </c>
      <c r="P24" s="54">
        <v>0.74071600000000004</v>
      </c>
      <c r="Q24" s="54">
        <v>0.74048400000000003</v>
      </c>
      <c r="R24" s="54">
        <v>0.74483600000000005</v>
      </c>
      <c r="S24" s="54">
        <v>0.75149900000000003</v>
      </c>
      <c r="T24" s="54">
        <v>0.75439699999999998</v>
      </c>
      <c r="U24" s="54">
        <v>0.76314800000000005</v>
      </c>
      <c r="V24" s="54">
        <v>0.77660700000000005</v>
      </c>
      <c r="W24" s="54">
        <v>0.77472600000000003</v>
      </c>
      <c r="X24" s="54">
        <v>0.78077700000000005</v>
      </c>
      <c r="Y24" s="54">
        <v>0.790968</v>
      </c>
      <c r="Z24" s="54">
        <v>0.80024700000000004</v>
      </c>
      <c r="AA24" s="54">
        <v>0.80549999999999999</v>
      </c>
      <c r="AB24" s="54">
        <v>0.80639099999999997</v>
      </c>
      <c r="AC24" s="54">
        <v>0.80840800000000002</v>
      </c>
      <c r="AD24" s="54">
        <v>0.81755100000000003</v>
      </c>
      <c r="AE24" s="54">
        <v>0.82125899999999996</v>
      </c>
      <c r="AF24" s="54">
        <v>0.82990200000000003</v>
      </c>
      <c r="AG24" s="54">
        <v>0.83468399999999998</v>
      </c>
      <c r="AH24" s="54">
        <v>0.83181300000000002</v>
      </c>
      <c r="AI24" s="54">
        <v>0.83552099999999996</v>
      </c>
      <c r="AJ24" s="54">
        <v>0.83518400000000004</v>
      </c>
      <c r="AK24" s="54">
        <v>0.83323899999999995</v>
      </c>
      <c r="AL24" s="14">
        <v>-1.4135E-2</v>
      </c>
    </row>
    <row r="25" spans="1:38" ht="15" customHeight="1" x14ac:dyDescent="0.25">
      <c r="A25" s="52" t="s">
        <v>422</v>
      </c>
      <c r="B25" s="12" t="s">
        <v>56</v>
      </c>
      <c r="C25" s="55">
        <v>85.595687999999996</v>
      </c>
      <c r="D25" s="55">
        <v>88.370590000000007</v>
      </c>
      <c r="E25" s="55">
        <v>91.595680000000002</v>
      </c>
      <c r="F25" s="55">
        <v>94.982979</v>
      </c>
      <c r="G25" s="55">
        <v>98.082237000000006</v>
      </c>
      <c r="H25" s="55">
        <v>99.513312999999997</v>
      </c>
      <c r="I25" s="55">
        <v>100.66423</v>
      </c>
      <c r="J25" s="55">
        <v>101.66830400000001</v>
      </c>
      <c r="K25" s="55">
        <v>103.301491</v>
      </c>
      <c r="L25" s="55">
        <v>104.006012</v>
      </c>
      <c r="M25" s="55">
        <v>104.67557499999999</v>
      </c>
      <c r="N25" s="55">
        <v>105.66223100000001</v>
      </c>
      <c r="O25" s="55">
        <v>106.480881</v>
      </c>
      <c r="P25" s="55">
        <v>107.03731500000001</v>
      </c>
      <c r="Q25" s="55">
        <v>107.443016</v>
      </c>
      <c r="R25" s="55">
        <v>107.95436100000001</v>
      </c>
      <c r="S25" s="55">
        <v>108.350792</v>
      </c>
      <c r="T25" s="55">
        <v>108.693619</v>
      </c>
      <c r="U25" s="55">
        <v>109.147514</v>
      </c>
      <c r="V25" s="55">
        <v>109.57514999999999</v>
      </c>
      <c r="W25" s="55">
        <v>109.966301</v>
      </c>
      <c r="X25" s="55">
        <v>110.802246</v>
      </c>
      <c r="Y25" s="55">
        <v>111.006592</v>
      </c>
      <c r="Z25" s="55">
        <v>111.58947000000001</v>
      </c>
      <c r="AA25" s="55">
        <v>112.316925</v>
      </c>
      <c r="AB25" s="55">
        <v>112.797371</v>
      </c>
      <c r="AC25" s="55">
        <v>113.202438</v>
      </c>
      <c r="AD25" s="55">
        <v>113.548126</v>
      </c>
      <c r="AE25" s="55">
        <v>113.809341</v>
      </c>
      <c r="AF25" s="55">
        <v>113.731804</v>
      </c>
      <c r="AG25" s="55">
        <v>114.06109600000001</v>
      </c>
      <c r="AH25" s="55">
        <v>114.566956</v>
      </c>
      <c r="AI25" s="55">
        <v>114.810867</v>
      </c>
      <c r="AJ25" s="55">
        <v>115.093811</v>
      </c>
      <c r="AK25" s="55">
        <v>115.382721</v>
      </c>
      <c r="AL25" s="15">
        <v>8.1150000000000007E-3</v>
      </c>
    </row>
    <row r="27" spans="1:38" ht="15" customHeight="1" x14ac:dyDescent="0.25">
      <c r="B27" s="12" t="s">
        <v>57</v>
      </c>
    </row>
    <row r="28" spans="1:38" ht="15" customHeight="1" x14ac:dyDescent="0.25">
      <c r="A28" s="52" t="s">
        <v>423</v>
      </c>
      <c r="B28" s="13" t="s">
        <v>58</v>
      </c>
      <c r="C28" s="54">
        <v>17.340494</v>
      </c>
      <c r="D28" s="54">
        <v>17.293430000000001</v>
      </c>
      <c r="E28" s="54">
        <v>16.465938999999999</v>
      </c>
      <c r="F28" s="54">
        <v>16.641171</v>
      </c>
      <c r="G28" s="54">
        <v>17.104040000000001</v>
      </c>
      <c r="H28" s="54">
        <v>16.468465999999999</v>
      </c>
      <c r="I28" s="54">
        <v>16.151015999999998</v>
      </c>
      <c r="J28" s="54">
        <v>16.115067</v>
      </c>
      <c r="K28" s="54">
        <v>15.565928</v>
      </c>
      <c r="L28" s="54">
        <v>15.361444000000001</v>
      </c>
      <c r="M28" s="54">
        <v>15.012796</v>
      </c>
      <c r="N28" s="54">
        <v>14.884956000000001</v>
      </c>
      <c r="O28" s="54">
        <v>14.837713000000001</v>
      </c>
      <c r="P28" s="54">
        <v>14.748168</v>
      </c>
      <c r="Q28" s="54">
        <v>14.775617</v>
      </c>
      <c r="R28" s="54">
        <v>14.875705999999999</v>
      </c>
      <c r="S28" s="54">
        <v>14.839475999999999</v>
      </c>
      <c r="T28" s="54">
        <v>14.961736</v>
      </c>
      <c r="U28" s="54">
        <v>15.075576999999999</v>
      </c>
      <c r="V28" s="54">
        <v>15.332267</v>
      </c>
      <c r="W28" s="54">
        <v>15.429190999999999</v>
      </c>
      <c r="X28" s="54">
        <v>14.94806</v>
      </c>
      <c r="Y28" s="54">
        <v>15.4284</v>
      </c>
      <c r="Z28" s="54">
        <v>15.544908</v>
      </c>
      <c r="AA28" s="54">
        <v>15.389595</v>
      </c>
      <c r="AB28" s="54">
        <v>15.212289</v>
      </c>
      <c r="AC28" s="54">
        <v>15.096251000000001</v>
      </c>
      <c r="AD28" s="54">
        <v>15.20186</v>
      </c>
      <c r="AE28" s="54">
        <v>15.123115</v>
      </c>
      <c r="AF28" s="54">
        <v>15.445243</v>
      </c>
      <c r="AG28" s="54">
        <v>15.582267</v>
      </c>
      <c r="AH28" s="54">
        <v>15.579133000000001</v>
      </c>
      <c r="AI28" s="54">
        <v>15.897145</v>
      </c>
      <c r="AJ28" s="54">
        <v>15.834638999999999</v>
      </c>
      <c r="AK28" s="54">
        <v>15.939964</v>
      </c>
      <c r="AL28" s="14">
        <v>-2.467E-3</v>
      </c>
    </row>
    <row r="29" spans="1:38" ht="15" customHeight="1" x14ac:dyDescent="0.25">
      <c r="A29" s="52" t="s">
        <v>424</v>
      </c>
      <c r="B29" s="13" t="s">
        <v>59</v>
      </c>
      <c r="C29" s="54">
        <v>4.4450099999999999</v>
      </c>
      <c r="D29" s="54">
        <v>5.9590909999999999</v>
      </c>
      <c r="E29" s="54">
        <v>5.7010269999999998</v>
      </c>
      <c r="F29" s="54">
        <v>4.2306080000000001</v>
      </c>
      <c r="G29" s="54">
        <v>4.9318960000000001</v>
      </c>
      <c r="H29" s="54">
        <v>5.1006140000000002</v>
      </c>
      <c r="I29" s="54">
        <v>4.9282899999999996</v>
      </c>
      <c r="J29" s="54">
        <v>4.8731200000000001</v>
      </c>
      <c r="K29" s="54">
        <v>4.8688010000000004</v>
      </c>
      <c r="L29" s="54">
        <v>4.5081790000000002</v>
      </c>
      <c r="M29" s="54">
        <v>3.9678490000000002</v>
      </c>
      <c r="N29" s="54">
        <v>3.9088479999999999</v>
      </c>
      <c r="O29" s="54">
        <v>3.893532</v>
      </c>
      <c r="P29" s="54">
        <v>3.8494660000000001</v>
      </c>
      <c r="Q29" s="54">
        <v>3.7966700000000002</v>
      </c>
      <c r="R29" s="54">
        <v>3.7639830000000001</v>
      </c>
      <c r="S29" s="54">
        <v>3.663894</v>
      </c>
      <c r="T29" s="54">
        <v>3.653807</v>
      </c>
      <c r="U29" s="54">
        <v>3.5763750000000001</v>
      </c>
      <c r="V29" s="54">
        <v>3.5228199999999998</v>
      </c>
      <c r="W29" s="54">
        <v>3.516429</v>
      </c>
      <c r="X29" s="54">
        <v>3.5854219999999999</v>
      </c>
      <c r="Y29" s="54">
        <v>3.5647820000000001</v>
      </c>
      <c r="Z29" s="54">
        <v>3.6453440000000001</v>
      </c>
      <c r="AA29" s="54">
        <v>3.6132499999999999</v>
      </c>
      <c r="AB29" s="54">
        <v>3.6567370000000001</v>
      </c>
      <c r="AC29" s="54">
        <v>3.6399159999999999</v>
      </c>
      <c r="AD29" s="54">
        <v>3.5762130000000001</v>
      </c>
      <c r="AE29" s="54">
        <v>3.524222</v>
      </c>
      <c r="AF29" s="54">
        <v>3.5229720000000002</v>
      </c>
      <c r="AG29" s="54">
        <v>3.515253</v>
      </c>
      <c r="AH29" s="54">
        <v>3.5187780000000002</v>
      </c>
      <c r="AI29" s="54">
        <v>3.4912100000000001</v>
      </c>
      <c r="AJ29" s="54">
        <v>3.49126</v>
      </c>
      <c r="AK29" s="54">
        <v>3.5046840000000001</v>
      </c>
      <c r="AL29" s="14">
        <v>-1.5956999999999999E-2</v>
      </c>
    </row>
    <row r="30" spans="1:38" ht="15" customHeight="1" x14ac:dyDescent="0.25">
      <c r="A30" s="52" t="s">
        <v>425</v>
      </c>
      <c r="B30" s="13" t="s">
        <v>64</v>
      </c>
      <c r="C30" s="54">
        <v>3.1017600000000001</v>
      </c>
      <c r="D30" s="54">
        <v>3.1012140000000001</v>
      </c>
      <c r="E30" s="54">
        <v>3.138566</v>
      </c>
      <c r="F30" s="54">
        <v>2.9369459999999998</v>
      </c>
      <c r="G30" s="54">
        <v>2.7919269999999998</v>
      </c>
      <c r="H30" s="54">
        <v>2.7141739999999999</v>
      </c>
      <c r="I30" s="54">
        <v>2.691049</v>
      </c>
      <c r="J30" s="54">
        <v>2.7213759999999998</v>
      </c>
      <c r="K30" s="54">
        <v>2.6661049999999999</v>
      </c>
      <c r="L30" s="54">
        <v>2.66046</v>
      </c>
      <c r="M30" s="54">
        <v>2.608393</v>
      </c>
      <c r="N30" s="54">
        <v>2.575088</v>
      </c>
      <c r="O30" s="54">
        <v>2.542907</v>
      </c>
      <c r="P30" s="54">
        <v>2.5135860000000001</v>
      </c>
      <c r="Q30" s="54">
        <v>2.45539</v>
      </c>
      <c r="R30" s="54">
        <v>2.4366840000000001</v>
      </c>
      <c r="S30" s="54">
        <v>2.4264830000000002</v>
      </c>
      <c r="T30" s="54">
        <v>2.386361</v>
      </c>
      <c r="U30" s="54">
        <v>2.3242769999999999</v>
      </c>
      <c r="V30" s="54">
        <v>2.2826330000000001</v>
      </c>
      <c r="W30" s="54">
        <v>2.2358889999999998</v>
      </c>
      <c r="X30" s="54">
        <v>2.1506219999999998</v>
      </c>
      <c r="Y30" s="54">
        <v>2.1186029999999998</v>
      </c>
      <c r="Z30" s="54">
        <v>2.0617179999999999</v>
      </c>
      <c r="AA30" s="54">
        <v>2.0104259999999998</v>
      </c>
      <c r="AB30" s="54">
        <v>1.9685090000000001</v>
      </c>
      <c r="AC30" s="54">
        <v>1.9120740000000001</v>
      </c>
      <c r="AD30" s="54">
        <v>1.851594</v>
      </c>
      <c r="AE30" s="54">
        <v>1.7269369999999999</v>
      </c>
      <c r="AF30" s="54">
        <v>1.6579060000000001</v>
      </c>
      <c r="AG30" s="54">
        <v>1.559399</v>
      </c>
      <c r="AH30" s="54">
        <v>1.4530130000000001</v>
      </c>
      <c r="AI30" s="54">
        <v>1.378423</v>
      </c>
      <c r="AJ30" s="54">
        <v>1.3089729999999999</v>
      </c>
      <c r="AK30" s="54">
        <v>1.212547</v>
      </c>
      <c r="AL30" s="14">
        <v>-2.8056000000000001E-2</v>
      </c>
    </row>
    <row r="31" spans="1:38" ht="15" customHeight="1" x14ac:dyDescent="0.25">
      <c r="A31" s="52" t="s">
        <v>426</v>
      </c>
      <c r="B31" s="13" t="s">
        <v>427</v>
      </c>
      <c r="C31" s="54">
        <v>0.46055200000000002</v>
      </c>
      <c r="D31" s="54">
        <v>0.41875200000000001</v>
      </c>
      <c r="E31" s="54">
        <v>0.40136699999999997</v>
      </c>
      <c r="F31" s="54">
        <v>0.38805299999999998</v>
      </c>
      <c r="G31" s="54">
        <v>0.32474399999999998</v>
      </c>
      <c r="H31" s="54">
        <v>0.30831599999999998</v>
      </c>
      <c r="I31" s="54">
        <v>0.28359600000000001</v>
      </c>
      <c r="J31" s="54">
        <v>0.27502300000000002</v>
      </c>
      <c r="K31" s="54">
        <v>0.26180300000000001</v>
      </c>
      <c r="L31" s="54">
        <v>0.25503599999999998</v>
      </c>
      <c r="M31" s="54">
        <v>0.24581600000000001</v>
      </c>
      <c r="N31" s="54">
        <v>0.24488099999999999</v>
      </c>
      <c r="O31" s="54">
        <v>0.23976900000000001</v>
      </c>
      <c r="P31" s="54">
        <v>0.235817</v>
      </c>
      <c r="Q31" s="54">
        <v>0.23186399999999999</v>
      </c>
      <c r="R31" s="54">
        <v>0.231296</v>
      </c>
      <c r="S31" s="54">
        <v>0.23086499999999999</v>
      </c>
      <c r="T31" s="54">
        <v>0.23068900000000001</v>
      </c>
      <c r="U31" s="54">
        <v>0.22992299999999999</v>
      </c>
      <c r="V31" s="54">
        <v>0.229908</v>
      </c>
      <c r="W31" s="54">
        <v>0.23081299999999999</v>
      </c>
      <c r="X31" s="54">
        <v>0.228159</v>
      </c>
      <c r="Y31" s="54">
        <v>0.230078</v>
      </c>
      <c r="Z31" s="54">
        <v>0.22944700000000001</v>
      </c>
      <c r="AA31" s="54">
        <v>0.228801</v>
      </c>
      <c r="AB31" s="54">
        <v>0.228466</v>
      </c>
      <c r="AC31" s="54">
        <v>0.227993</v>
      </c>
      <c r="AD31" s="54">
        <v>0.227275</v>
      </c>
      <c r="AE31" s="54">
        <v>0.226633</v>
      </c>
      <c r="AF31" s="54">
        <v>0.225831</v>
      </c>
      <c r="AG31" s="54">
        <v>0.22498499999999999</v>
      </c>
      <c r="AH31" s="54">
        <v>0.22436400000000001</v>
      </c>
      <c r="AI31" s="54">
        <v>0.223861</v>
      </c>
      <c r="AJ31" s="54">
        <v>0.22309499999999999</v>
      </c>
      <c r="AK31" s="54">
        <v>0.22231799999999999</v>
      </c>
      <c r="AL31" s="14">
        <v>-1.9004E-2</v>
      </c>
    </row>
    <row r="32" spans="1:38" ht="15" customHeight="1" x14ac:dyDescent="0.25">
      <c r="A32" s="52" t="s">
        <v>428</v>
      </c>
      <c r="B32" s="12" t="s">
        <v>56</v>
      </c>
      <c r="C32" s="55">
        <v>25.347816000000002</v>
      </c>
      <c r="D32" s="55">
        <v>26.772487999999999</v>
      </c>
      <c r="E32" s="55">
        <v>25.706897999999999</v>
      </c>
      <c r="F32" s="55">
        <v>24.196777000000001</v>
      </c>
      <c r="G32" s="55">
        <v>25.152607</v>
      </c>
      <c r="H32" s="55">
        <v>24.591570000000001</v>
      </c>
      <c r="I32" s="55">
        <v>24.053951000000001</v>
      </c>
      <c r="J32" s="55">
        <v>23.984584999999999</v>
      </c>
      <c r="K32" s="55">
        <v>23.362636999999999</v>
      </c>
      <c r="L32" s="55">
        <v>22.785118000000001</v>
      </c>
      <c r="M32" s="55">
        <v>21.834854</v>
      </c>
      <c r="N32" s="55">
        <v>21.613772999999998</v>
      </c>
      <c r="O32" s="55">
        <v>21.513922000000001</v>
      </c>
      <c r="P32" s="55">
        <v>21.347035999999999</v>
      </c>
      <c r="Q32" s="55">
        <v>21.259540999999999</v>
      </c>
      <c r="R32" s="55">
        <v>21.307669000000001</v>
      </c>
      <c r="S32" s="55">
        <v>21.160719</v>
      </c>
      <c r="T32" s="55">
        <v>21.232593999999999</v>
      </c>
      <c r="U32" s="55">
        <v>21.206150000000001</v>
      </c>
      <c r="V32" s="55">
        <v>21.367628</v>
      </c>
      <c r="W32" s="55">
        <v>21.412323000000001</v>
      </c>
      <c r="X32" s="55">
        <v>20.912264</v>
      </c>
      <c r="Y32" s="55">
        <v>21.341861999999999</v>
      </c>
      <c r="Z32" s="55">
        <v>21.481417</v>
      </c>
      <c r="AA32" s="55">
        <v>21.242070999999999</v>
      </c>
      <c r="AB32" s="55">
        <v>21.066002000000001</v>
      </c>
      <c r="AC32" s="55">
        <v>20.876234</v>
      </c>
      <c r="AD32" s="55">
        <v>20.856943000000001</v>
      </c>
      <c r="AE32" s="55">
        <v>20.600905999999998</v>
      </c>
      <c r="AF32" s="55">
        <v>20.851952000000001</v>
      </c>
      <c r="AG32" s="55">
        <v>20.881903000000001</v>
      </c>
      <c r="AH32" s="55">
        <v>20.775288</v>
      </c>
      <c r="AI32" s="55">
        <v>20.990639000000002</v>
      </c>
      <c r="AJ32" s="55">
        <v>20.857966999999999</v>
      </c>
      <c r="AK32" s="55">
        <v>20.879515000000001</v>
      </c>
      <c r="AL32" s="15">
        <v>-7.5050000000000004E-3</v>
      </c>
    </row>
    <row r="33" spans="1:38" ht="15" customHeight="1" x14ac:dyDescent="0.25"/>
    <row r="34" spans="1:38" ht="15" customHeight="1" x14ac:dyDescent="0.25">
      <c r="B34" s="12" t="s">
        <v>60</v>
      </c>
    </row>
    <row r="35" spans="1:38" ht="15" customHeight="1" x14ac:dyDescent="0.25">
      <c r="A35" s="52" t="s">
        <v>429</v>
      </c>
      <c r="B35" s="13" t="s">
        <v>430</v>
      </c>
      <c r="C35" s="54">
        <v>10.035645000000001</v>
      </c>
      <c r="D35" s="54">
        <v>12.801926999999999</v>
      </c>
      <c r="E35" s="54">
        <v>12.777645</v>
      </c>
      <c r="F35" s="54">
        <v>12.758099</v>
      </c>
      <c r="G35" s="54">
        <v>15.232491</v>
      </c>
      <c r="H35" s="54">
        <v>15.835431</v>
      </c>
      <c r="I35" s="54">
        <v>16.003124</v>
      </c>
      <c r="J35" s="54">
        <v>16.334230000000002</v>
      </c>
      <c r="K35" s="54">
        <v>16.515896000000001</v>
      </c>
      <c r="L35" s="54">
        <v>16.369620999999999</v>
      </c>
      <c r="M35" s="54">
        <v>15.884014000000001</v>
      </c>
      <c r="N35" s="54">
        <v>16.160788</v>
      </c>
      <c r="O35" s="54">
        <v>16.434227</v>
      </c>
      <c r="P35" s="54">
        <v>16.526384</v>
      </c>
      <c r="Q35" s="54">
        <v>16.724031</v>
      </c>
      <c r="R35" s="54">
        <v>17.114339999999999</v>
      </c>
      <c r="S35" s="54">
        <v>17.115299</v>
      </c>
      <c r="T35" s="54">
        <v>17.264420000000001</v>
      </c>
      <c r="U35" s="54">
        <v>17.536922000000001</v>
      </c>
      <c r="V35" s="54">
        <v>17.740122</v>
      </c>
      <c r="W35" s="54">
        <v>17.687526999999999</v>
      </c>
      <c r="X35" s="54">
        <v>17.500257000000001</v>
      </c>
      <c r="Y35" s="54">
        <v>17.505533</v>
      </c>
      <c r="Z35" s="54">
        <v>17.743220999999998</v>
      </c>
      <c r="AA35" s="54">
        <v>17.725163999999999</v>
      </c>
      <c r="AB35" s="54">
        <v>17.594733999999999</v>
      </c>
      <c r="AC35" s="54">
        <v>17.392979</v>
      </c>
      <c r="AD35" s="54">
        <v>17.241942999999999</v>
      </c>
      <c r="AE35" s="54">
        <v>16.807243</v>
      </c>
      <c r="AF35" s="54">
        <v>16.530957999999998</v>
      </c>
      <c r="AG35" s="54">
        <v>16.340316999999999</v>
      </c>
      <c r="AH35" s="54">
        <v>16.134253999999999</v>
      </c>
      <c r="AI35" s="54">
        <v>15.941490999999999</v>
      </c>
      <c r="AJ35" s="54">
        <v>15.529851000000001</v>
      </c>
      <c r="AK35" s="54">
        <v>15.364618999999999</v>
      </c>
      <c r="AL35" s="14">
        <v>5.5449999999999996E-3</v>
      </c>
    </row>
    <row r="36" spans="1:38" ht="15" customHeight="1" x14ac:dyDescent="0.25">
      <c r="A36" s="52" t="s">
        <v>431</v>
      </c>
      <c r="B36" s="13" t="s">
        <v>64</v>
      </c>
      <c r="C36" s="54">
        <v>2.3557779999999999</v>
      </c>
      <c r="D36" s="54">
        <v>3.144539</v>
      </c>
      <c r="E36" s="54">
        <v>3.8220540000000001</v>
      </c>
      <c r="F36" s="54">
        <v>5.0062800000000003</v>
      </c>
      <c r="G36" s="54">
        <v>6.3275300000000003</v>
      </c>
      <c r="H36" s="54">
        <v>6.5402870000000002</v>
      </c>
      <c r="I36" s="54">
        <v>6.9603830000000002</v>
      </c>
      <c r="J36" s="54">
        <v>7.4766269999999997</v>
      </c>
      <c r="K36" s="54">
        <v>8.0998920000000005</v>
      </c>
      <c r="L36" s="54">
        <v>8.5584410000000002</v>
      </c>
      <c r="M36" s="54">
        <v>8.8692379999999993</v>
      </c>
      <c r="N36" s="54">
        <v>9.1795849999999994</v>
      </c>
      <c r="O36" s="54">
        <v>9.3581590000000006</v>
      </c>
      <c r="P36" s="54">
        <v>9.4665599999999994</v>
      </c>
      <c r="Q36" s="54">
        <v>9.4734409999999993</v>
      </c>
      <c r="R36" s="54">
        <v>9.4721469999999997</v>
      </c>
      <c r="S36" s="54">
        <v>9.4852699999999999</v>
      </c>
      <c r="T36" s="54">
        <v>9.4684310000000007</v>
      </c>
      <c r="U36" s="54">
        <v>9.4946190000000001</v>
      </c>
      <c r="V36" s="54">
        <v>9.5035629999999998</v>
      </c>
      <c r="W36" s="54">
        <v>9.5557210000000001</v>
      </c>
      <c r="X36" s="54">
        <v>9.5817049999999995</v>
      </c>
      <c r="Y36" s="54">
        <v>9.5815350000000006</v>
      </c>
      <c r="Z36" s="54">
        <v>9.5909809999999993</v>
      </c>
      <c r="AA36" s="54">
        <v>9.6186559999999997</v>
      </c>
      <c r="AB36" s="54">
        <v>9.6028610000000008</v>
      </c>
      <c r="AC36" s="54">
        <v>9.6110769999999999</v>
      </c>
      <c r="AD36" s="54">
        <v>9.6139220000000005</v>
      </c>
      <c r="AE36" s="54">
        <v>9.6756390000000003</v>
      </c>
      <c r="AF36" s="54">
        <v>9.6581469999999996</v>
      </c>
      <c r="AG36" s="54">
        <v>9.6752280000000006</v>
      </c>
      <c r="AH36" s="54">
        <v>9.6875389999999992</v>
      </c>
      <c r="AI36" s="54">
        <v>9.7004570000000001</v>
      </c>
      <c r="AJ36" s="54">
        <v>9.6730079999999994</v>
      </c>
      <c r="AK36" s="54">
        <v>9.6657030000000006</v>
      </c>
      <c r="AL36" s="14">
        <v>3.4612999999999998E-2</v>
      </c>
    </row>
    <row r="37" spans="1:38" ht="15" customHeight="1" x14ac:dyDescent="0.25">
      <c r="A37" s="52" t="s">
        <v>432</v>
      </c>
      <c r="B37" s="13" t="s">
        <v>61</v>
      </c>
      <c r="C37" s="54">
        <v>1.6006629999999999</v>
      </c>
      <c r="D37" s="54">
        <v>1.9464520000000001</v>
      </c>
      <c r="E37" s="54">
        <v>1.6949590000000001</v>
      </c>
      <c r="F37" s="54">
        <v>1.6869499999999999</v>
      </c>
      <c r="G37" s="54">
        <v>1.5875809999999999</v>
      </c>
      <c r="H37" s="54">
        <v>1.6516360000000001</v>
      </c>
      <c r="I37" s="54">
        <v>1.7189909999999999</v>
      </c>
      <c r="J37" s="54">
        <v>1.7903169999999999</v>
      </c>
      <c r="K37" s="54">
        <v>1.8406290000000001</v>
      </c>
      <c r="L37" s="54">
        <v>1.758864</v>
      </c>
      <c r="M37" s="54">
        <v>1.7153099999999999</v>
      </c>
      <c r="N37" s="54">
        <v>1.7062900000000001</v>
      </c>
      <c r="O37" s="54">
        <v>1.7304919999999999</v>
      </c>
      <c r="P37" s="54">
        <v>1.751414</v>
      </c>
      <c r="Q37" s="54">
        <v>1.7692380000000001</v>
      </c>
      <c r="R37" s="54">
        <v>1.790225</v>
      </c>
      <c r="S37" s="54">
        <v>1.8770910000000001</v>
      </c>
      <c r="T37" s="54">
        <v>1.9373849999999999</v>
      </c>
      <c r="U37" s="54">
        <v>1.810287</v>
      </c>
      <c r="V37" s="54">
        <v>1.841137</v>
      </c>
      <c r="W37" s="54">
        <v>1.9014720000000001</v>
      </c>
      <c r="X37" s="54">
        <v>1.961517</v>
      </c>
      <c r="Y37" s="54">
        <v>2.0714760000000001</v>
      </c>
      <c r="Z37" s="54">
        <v>2.106169</v>
      </c>
      <c r="AA37" s="54">
        <v>2.1612290000000001</v>
      </c>
      <c r="AB37" s="54">
        <v>2.183049</v>
      </c>
      <c r="AC37" s="54">
        <v>2.209924</v>
      </c>
      <c r="AD37" s="54">
        <v>2.2119589999999998</v>
      </c>
      <c r="AE37" s="54">
        <v>2.1091340000000001</v>
      </c>
      <c r="AF37" s="54">
        <v>2.085855</v>
      </c>
      <c r="AG37" s="54">
        <v>2.1084550000000002</v>
      </c>
      <c r="AH37" s="54">
        <v>2.1238619999999999</v>
      </c>
      <c r="AI37" s="54">
        <v>2.1759279999999999</v>
      </c>
      <c r="AJ37" s="54">
        <v>2.180107</v>
      </c>
      <c r="AK37" s="54">
        <v>2.1088589999999998</v>
      </c>
      <c r="AL37" s="14">
        <v>2.431E-3</v>
      </c>
    </row>
    <row r="38" spans="1:38" ht="15" customHeight="1" x14ac:dyDescent="0.25">
      <c r="A38" s="52" t="s">
        <v>433</v>
      </c>
      <c r="B38" s="12" t="s">
        <v>56</v>
      </c>
      <c r="C38" s="55">
        <v>13.992084999999999</v>
      </c>
      <c r="D38" s="55">
        <v>17.892918000000002</v>
      </c>
      <c r="E38" s="55">
        <v>18.294658999999999</v>
      </c>
      <c r="F38" s="55">
        <v>19.451328</v>
      </c>
      <c r="G38" s="55">
        <v>23.147604000000001</v>
      </c>
      <c r="H38" s="55">
        <v>24.027353000000002</v>
      </c>
      <c r="I38" s="55">
        <v>24.682497000000001</v>
      </c>
      <c r="J38" s="55">
        <v>25.601175000000001</v>
      </c>
      <c r="K38" s="55">
        <v>26.456416999999998</v>
      </c>
      <c r="L38" s="55">
        <v>26.686926</v>
      </c>
      <c r="M38" s="55">
        <v>26.468561000000001</v>
      </c>
      <c r="N38" s="55">
        <v>27.046662999999999</v>
      </c>
      <c r="O38" s="55">
        <v>27.522877000000001</v>
      </c>
      <c r="P38" s="55">
        <v>27.744357999999998</v>
      </c>
      <c r="Q38" s="55">
        <v>27.966709000000002</v>
      </c>
      <c r="R38" s="55">
        <v>28.376712999999999</v>
      </c>
      <c r="S38" s="55">
        <v>28.477658999999999</v>
      </c>
      <c r="T38" s="55">
        <v>28.670235000000002</v>
      </c>
      <c r="U38" s="55">
        <v>28.841829000000001</v>
      </c>
      <c r="V38" s="55">
        <v>29.084821999999999</v>
      </c>
      <c r="W38" s="55">
        <v>29.14472</v>
      </c>
      <c r="X38" s="55">
        <v>29.043479999999999</v>
      </c>
      <c r="Y38" s="55">
        <v>29.158545</v>
      </c>
      <c r="Z38" s="55">
        <v>29.440370999999999</v>
      </c>
      <c r="AA38" s="55">
        <v>29.505051000000002</v>
      </c>
      <c r="AB38" s="55">
        <v>29.380644</v>
      </c>
      <c r="AC38" s="55">
        <v>29.213979999999999</v>
      </c>
      <c r="AD38" s="55">
        <v>29.067824999999999</v>
      </c>
      <c r="AE38" s="55">
        <v>28.592017999999999</v>
      </c>
      <c r="AF38" s="55">
        <v>28.274961000000001</v>
      </c>
      <c r="AG38" s="55">
        <v>28.124001</v>
      </c>
      <c r="AH38" s="55">
        <v>27.945654000000001</v>
      </c>
      <c r="AI38" s="55">
        <v>27.817876999999999</v>
      </c>
      <c r="AJ38" s="55">
        <v>27.382964999999999</v>
      </c>
      <c r="AK38" s="55">
        <v>27.139182999999999</v>
      </c>
      <c r="AL38" s="15">
        <v>1.2703000000000001E-2</v>
      </c>
    </row>
    <row r="39" spans="1:38" ht="15" customHeight="1" x14ac:dyDescent="0.25"/>
    <row r="40" spans="1:38" ht="15" customHeight="1" x14ac:dyDescent="0.25">
      <c r="A40" s="52" t="s">
        <v>434</v>
      </c>
      <c r="B40" s="12" t="s">
        <v>435</v>
      </c>
      <c r="C40" s="55">
        <v>4.2964000000000002E-2</v>
      </c>
      <c r="D40" s="55">
        <v>0.445969</v>
      </c>
      <c r="E40" s="55">
        <v>4.3870000000000003E-3</v>
      </c>
      <c r="F40" s="55">
        <v>-0.18809899999999999</v>
      </c>
      <c r="G40" s="55">
        <v>-0.169016</v>
      </c>
      <c r="H40" s="55">
        <v>-0.15881300000000001</v>
      </c>
      <c r="I40" s="55">
        <v>-0.12425</v>
      </c>
      <c r="J40" s="55">
        <v>-7.3355000000000004E-2</v>
      </c>
      <c r="K40" s="55">
        <v>-2.5954999999999999E-2</v>
      </c>
      <c r="L40" s="55">
        <v>1.1230000000000001E-3</v>
      </c>
      <c r="M40" s="55">
        <v>-1.0729000000000001E-2</v>
      </c>
      <c r="N40" s="55">
        <v>2.9253000000000001E-2</v>
      </c>
      <c r="O40" s="55">
        <v>4.1917999999999997E-2</v>
      </c>
      <c r="P40" s="55">
        <v>3.6982000000000001E-2</v>
      </c>
      <c r="Q40" s="55">
        <v>3.8063E-2</v>
      </c>
      <c r="R40" s="55">
        <v>4.9882999999999997E-2</v>
      </c>
      <c r="S40" s="55">
        <v>5.4885999999999997E-2</v>
      </c>
      <c r="T40" s="55">
        <v>5.5500000000000001E-2</v>
      </c>
      <c r="U40" s="55">
        <v>5.7055000000000002E-2</v>
      </c>
      <c r="V40" s="55">
        <v>5.6000000000000001E-2</v>
      </c>
      <c r="W40" s="55">
        <v>8.4681000000000006E-2</v>
      </c>
      <c r="X40" s="55">
        <v>7.5586E-2</v>
      </c>
      <c r="Y40" s="55">
        <v>8.3044000000000007E-2</v>
      </c>
      <c r="Z40" s="55">
        <v>8.1366999999999995E-2</v>
      </c>
      <c r="AA40" s="55">
        <v>7.6071E-2</v>
      </c>
      <c r="AB40" s="55">
        <v>6.5827999999999998E-2</v>
      </c>
      <c r="AC40" s="55">
        <v>6.8703E-2</v>
      </c>
      <c r="AD40" s="55">
        <v>7.5991000000000003E-2</v>
      </c>
      <c r="AE40" s="55">
        <v>7.6340000000000005E-2</v>
      </c>
      <c r="AF40" s="55">
        <v>8.8456999999999994E-2</v>
      </c>
      <c r="AG40" s="55">
        <v>8.9796000000000001E-2</v>
      </c>
      <c r="AH40" s="55">
        <v>8.8071999999999998E-2</v>
      </c>
      <c r="AI40" s="55">
        <v>8.6945999999999996E-2</v>
      </c>
      <c r="AJ40" s="55">
        <v>9.3174000000000007E-2</v>
      </c>
      <c r="AK40" s="55">
        <v>9.6319000000000002E-2</v>
      </c>
      <c r="AL40" s="15" t="s">
        <v>62</v>
      </c>
    </row>
    <row r="41" spans="1:38" ht="15" customHeight="1" x14ac:dyDescent="0.25"/>
    <row r="42" spans="1:38" ht="15" customHeight="1" x14ac:dyDescent="0.25">
      <c r="B42" s="12" t="s">
        <v>63</v>
      </c>
    </row>
    <row r="43" spans="1:38" ht="15" customHeight="1" x14ac:dyDescent="0.25">
      <c r="A43" s="52" t="s">
        <v>436</v>
      </c>
      <c r="B43" s="13" t="s">
        <v>437</v>
      </c>
      <c r="C43" s="54">
        <v>37.085548000000003</v>
      </c>
      <c r="D43" s="54">
        <v>37.504902000000001</v>
      </c>
      <c r="E43" s="54">
        <v>38.436878</v>
      </c>
      <c r="F43" s="54">
        <v>38.367699000000002</v>
      </c>
      <c r="G43" s="54">
        <v>38.006675999999999</v>
      </c>
      <c r="H43" s="54">
        <v>37.793362000000002</v>
      </c>
      <c r="I43" s="54">
        <v>37.506607000000002</v>
      </c>
      <c r="J43" s="54">
        <v>37.235022999999998</v>
      </c>
      <c r="K43" s="54">
        <v>37.011203999999999</v>
      </c>
      <c r="L43" s="54">
        <v>36.662135999999997</v>
      </c>
      <c r="M43" s="54">
        <v>36.332152999999998</v>
      </c>
      <c r="N43" s="54">
        <v>36.132869999999997</v>
      </c>
      <c r="O43" s="54">
        <v>35.98798</v>
      </c>
      <c r="P43" s="54">
        <v>35.849052</v>
      </c>
      <c r="Q43" s="54">
        <v>35.726790999999999</v>
      </c>
      <c r="R43" s="54">
        <v>35.667476999999998</v>
      </c>
      <c r="S43" s="54">
        <v>35.556483999999998</v>
      </c>
      <c r="T43" s="54">
        <v>35.491416999999998</v>
      </c>
      <c r="U43" s="54">
        <v>35.429192</v>
      </c>
      <c r="V43" s="54">
        <v>35.402099999999997</v>
      </c>
      <c r="W43" s="54">
        <v>35.425860999999998</v>
      </c>
      <c r="X43" s="54">
        <v>35.457096</v>
      </c>
      <c r="Y43" s="54">
        <v>35.570942000000002</v>
      </c>
      <c r="Z43" s="54">
        <v>35.632381000000002</v>
      </c>
      <c r="AA43" s="54">
        <v>35.713988999999998</v>
      </c>
      <c r="AB43" s="54">
        <v>35.813155999999999</v>
      </c>
      <c r="AC43" s="54">
        <v>35.903812000000002</v>
      </c>
      <c r="AD43" s="54">
        <v>36.031464</v>
      </c>
      <c r="AE43" s="54">
        <v>36.175583000000003</v>
      </c>
      <c r="AF43" s="54">
        <v>36.326073000000001</v>
      </c>
      <c r="AG43" s="54">
        <v>36.498676000000003</v>
      </c>
      <c r="AH43" s="54">
        <v>36.709178999999999</v>
      </c>
      <c r="AI43" s="54">
        <v>36.931767000000001</v>
      </c>
      <c r="AJ43" s="54">
        <v>37.152180000000001</v>
      </c>
      <c r="AK43" s="54">
        <v>37.379970999999998</v>
      </c>
      <c r="AL43" s="14">
        <v>-1.01E-4</v>
      </c>
    </row>
    <row r="44" spans="1:38" ht="15" customHeight="1" x14ac:dyDescent="0.25">
      <c r="A44" s="52" t="s">
        <v>438</v>
      </c>
      <c r="B44" s="13" t="s">
        <v>64</v>
      </c>
      <c r="C44" s="54">
        <v>28.488356</v>
      </c>
      <c r="D44" s="54">
        <v>27.641342000000002</v>
      </c>
      <c r="E44" s="54">
        <v>29.185452000000002</v>
      </c>
      <c r="F44" s="54">
        <v>30.063217000000002</v>
      </c>
      <c r="G44" s="54">
        <v>30.069966999999998</v>
      </c>
      <c r="H44" s="54">
        <v>30.201336000000001</v>
      </c>
      <c r="I44" s="54">
        <v>30.514192999999999</v>
      </c>
      <c r="J44" s="54">
        <v>30.787742999999999</v>
      </c>
      <c r="K44" s="54">
        <v>30.675460999999999</v>
      </c>
      <c r="L44" s="54">
        <v>30.821916999999999</v>
      </c>
      <c r="M44" s="54">
        <v>30.910492000000001</v>
      </c>
      <c r="N44" s="54">
        <v>31.1556</v>
      </c>
      <c r="O44" s="54">
        <v>31.484735000000001</v>
      </c>
      <c r="P44" s="54">
        <v>31.679428000000001</v>
      </c>
      <c r="Q44" s="54">
        <v>31.782923</v>
      </c>
      <c r="R44" s="54">
        <v>31.934757000000001</v>
      </c>
      <c r="S44" s="54">
        <v>32.025356000000002</v>
      </c>
      <c r="T44" s="54">
        <v>32.133091</v>
      </c>
      <c r="U44" s="54">
        <v>32.364215999999999</v>
      </c>
      <c r="V44" s="54">
        <v>32.490138999999999</v>
      </c>
      <c r="W44" s="54">
        <v>32.679133999999998</v>
      </c>
      <c r="X44" s="54">
        <v>32.948193000000003</v>
      </c>
      <c r="Y44" s="54">
        <v>33.118259000000002</v>
      </c>
      <c r="Z44" s="54">
        <v>33.310958999999997</v>
      </c>
      <c r="AA44" s="54">
        <v>33.577495999999996</v>
      </c>
      <c r="AB44" s="54">
        <v>33.810161999999998</v>
      </c>
      <c r="AC44" s="54">
        <v>34.067062</v>
      </c>
      <c r="AD44" s="54">
        <v>34.286929999999998</v>
      </c>
      <c r="AE44" s="54">
        <v>34.372318</v>
      </c>
      <c r="AF44" s="54">
        <v>34.533454999999996</v>
      </c>
      <c r="AG44" s="54">
        <v>34.726826000000003</v>
      </c>
      <c r="AH44" s="54">
        <v>34.934299000000003</v>
      </c>
      <c r="AI44" s="54">
        <v>35.181643999999999</v>
      </c>
      <c r="AJ44" s="54">
        <v>35.336697000000001</v>
      </c>
      <c r="AK44" s="54">
        <v>35.642792</v>
      </c>
      <c r="AL44" s="14">
        <v>7.7340000000000004E-3</v>
      </c>
    </row>
    <row r="45" spans="1:38" ht="15" customHeight="1" x14ac:dyDescent="0.25">
      <c r="A45" s="52" t="s">
        <v>439</v>
      </c>
      <c r="B45" s="13" t="s">
        <v>440</v>
      </c>
      <c r="C45" s="54">
        <v>14.163988</v>
      </c>
      <c r="D45" s="54">
        <v>14.197846</v>
      </c>
      <c r="E45" s="54">
        <v>13.980297</v>
      </c>
      <c r="F45" s="54">
        <v>13.44017</v>
      </c>
      <c r="G45" s="54">
        <v>13.419115</v>
      </c>
      <c r="H45" s="54">
        <v>13.043911</v>
      </c>
      <c r="I45" s="54">
        <v>12.668900000000001</v>
      </c>
      <c r="J45" s="54">
        <v>12.715852</v>
      </c>
      <c r="K45" s="54">
        <v>13.119505999999999</v>
      </c>
      <c r="L45" s="54">
        <v>13.273885999999999</v>
      </c>
      <c r="M45" s="54">
        <v>13.458629</v>
      </c>
      <c r="N45" s="54">
        <v>13.444865</v>
      </c>
      <c r="O45" s="54">
        <v>13.385192999999999</v>
      </c>
      <c r="P45" s="54">
        <v>13.413952999999999</v>
      </c>
      <c r="Q45" s="54">
        <v>13.433591</v>
      </c>
      <c r="R45" s="54">
        <v>13.32793</v>
      </c>
      <c r="S45" s="54">
        <v>13.248429</v>
      </c>
      <c r="T45" s="54">
        <v>13.207001</v>
      </c>
      <c r="U45" s="54">
        <v>13.183121999999999</v>
      </c>
      <c r="V45" s="54">
        <v>13.159129999999999</v>
      </c>
      <c r="W45" s="54">
        <v>13.187799</v>
      </c>
      <c r="X45" s="54">
        <v>13.17479</v>
      </c>
      <c r="Y45" s="54">
        <v>13.177267000000001</v>
      </c>
      <c r="Z45" s="54">
        <v>13.187518000000001</v>
      </c>
      <c r="AA45" s="54">
        <v>13.140444</v>
      </c>
      <c r="AB45" s="54">
        <v>13.124097000000001</v>
      </c>
      <c r="AC45" s="54">
        <v>13.034367</v>
      </c>
      <c r="AD45" s="54">
        <v>13.022650000000001</v>
      </c>
      <c r="AE45" s="54">
        <v>13.121740000000001</v>
      </c>
      <c r="AF45" s="54">
        <v>13.122627</v>
      </c>
      <c r="AG45" s="54">
        <v>13.054491000000001</v>
      </c>
      <c r="AH45" s="54">
        <v>13.054093</v>
      </c>
      <c r="AI45" s="54">
        <v>13.041066000000001</v>
      </c>
      <c r="AJ45" s="54">
        <v>13.130283</v>
      </c>
      <c r="AK45" s="54">
        <v>13.150717</v>
      </c>
      <c r="AL45" s="14">
        <v>-2.3189999999999999E-3</v>
      </c>
    </row>
    <row r="46" spans="1:38" ht="15" customHeight="1" x14ac:dyDescent="0.25">
      <c r="A46" s="52" t="s">
        <v>441</v>
      </c>
      <c r="B46" s="13" t="s">
        <v>52</v>
      </c>
      <c r="C46" s="54">
        <v>8.4123400000000004</v>
      </c>
      <c r="D46" s="54">
        <v>8.287642</v>
      </c>
      <c r="E46" s="54">
        <v>8.3367710000000006</v>
      </c>
      <c r="F46" s="54">
        <v>8.2434360000000009</v>
      </c>
      <c r="G46" s="54">
        <v>7.9983149999999998</v>
      </c>
      <c r="H46" s="54">
        <v>7.9621310000000003</v>
      </c>
      <c r="I46" s="54">
        <v>7.9861269999999998</v>
      </c>
      <c r="J46" s="54">
        <v>7.7932519999999998</v>
      </c>
      <c r="K46" s="54">
        <v>7.7285159999999999</v>
      </c>
      <c r="L46" s="54">
        <v>7.5163169999999999</v>
      </c>
      <c r="M46" s="54">
        <v>7.4231230000000004</v>
      </c>
      <c r="N46" s="54">
        <v>7.4230049999999999</v>
      </c>
      <c r="O46" s="54">
        <v>7.4126810000000001</v>
      </c>
      <c r="P46" s="54">
        <v>7.3860349999999997</v>
      </c>
      <c r="Q46" s="54">
        <v>7.278994</v>
      </c>
      <c r="R46" s="54">
        <v>7.2035099999999996</v>
      </c>
      <c r="S46" s="54">
        <v>7.2127179999999997</v>
      </c>
      <c r="T46" s="54">
        <v>7.1857389999999999</v>
      </c>
      <c r="U46" s="54">
        <v>7.0202080000000002</v>
      </c>
      <c r="V46" s="54">
        <v>6.993385</v>
      </c>
      <c r="W46" s="54">
        <v>6.914237</v>
      </c>
      <c r="X46" s="54">
        <v>6.9041600000000001</v>
      </c>
      <c r="Y46" s="54">
        <v>6.9170670000000003</v>
      </c>
      <c r="Z46" s="54">
        <v>6.9397900000000003</v>
      </c>
      <c r="AA46" s="54">
        <v>6.963419</v>
      </c>
      <c r="AB46" s="54">
        <v>6.9641409999999997</v>
      </c>
      <c r="AC46" s="54">
        <v>6.9465820000000003</v>
      </c>
      <c r="AD46" s="54">
        <v>6.9290289999999999</v>
      </c>
      <c r="AE46" s="54">
        <v>6.9146599999999996</v>
      </c>
      <c r="AF46" s="54">
        <v>6.8557899999999998</v>
      </c>
      <c r="AG46" s="54">
        <v>6.7982339999999999</v>
      </c>
      <c r="AH46" s="54">
        <v>6.7685880000000003</v>
      </c>
      <c r="AI46" s="54">
        <v>6.7559480000000001</v>
      </c>
      <c r="AJ46" s="54">
        <v>6.7559480000000001</v>
      </c>
      <c r="AK46" s="54">
        <v>6.6412440000000004</v>
      </c>
      <c r="AL46" s="14">
        <v>-6.6889999999999996E-3</v>
      </c>
    </row>
    <row r="47" spans="1:38" ht="15" customHeight="1" x14ac:dyDescent="0.25">
      <c r="A47" s="52" t="s">
        <v>442</v>
      </c>
      <c r="B47" s="13" t="s">
        <v>243</v>
      </c>
      <c r="C47" s="54">
        <v>2.4695689999999999</v>
      </c>
      <c r="D47" s="54">
        <v>2.7322899999999999</v>
      </c>
      <c r="E47" s="54">
        <v>2.4547729999999999</v>
      </c>
      <c r="F47" s="54">
        <v>2.598868</v>
      </c>
      <c r="G47" s="54">
        <v>2.734353</v>
      </c>
      <c r="H47" s="54">
        <v>2.7338369999999999</v>
      </c>
      <c r="I47" s="54">
        <v>2.7339829999999998</v>
      </c>
      <c r="J47" s="54">
        <v>2.7354370000000001</v>
      </c>
      <c r="K47" s="54">
        <v>2.7402389999999999</v>
      </c>
      <c r="L47" s="54">
        <v>2.7401200000000001</v>
      </c>
      <c r="M47" s="54">
        <v>2.7404549999999999</v>
      </c>
      <c r="N47" s="54">
        <v>2.7404929999999998</v>
      </c>
      <c r="O47" s="54">
        <v>2.7405409999999999</v>
      </c>
      <c r="P47" s="54">
        <v>2.7405889999999999</v>
      </c>
      <c r="Q47" s="54">
        <v>2.7405879999999998</v>
      </c>
      <c r="R47" s="54">
        <v>2.7405810000000002</v>
      </c>
      <c r="S47" s="54">
        <v>2.7406009999999998</v>
      </c>
      <c r="T47" s="54">
        <v>2.7425130000000002</v>
      </c>
      <c r="U47" s="54">
        <v>2.7425410000000001</v>
      </c>
      <c r="V47" s="54">
        <v>2.7425830000000002</v>
      </c>
      <c r="W47" s="54">
        <v>2.743519</v>
      </c>
      <c r="X47" s="54">
        <v>2.7439390000000001</v>
      </c>
      <c r="Y47" s="54">
        <v>2.7440540000000002</v>
      </c>
      <c r="Z47" s="54">
        <v>2.7441759999999999</v>
      </c>
      <c r="AA47" s="54">
        <v>2.7442319999999998</v>
      </c>
      <c r="AB47" s="54">
        <v>2.7444609999999998</v>
      </c>
      <c r="AC47" s="54">
        <v>2.7450990000000002</v>
      </c>
      <c r="AD47" s="54">
        <v>2.7453319999999999</v>
      </c>
      <c r="AE47" s="54">
        <v>2.7469579999999998</v>
      </c>
      <c r="AF47" s="54">
        <v>2.7501359999999999</v>
      </c>
      <c r="AG47" s="54">
        <v>2.7502399999999998</v>
      </c>
      <c r="AH47" s="54">
        <v>2.7503489999999999</v>
      </c>
      <c r="AI47" s="54">
        <v>2.75047</v>
      </c>
      <c r="AJ47" s="54">
        <v>2.7515239999999999</v>
      </c>
      <c r="AK47" s="54">
        <v>2.7517109999999998</v>
      </c>
      <c r="AL47" s="14">
        <v>2.1499999999999999E-4</v>
      </c>
    </row>
    <row r="48" spans="1:38" ht="15" customHeight="1" x14ac:dyDescent="0.25">
      <c r="A48" s="52" t="s">
        <v>443</v>
      </c>
      <c r="B48" s="13" t="s">
        <v>444</v>
      </c>
      <c r="C48" s="54">
        <v>2.8078470000000002</v>
      </c>
      <c r="D48" s="54">
        <v>2.651151</v>
      </c>
      <c r="E48" s="54">
        <v>2.6570510000000001</v>
      </c>
      <c r="F48" s="54">
        <v>2.7303920000000002</v>
      </c>
      <c r="G48" s="54">
        <v>2.7922530000000001</v>
      </c>
      <c r="H48" s="54">
        <v>2.8214589999999999</v>
      </c>
      <c r="I48" s="54">
        <v>2.851531</v>
      </c>
      <c r="J48" s="54">
        <v>2.886091</v>
      </c>
      <c r="K48" s="54">
        <v>2.932585</v>
      </c>
      <c r="L48" s="54">
        <v>2.9622190000000002</v>
      </c>
      <c r="M48" s="54">
        <v>2.9721890000000002</v>
      </c>
      <c r="N48" s="54">
        <v>2.9973960000000002</v>
      </c>
      <c r="O48" s="54">
        <v>3.037093</v>
      </c>
      <c r="P48" s="54">
        <v>3.0535420000000002</v>
      </c>
      <c r="Q48" s="54">
        <v>3.0928339999999999</v>
      </c>
      <c r="R48" s="54">
        <v>3.1280860000000001</v>
      </c>
      <c r="S48" s="54">
        <v>3.1631320000000001</v>
      </c>
      <c r="T48" s="54">
        <v>3.1887699999999999</v>
      </c>
      <c r="U48" s="54">
        <v>3.2183510000000002</v>
      </c>
      <c r="V48" s="54">
        <v>3.2488779999999999</v>
      </c>
      <c r="W48" s="54">
        <v>3.2800790000000002</v>
      </c>
      <c r="X48" s="54">
        <v>3.2990930000000001</v>
      </c>
      <c r="Y48" s="54">
        <v>3.3267150000000001</v>
      </c>
      <c r="Z48" s="54">
        <v>3.355972</v>
      </c>
      <c r="AA48" s="54">
        <v>3.382457</v>
      </c>
      <c r="AB48" s="54">
        <v>3.4180510000000002</v>
      </c>
      <c r="AC48" s="54">
        <v>3.4481000000000002</v>
      </c>
      <c r="AD48" s="54">
        <v>3.4654669999999999</v>
      </c>
      <c r="AE48" s="54">
        <v>3.4875389999999999</v>
      </c>
      <c r="AF48" s="54">
        <v>3.5072420000000002</v>
      </c>
      <c r="AG48" s="54">
        <v>3.5258750000000001</v>
      </c>
      <c r="AH48" s="54">
        <v>3.5472389999999998</v>
      </c>
      <c r="AI48" s="54">
        <v>3.5749810000000002</v>
      </c>
      <c r="AJ48" s="54">
        <v>3.594509</v>
      </c>
      <c r="AK48" s="54">
        <v>3.617022</v>
      </c>
      <c r="AL48" s="14">
        <v>9.4579999999999994E-3</v>
      </c>
    </row>
    <row r="49" spans="1:38" ht="15" customHeight="1" x14ac:dyDescent="0.25">
      <c r="A49" s="52" t="s">
        <v>445</v>
      </c>
      <c r="B49" s="13" t="s">
        <v>54</v>
      </c>
      <c r="C49" s="54">
        <v>3.1065049999999998</v>
      </c>
      <c r="D49" s="54">
        <v>3.436051</v>
      </c>
      <c r="E49" s="54">
        <v>3.6063610000000001</v>
      </c>
      <c r="F49" s="54">
        <v>4.1338030000000003</v>
      </c>
      <c r="G49" s="54">
        <v>4.9014860000000002</v>
      </c>
      <c r="H49" s="54">
        <v>5.346044</v>
      </c>
      <c r="I49" s="54">
        <v>5.5685520000000004</v>
      </c>
      <c r="J49" s="54">
        <v>5.6384660000000002</v>
      </c>
      <c r="K49" s="54">
        <v>5.6926069999999998</v>
      </c>
      <c r="L49" s="54">
        <v>5.7881369999999999</v>
      </c>
      <c r="M49" s="54">
        <v>5.8755480000000002</v>
      </c>
      <c r="N49" s="54">
        <v>5.9573390000000002</v>
      </c>
      <c r="O49" s="54">
        <v>6.0301150000000003</v>
      </c>
      <c r="P49" s="54">
        <v>6.1249000000000002</v>
      </c>
      <c r="Q49" s="54">
        <v>6.2834310000000002</v>
      </c>
      <c r="R49" s="54">
        <v>6.4720849999999999</v>
      </c>
      <c r="S49" s="54">
        <v>6.670496</v>
      </c>
      <c r="T49" s="54">
        <v>6.8892490000000004</v>
      </c>
      <c r="U49" s="54">
        <v>7.1341089999999996</v>
      </c>
      <c r="V49" s="54">
        <v>7.4015500000000003</v>
      </c>
      <c r="W49" s="54">
        <v>7.5523309999999997</v>
      </c>
      <c r="X49" s="54">
        <v>7.7034000000000002</v>
      </c>
      <c r="Y49" s="54">
        <v>7.8847189999999996</v>
      </c>
      <c r="Z49" s="54">
        <v>8.0099599999999995</v>
      </c>
      <c r="AA49" s="54">
        <v>8.0871700000000004</v>
      </c>
      <c r="AB49" s="54">
        <v>8.1736629999999995</v>
      </c>
      <c r="AC49" s="54">
        <v>8.28139</v>
      </c>
      <c r="AD49" s="54">
        <v>8.4104089999999996</v>
      </c>
      <c r="AE49" s="54">
        <v>8.5527460000000008</v>
      </c>
      <c r="AF49" s="54">
        <v>8.7544149999999998</v>
      </c>
      <c r="AG49" s="54">
        <v>9.0041200000000003</v>
      </c>
      <c r="AH49" s="54">
        <v>9.1736520000000006</v>
      </c>
      <c r="AI49" s="54">
        <v>9.2892250000000001</v>
      </c>
      <c r="AJ49" s="54">
        <v>9.3824609999999993</v>
      </c>
      <c r="AK49" s="54">
        <v>9.4706790000000005</v>
      </c>
      <c r="AL49" s="14">
        <v>3.1199999999999999E-2</v>
      </c>
    </row>
    <row r="50" spans="1:38" ht="15" customHeight="1" x14ac:dyDescent="0.25">
      <c r="A50" s="52" t="s">
        <v>446</v>
      </c>
      <c r="B50" s="13" t="s">
        <v>447</v>
      </c>
      <c r="C50" s="54">
        <v>0.374309</v>
      </c>
      <c r="D50" s="54">
        <v>0.352964</v>
      </c>
      <c r="E50" s="54">
        <v>0.34594399999999997</v>
      </c>
      <c r="F50" s="54">
        <v>0.33893499999999999</v>
      </c>
      <c r="G50" s="54">
        <v>0.334092</v>
      </c>
      <c r="H50" s="54">
        <v>0.33427800000000002</v>
      </c>
      <c r="I50" s="54">
        <v>0.33004</v>
      </c>
      <c r="J50" s="54">
        <v>0.33320300000000003</v>
      </c>
      <c r="K50" s="54">
        <v>0.33355000000000001</v>
      </c>
      <c r="L50" s="54">
        <v>0.338339</v>
      </c>
      <c r="M50" s="54">
        <v>0.34000200000000003</v>
      </c>
      <c r="N50" s="54">
        <v>0.348524</v>
      </c>
      <c r="O50" s="54">
        <v>0.35166599999999998</v>
      </c>
      <c r="P50" s="54">
        <v>0.35551700000000003</v>
      </c>
      <c r="Q50" s="54">
        <v>0.35863600000000001</v>
      </c>
      <c r="R50" s="54">
        <v>0.36102499999999998</v>
      </c>
      <c r="S50" s="54">
        <v>0.36175299999999999</v>
      </c>
      <c r="T50" s="54">
        <v>0.36269600000000002</v>
      </c>
      <c r="U50" s="54">
        <v>0.36303800000000003</v>
      </c>
      <c r="V50" s="54">
        <v>0.36418299999999998</v>
      </c>
      <c r="W50" s="54">
        <v>0.36626799999999998</v>
      </c>
      <c r="X50" s="54">
        <v>0.36476500000000001</v>
      </c>
      <c r="Y50" s="54">
        <v>0.36783300000000002</v>
      </c>
      <c r="Z50" s="54">
        <v>0.36838900000000002</v>
      </c>
      <c r="AA50" s="54">
        <v>0.368676</v>
      </c>
      <c r="AB50" s="54">
        <v>0.36916599999999999</v>
      </c>
      <c r="AC50" s="54">
        <v>0.369591</v>
      </c>
      <c r="AD50" s="54">
        <v>0.369973</v>
      </c>
      <c r="AE50" s="54">
        <v>0.37035400000000002</v>
      </c>
      <c r="AF50" s="54">
        <v>0.37059500000000001</v>
      </c>
      <c r="AG50" s="54">
        <v>0.370749</v>
      </c>
      <c r="AH50" s="54">
        <v>0.37112000000000001</v>
      </c>
      <c r="AI50" s="54">
        <v>0.37157400000000002</v>
      </c>
      <c r="AJ50" s="54">
        <v>0.37204199999999998</v>
      </c>
      <c r="AK50" s="54">
        <v>0.37259399999999998</v>
      </c>
      <c r="AL50" s="14">
        <v>1.6410000000000001E-3</v>
      </c>
    </row>
    <row r="51" spans="1:38" ht="15" customHeight="1" x14ac:dyDescent="0.25">
      <c r="A51" s="52" t="s">
        <v>448</v>
      </c>
      <c r="B51" s="12" t="s">
        <v>65</v>
      </c>
      <c r="C51" s="55">
        <v>96.908455000000004</v>
      </c>
      <c r="D51" s="55">
        <v>96.804192</v>
      </c>
      <c r="E51" s="55">
        <v>99.003532000000007</v>
      </c>
      <c r="F51" s="55">
        <v>99.916527000000002</v>
      </c>
      <c r="G51" s="55">
        <v>100.25625599999999</v>
      </c>
      <c r="H51" s="55">
        <v>100.23634300000001</v>
      </c>
      <c r="I51" s="55">
        <v>100.159935</v>
      </c>
      <c r="J51" s="55">
        <v>100.125069</v>
      </c>
      <c r="K51" s="55">
        <v>100.233665</v>
      </c>
      <c r="L51" s="55">
        <v>100.103081</v>
      </c>
      <c r="M51" s="55">
        <v>100.05259700000001</v>
      </c>
      <c r="N51" s="55">
        <v>100.20008900000001</v>
      </c>
      <c r="O51" s="55">
        <v>100.430008</v>
      </c>
      <c r="P51" s="55">
        <v>100.60301200000001</v>
      </c>
      <c r="Q51" s="55">
        <v>100.697784</v>
      </c>
      <c r="R51" s="55">
        <v>100.83543400000001</v>
      </c>
      <c r="S51" s="55">
        <v>100.978966</v>
      </c>
      <c r="T51" s="55">
        <v>101.200478</v>
      </c>
      <c r="U51" s="55">
        <v>101.454781</v>
      </c>
      <c r="V51" s="55">
        <v>101.801956</v>
      </c>
      <c r="W51" s="55">
        <v>102.14922300000001</v>
      </c>
      <c r="X51" s="55">
        <v>102.595444</v>
      </c>
      <c r="Y51" s="55">
        <v>103.106865</v>
      </c>
      <c r="Z51" s="55">
        <v>103.549149</v>
      </c>
      <c r="AA51" s="55">
        <v>103.977875</v>
      </c>
      <c r="AB51" s="55">
        <v>104.416901</v>
      </c>
      <c r="AC51" s="55">
        <v>104.79599</v>
      </c>
      <c r="AD51" s="55">
        <v>105.261253</v>
      </c>
      <c r="AE51" s="55">
        <v>105.74189</v>
      </c>
      <c r="AF51" s="55">
        <v>106.220337</v>
      </c>
      <c r="AG51" s="55">
        <v>106.729202</v>
      </c>
      <c r="AH51" s="55">
        <v>107.30851699999999</v>
      </c>
      <c r="AI51" s="55">
        <v>107.896683</v>
      </c>
      <c r="AJ51" s="55">
        <v>108.475639</v>
      </c>
      <c r="AK51" s="55">
        <v>109.02673299999999</v>
      </c>
      <c r="AL51" s="15">
        <v>3.6099999999999999E-3</v>
      </c>
    </row>
    <row r="52" spans="1:38" ht="15" customHeight="1" x14ac:dyDescent="0.25"/>
    <row r="53" spans="1:38" ht="15" customHeight="1" x14ac:dyDescent="0.25">
      <c r="B53" s="12" t="s">
        <v>449</v>
      </c>
    </row>
    <row r="54" spans="1:38" ht="15" customHeight="1" x14ac:dyDescent="0.25">
      <c r="A54" s="52" t="s">
        <v>450</v>
      </c>
      <c r="B54" s="13" t="s">
        <v>66</v>
      </c>
      <c r="C54" s="54">
        <v>44.512424000000003</v>
      </c>
      <c r="D54" s="54">
        <v>52.431998999999998</v>
      </c>
      <c r="E54" s="54">
        <v>52.893593000000003</v>
      </c>
      <c r="F54" s="54">
        <v>56.253627999999999</v>
      </c>
      <c r="G54" s="54">
        <v>69.960921999999997</v>
      </c>
      <c r="H54" s="54">
        <v>77.362792999999996</v>
      </c>
      <c r="I54" s="54">
        <v>80.548964999999995</v>
      </c>
      <c r="J54" s="54">
        <v>82.945380999999998</v>
      </c>
      <c r="K54" s="54">
        <v>84.508667000000003</v>
      </c>
      <c r="L54" s="54">
        <v>85.695175000000006</v>
      </c>
      <c r="M54" s="54">
        <v>87.465096000000003</v>
      </c>
      <c r="N54" s="54">
        <v>88.656677000000002</v>
      </c>
      <c r="O54" s="54">
        <v>90.307593999999995</v>
      </c>
      <c r="P54" s="54">
        <v>91.804550000000006</v>
      </c>
      <c r="Q54" s="54">
        <v>92.821563999999995</v>
      </c>
      <c r="R54" s="54">
        <v>94.867064999999997</v>
      </c>
      <c r="S54" s="54">
        <v>95.837485999999998</v>
      </c>
      <c r="T54" s="54">
        <v>97.170135000000002</v>
      </c>
      <c r="U54" s="54">
        <v>98.738997999999995</v>
      </c>
      <c r="V54" s="54">
        <v>99.865677000000005</v>
      </c>
      <c r="W54" s="54">
        <v>100.31622299999999</v>
      </c>
      <c r="X54" s="54">
        <v>102.774292</v>
      </c>
      <c r="Y54" s="54">
        <v>103.924324</v>
      </c>
      <c r="Z54" s="54">
        <v>104.86554700000001</v>
      </c>
      <c r="AA54" s="54">
        <v>106.078552</v>
      </c>
      <c r="AB54" s="54">
        <v>107.206383</v>
      </c>
      <c r="AC54" s="54">
        <v>107.770409</v>
      </c>
      <c r="AD54" s="54">
        <v>108.46283699999999</v>
      </c>
      <c r="AE54" s="54">
        <v>109.40909600000001</v>
      </c>
      <c r="AF54" s="54">
        <v>110.041534</v>
      </c>
      <c r="AG54" s="54">
        <v>110.394356</v>
      </c>
      <c r="AH54" s="54">
        <v>111.13648999999999</v>
      </c>
      <c r="AI54" s="54">
        <v>112.102333</v>
      </c>
      <c r="AJ54" s="54">
        <v>112.993942</v>
      </c>
      <c r="AK54" s="54">
        <v>113.558533</v>
      </c>
      <c r="AL54" s="14">
        <v>2.3695000000000001E-2</v>
      </c>
    </row>
    <row r="55" spans="1:38" ht="15" customHeight="1" x14ac:dyDescent="0.25">
      <c r="A55" s="52" t="s">
        <v>451</v>
      </c>
      <c r="B55" s="13" t="s">
        <v>67</v>
      </c>
      <c r="C55" s="54">
        <v>44.090125999999998</v>
      </c>
      <c r="D55" s="54">
        <v>49.686000999999997</v>
      </c>
      <c r="E55" s="54">
        <v>49.469802999999999</v>
      </c>
      <c r="F55" s="54">
        <v>52.818702999999999</v>
      </c>
      <c r="G55" s="54">
        <v>66.934073999999995</v>
      </c>
      <c r="H55" s="54">
        <v>73.742821000000006</v>
      </c>
      <c r="I55" s="54">
        <v>76.928993000000006</v>
      </c>
      <c r="J55" s="54">
        <v>79.325400999999999</v>
      </c>
      <c r="K55" s="54">
        <v>80.336478999999997</v>
      </c>
      <c r="L55" s="54">
        <v>82.498337000000006</v>
      </c>
      <c r="M55" s="54">
        <v>83.447151000000005</v>
      </c>
      <c r="N55" s="54">
        <v>84.994774000000007</v>
      </c>
      <c r="O55" s="54">
        <v>86.324623000000003</v>
      </c>
      <c r="P55" s="54">
        <v>88.142646999999997</v>
      </c>
      <c r="Q55" s="54">
        <v>89.159653000000006</v>
      </c>
      <c r="R55" s="54">
        <v>90.486373999999998</v>
      </c>
      <c r="S55" s="54">
        <v>91.633728000000005</v>
      </c>
      <c r="T55" s="54">
        <v>92.888076999999996</v>
      </c>
      <c r="U55" s="54">
        <v>93.977729999999994</v>
      </c>
      <c r="V55" s="54">
        <v>95.191078000000005</v>
      </c>
      <c r="W55" s="54">
        <v>95.823348999999993</v>
      </c>
      <c r="X55" s="54">
        <v>98.291747999999998</v>
      </c>
      <c r="Y55" s="54">
        <v>99.404739000000006</v>
      </c>
      <c r="Z55" s="54">
        <v>100.18132799999999</v>
      </c>
      <c r="AA55" s="54">
        <v>101.19278</v>
      </c>
      <c r="AB55" s="54">
        <v>102.405823</v>
      </c>
      <c r="AC55" s="54">
        <v>103.00380699999999</v>
      </c>
      <c r="AD55" s="54">
        <v>103.696236</v>
      </c>
      <c r="AE55" s="54">
        <v>104.64250199999999</v>
      </c>
      <c r="AF55" s="54">
        <v>105.542351</v>
      </c>
      <c r="AG55" s="54">
        <v>106.07357</v>
      </c>
      <c r="AH55" s="54">
        <v>106.721695</v>
      </c>
      <c r="AI55" s="54">
        <v>107.61979700000001</v>
      </c>
      <c r="AJ55" s="54">
        <v>108.74625399999999</v>
      </c>
      <c r="AK55" s="54">
        <v>109.532661</v>
      </c>
      <c r="AL55" s="14">
        <v>2.4244000000000002E-2</v>
      </c>
    </row>
    <row r="56" spans="1:38" ht="15" customHeight="1" x14ac:dyDescent="0.25">
      <c r="A56" s="52" t="s">
        <v>452</v>
      </c>
      <c r="B56" s="13" t="s">
        <v>453</v>
      </c>
      <c r="C56" s="54">
        <v>2.5729690000000001</v>
      </c>
      <c r="D56" s="54">
        <v>3.0454129999999999</v>
      </c>
      <c r="E56" s="54">
        <v>3.061566</v>
      </c>
      <c r="F56" s="54">
        <v>3.3953329999999999</v>
      </c>
      <c r="G56" s="54">
        <v>3.6907930000000002</v>
      </c>
      <c r="H56" s="54">
        <v>3.6560450000000002</v>
      </c>
      <c r="I56" s="54">
        <v>3.6938550000000001</v>
      </c>
      <c r="J56" s="54">
        <v>3.8292929999999998</v>
      </c>
      <c r="K56" s="54">
        <v>3.942958</v>
      </c>
      <c r="L56" s="54">
        <v>4.0742969999999996</v>
      </c>
      <c r="M56" s="54">
        <v>4.1170600000000004</v>
      </c>
      <c r="N56" s="54">
        <v>4.1704730000000003</v>
      </c>
      <c r="O56" s="54">
        <v>4.1892379999999996</v>
      </c>
      <c r="P56" s="54">
        <v>4.2574930000000002</v>
      </c>
      <c r="Q56" s="54">
        <v>4.2617200000000004</v>
      </c>
      <c r="R56" s="54">
        <v>4.2652999999999999</v>
      </c>
      <c r="S56" s="54">
        <v>4.2745519999999999</v>
      </c>
      <c r="T56" s="54">
        <v>4.268643</v>
      </c>
      <c r="U56" s="54">
        <v>4.2683739999999997</v>
      </c>
      <c r="V56" s="54">
        <v>4.2562280000000001</v>
      </c>
      <c r="W56" s="54">
        <v>4.3491220000000004</v>
      </c>
      <c r="X56" s="54">
        <v>4.3619570000000003</v>
      </c>
      <c r="Y56" s="54">
        <v>4.4278810000000002</v>
      </c>
      <c r="Z56" s="54">
        <v>4.4744140000000003</v>
      </c>
      <c r="AA56" s="54">
        <v>4.498278</v>
      </c>
      <c r="AB56" s="54">
        <v>4.5260860000000003</v>
      </c>
      <c r="AC56" s="54">
        <v>4.5799820000000002</v>
      </c>
      <c r="AD56" s="54">
        <v>4.6162369999999999</v>
      </c>
      <c r="AE56" s="54">
        <v>4.6668120000000002</v>
      </c>
      <c r="AF56" s="54">
        <v>4.7080450000000003</v>
      </c>
      <c r="AG56" s="54">
        <v>4.750629</v>
      </c>
      <c r="AH56" s="54">
        <v>4.7947059999999997</v>
      </c>
      <c r="AI56" s="54">
        <v>4.8747420000000004</v>
      </c>
      <c r="AJ56" s="54">
        <v>4.936051</v>
      </c>
      <c r="AK56" s="54">
        <v>5.0145970000000002</v>
      </c>
      <c r="AL56" s="14">
        <v>1.5226999999999999E-2</v>
      </c>
    </row>
    <row r="57" spans="1:38" ht="15" customHeight="1" x14ac:dyDescent="0.25">
      <c r="A57" s="52" t="s">
        <v>454</v>
      </c>
      <c r="B57" s="13" t="s">
        <v>455</v>
      </c>
      <c r="C57" s="54">
        <v>32.977080999999998</v>
      </c>
      <c r="D57" s="54">
        <v>32.869629000000003</v>
      </c>
      <c r="E57" s="54">
        <v>32.223579000000001</v>
      </c>
      <c r="F57" s="54">
        <v>33.329655000000002</v>
      </c>
      <c r="G57" s="54">
        <v>33.919510000000002</v>
      </c>
      <c r="H57" s="54">
        <v>34.064835000000002</v>
      </c>
      <c r="I57" s="54">
        <v>34.589393999999999</v>
      </c>
      <c r="J57" s="54">
        <v>34.909756000000002</v>
      </c>
      <c r="K57" s="54">
        <v>34.506492999999999</v>
      </c>
      <c r="L57" s="54">
        <v>34.007851000000002</v>
      </c>
      <c r="M57" s="54">
        <v>33.975422000000002</v>
      </c>
      <c r="N57" s="54">
        <v>34.027991999999998</v>
      </c>
      <c r="O57" s="54">
        <v>34.413485999999999</v>
      </c>
      <c r="P57" s="54">
        <v>34.570210000000003</v>
      </c>
      <c r="Q57" s="54">
        <v>35.048737000000003</v>
      </c>
      <c r="R57" s="54">
        <v>35.314571000000001</v>
      </c>
      <c r="S57" s="54">
        <v>35.512332999999998</v>
      </c>
      <c r="T57" s="54">
        <v>36.074001000000003</v>
      </c>
      <c r="U57" s="54">
        <v>36.061348000000002</v>
      </c>
      <c r="V57" s="54">
        <v>36.628731000000002</v>
      </c>
      <c r="W57" s="54">
        <v>36.836044000000001</v>
      </c>
      <c r="X57" s="54">
        <v>37.409882000000003</v>
      </c>
      <c r="Y57" s="54">
        <v>37.807053000000003</v>
      </c>
      <c r="Z57" s="54">
        <v>38.359642000000001</v>
      </c>
      <c r="AA57" s="54">
        <v>38.706645999999999</v>
      </c>
      <c r="AB57" s="54">
        <v>38.835929999999998</v>
      </c>
      <c r="AC57" s="54">
        <v>39.039771999999999</v>
      </c>
      <c r="AD57" s="54">
        <v>39.054873999999998</v>
      </c>
      <c r="AE57" s="54">
        <v>38.989758000000002</v>
      </c>
      <c r="AF57" s="54">
        <v>39.071072000000001</v>
      </c>
      <c r="AG57" s="54">
        <v>39.359580999999999</v>
      </c>
      <c r="AH57" s="54">
        <v>39.557330999999998</v>
      </c>
      <c r="AI57" s="54">
        <v>39.926617</v>
      </c>
      <c r="AJ57" s="54">
        <v>39.939059999999998</v>
      </c>
      <c r="AK57" s="54">
        <v>39.781379999999999</v>
      </c>
      <c r="AL57" s="14">
        <v>5.7999999999999996E-3</v>
      </c>
    </row>
    <row r="58" spans="1:38" ht="15" customHeight="1" x14ac:dyDescent="0.25">
      <c r="A58" s="52" t="s">
        <v>456</v>
      </c>
      <c r="B58" s="13" t="s">
        <v>457</v>
      </c>
      <c r="C58" s="54">
        <v>1.6476599999999999</v>
      </c>
      <c r="D58" s="54">
        <v>1.6293169999999999</v>
      </c>
      <c r="E58" s="54">
        <v>1.613699</v>
      </c>
      <c r="F58" s="54">
        <v>1.662563</v>
      </c>
      <c r="G58" s="54">
        <v>1.6807080000000001</v>
      </c>
      <c r="H58" s="54">
        <v>1.6877869999999999</v>
      </c>
      <c r="I58" s="54">
        <v>1.707263</v>
      </c>
      <c r="J58" s="54">
        <v>1.721098</v>
      </c>
      <c r="K58" s="54">
        <v>1.7079340000000001</v>
      </c>
      <c r="L58" s="54">
        <v>1.692339</v>
      </c>
      <c r="M58" s="54">
        <v>1.696833</v>
      </c>
      <c r="N58" s="54">
        <v>1.701381</v>
      </c>
      <c r="O58" s="54">
        <v>1.7179279999999999</v>
      </c>
      <c r="P58" s="54">
        <v>1.7263329999999999</v>
      </c>
      <c r="Q58" s="54">
        <v>1.74777</v>
      </c>
      <c r="R58" s="54">
        <v>1.760116</v>
      </c>
      <c r="S58" s="54">
        <v>1.769088</v>
      </c>
      <c r="T58" s="54">
        <v>1.792214</v>
      </c>
      <c r="U58" s="54">
        <v>1.7935430000000001</v>
      </c>
      <c r="V58" s="54">
        <v>1.817269</v>
      </c>
      <c r="W58" s="54">
        <v>1.828217</v>
      </c>
      <c r="X58" s="54">
        <v>1.8516870000000001</v>
      </c>
      <c r="Y58" s="54">
        <v>1.8699129999999999</v>
      </c>
      <c r="Z58" s="54">
        <v>1.892191</v>
      </c>
      <c r="AA58" s="54">
        <v>1.906156</v>
      </c>
      <c r="AB58" s="54">
        <v>1.9123270000000001</v>
      </c>
      <c r="AC58" s="54">
        <v>1.9225730000000001</v>
      </c>
      <c r="AD58" s="54">
        <v>1.926396</v>
      </c>
      <c r="AE58" s="54">
        <v>1.9275469999999999</v>
      </c>
      <c r="AF58" s="54">
        <v>1.9326270000000001</v>
      </c>
      <c r="AG58" s="54">
        <v>1.9439230000000001</v>
      </c>
      <c r="AH58" s="54">
        <v>1.9520489999999999</v>
      </c>
      <c r="AI58" s="54">
        <v>1.967371</v>
      </c>
      <c r="AJ58" s="54">
        <v>1.9711669999999999</v>
      </c>
      <c r="AK58" s="54">
        <v>1.9661599999999999</v>
      </c>
      <c r="AL58" s="14">
        <v>5.7109999999999999E-3</v>
      </c>
    </row>
    <row r="59" spans="1:38" ht="15" customHeight="1" x14ac:dyDescent="0.25">
      <c r="A59" s="52" t="s">
        <v>458</v>
      </c>
      <c r="B59" s="13" t="s">
        <v>459</v>
      </c>
      <c r="C59" s="54">
        <v>2.3286910000000001</v>
      </c>
      <c r="D59" s="54">
        <v>2.279217</v>
      </c>
      <c r="E59" s="54">
        <v>2.286267</v>
      </c>
      <c r="F59" s="54">
        <v>2.3395619999999999</v>
      </c>
      <c r="G59" s="54">
        <v>2.3792879999999998</v>
      </c>
      <c r="H59" s="54">
        <v>2.3891149999999999</v>
      </c>
      <c r="I59" s="54">
        <v>2.381634</v>
      </c>
      <c r="J59" s="54">
        <v>2.3895979999999999</v>
      </c>
      <c r="K59" s="54">
        <v>2.4114270000000002</v>
      </c>
      <c r="L59" s="54">
        <v>2.4263810000000001</v>
      </c>
      <c r="M59" s="54">
        <v>2.431689</v>
      </c>
      <c r="N59" s="54">
        <v>2.436842</v>
      </c>
      <c r="O59" s="54">
        <v>2.4389110000000001</v>
      </c>
      <c r="P59" s="54">
        <v>2.443003</v>
      </c>
      <c r="Q59" s="54">
        <v>2.4545170000000001</v>
      </c>
      <c r="R59" s="54">
        <v>2.4606270000000001</v>
      </c>
      <c r="S59" s="54">
        <v>2.4651809999999998</v>
      </c>
      <c r="T59" s="54">
        <v>2.4777719999999999</v>
      </c>
      <c r="U59" s="54">
        <v>2.487053</v>
      </c>
      <c r="V59" s="54">
        <v>2.503101</v>
      </c>
      <c r="W59" s="54">
        <v>2.5135649999999998</v>
      </c>
      <c r="X59" s="54">
        <v>2.5310160000000002</v>
      </c>
      <c r="Y59" s="54">
        <v>2.5418829999999999</v>
      </c>
      <c r="Z59" s="54">
        <v>2.5575950000000001</v>
      </c>
      <c r="AA59" s="54">
        <v>2.564838</v>
      </c>
      <c r="AB59" s="54">
        <v>2.5752700000000002</v>
      </c>
      <c r="AC59" s="54">
        <v>2.5842309999999999</v>
      </c>
      <c r="AD59" s="54">
        <v>2.5905499999999999</v>
      </c>
      <c r="AE59" s="54">
        <v>2.5950310000000001</v>
      </c>
      <c r="AF59" s="54">
        <v>2.5994540000000002</v>
      </c>
      <c r="AG59" s="54">
        <v>2.6063040000000002</v>
      </c>
      <c r="AH59" s="54">
        <v>2.6115119999999998</v>
      </c>
      <c r="AI59" s="54">
        <v>2.6177999999999999</v>
      </c>
      <c r="AJ59" s="54">
        <v>2.6262880000000002</v>
      </c>
      <c r="AK59" s="54">
        <v>2.6310509999999998</v>
      </c>
      <c r="AL59" s="14">
        <v>4.359E-3</v>
      </c>
    </row>
    <row r="60" spans="1:38" ht="15" customHeight="1" x14ac:dyDescent="0.25">
      <c r="A60" s="52" t="s">
        <v>460</v>
      </c>
      <c r="B60" s="13" t="s">
        <v>68</v>
      </c>
      <c r="C60" s="56">
        <v>10.511787</v>
      </c>
      <c r="D60" s="56">
        <v>10.553604999999999</v>
      </c>
      <c r="E60" s="56">
        <v>10.585921000000001</v>
      </c>
      <c r="F60" s="56">
        <v>10.685043</v>
      </c>
      <c r="G60" s="56">
        <v>10.919848</v>
      </c>
      <c r="H60" s="56">
        <v>10.911846000000001</v>
      </c>
      <c r="I60" s="56">
        <v>10.946035999999999</v>
      </c>
      <c r="J60" s="56">
        <v>10.970078000000001</v>
      </c>
      <c r="K60" s="56">
        <v>10.999420000000001</v>
      </c>
      <c r="L60" s="56">
        <v>11.118292</v>
      </c>
      <c r="M60" s="56">
        <v>11.153934</v>
      </c>
      <c r="N60" s="56">
        <v>11.175653000000001</v>
      </c>
      <c r="O60" s="56">
        <v>11.186795999999999</v>
      </c>
      <c r="P60" s="56">
        <v>11.200566999999999</v>
      </c>
      <c r="Q60" s="56">
        <v>11.226089</v>
      </c>
      <c r="R60" s="56">
        <v>11.258444000000001</v>
      </c>
      <c r="S60" s="56">
        <v>11.25947</v>
      </c>
      <c r="T60" s="56">
        <v>11.253092000000001</v>
      </c>
      <c r="U60" s="56">
        <v>11.237973999999999</v>
      </c>
      <c r="V60" s="56">
        <v>11.21733</v>
      </c>
      <c r="W60" s="56">
        <v>11.209674</v>
      </c>
      <c r="X60" s="56">
        <v>11.195769</v>
      </c>
      <c r="Y60" s="56">
        <v>11.196059</v>
      </c>
      <c r="Z60" s="56">
        <v>11.193319000000001</v>
      </c>
      <c r="AA60" s="56">
        <v>11.184046</v>
      </c>
      <c r="AB60" s="56">
        <v>11.171219000000001</v>
      </c>
      <c r="AC60" s="56">
        <v>11.148908</v>
      </c>
      <c r="AD60" s="56">
        <v>11.124496000000001</v>
      </c>
      <c r="AE60" s="56">
        <v>11.104827999999999</v>
      </c>
      <c r="AF60" s="56">
        <v>11.085863</v>
      </c>
      <c r="AG60" s="56">
        <v>11.047267</v>
      </c>
      <c r="AH60" s="56">
        <v>11.036255000000001</v>
      </c>
      <c r="AI60" s="56">
        <v>11.054353000000001</v>
      </c>
      <c r="AJ60" s="56">
        <v>11.041585</v>
      </c>
      <c r="AK60" s="56">
        <v>10.976836</v>
      </c>
      <c r="AL60" s="14">
        <v>1.1919999999999999E-3</v>
      </c>
    </row>
    <row r="63" spans="1:38" ht="15" customHeight="1" x14ac:dyDescent="0.25">
      <c r="B63" s="12" t="s">
        <v>69</v>
      </c>
    </row>
    <row r="64" spans="1:38" ht="15" customHeight="1" x14ac:dyDescent="0.25">
      <c r="A64" s="52" t="s">
        <v>461</v>
      </c>
      <c r="B64" s="13" t="s">
        <v>66</v>
      </c>
      <c r="C64" s="54">
        <v>43.743000000000002</v>
      </c>
      <c r="D64" s="54">
        <v>52.431998999999998</v>
      </c>
      <c r="E64" s="54">
        <v>54.070999</v>
      </c>
      <c r="F64" s="54">
        <v>58.848624999999998</v>
      </c>
      <c r="G64" s="54">
        <v>75.102249</v>
      </c>
      <c r="H64" s="54">
        <v>85.101012999999995</v>
      </c>
      <c r="I64" s="54">
        <v>90.743026999999998</v>
      </c>
      <c r="J64" s="54">
        <v>95.749915999999999</v>
      </c>
      <c r="K64" s="54">
        <v>99.922698999999994</v>
      </c>
      <c r="L64" s="54">
        <v>103.744873</v>
      </c>
      <c r="M64" s="54">
        <v>108.315292</v>
      </c>
      <c r="N64" s="54">
        <v>112.26248200000001</v>
      </c>
      <c r="O64" s="54">
        <v>116.82010699999999</v>
      </c>
      <c r="P64" s="54">
        <v>121.290352</v>
      </c>
      <c r="Q64" s="54">
        <v>125.26696</v>
      </c>
      <c r="R64" s="54">
        <v>130.82302899999999</v>
      </c>
      <c r="S64" s="54">
        <v>135.065552</v>
      </c>
      <c r="T64" s="54">
        <v>139.987167</v>
      </c>
      <c r="U64" s="54">
        <v>145.436768</v>
      </c>
      <c r="V64" s="54">
        <v>150.42654400000001</v>
      </c>
      <c r="W64" s="54">
        <v>154.56546</v>
      </c>
      <c r="X64" s="54">
        <v>161.982193</v>
      </c>
      <c r="Y64" s="54">
        <v>167.53376800000001</v>
      </c>
      <c r="Z64" s="54">
        <v>172.93377699999999</v>
      </c>
      <c r="AA64" s="54">
        <v>178.98391699999999</v>
      </c>
      <c r="AB64" s="54">
        <v>185.120758</v>
      </c>
      <c r="AC64" s="54">
        <v>190.489441</v>
      </c>
      <c r="AD64" s="54">
        <v>196.30952500000001</v>
      </c>
      <c r="AE64" s="54">
        <v>202.81832900000001</v>
      </c>
      <c r="AF64" s="54">
        <v>208.989563</v>
      </c>
      <c r="AG64" s="54">
        <v>214.80311599999999</v>
      </c>
      <c r="AH64" s="54">
        <v>221.61247299999999</v>
      </c>
      <c r="AI64" s="54">
        <v>229.16989100000001</v>
      </c>
      <c r="AJ64" s="54">
        <v>236.81308000000001</v>
      </c>
      <c r="AK64" s="54">
        <v>244.05921900000001</v>
      </c>
      <c r="AL64" s="14">
        <v>4.7705999999999998E-2</v>
      </c>
    </row>
    <row r="65" spans="1:38" ht="15" customHeight="1" x14ac:dyDescent="0.25">
      <c r="A65" s="52" t="s">
        <v>462</v>
      </c>
      <c r="B65" s="13" t="s">
        <v>67</v>
      </c>
      <c r="C65" s="54">
        <v>43.327998999999998</v>
      </c>
      <c r="D65" s="54">
        <v>49.686000999999997</v>
      </c>
      <c r="E65" s="54">
        <v>50.570999</v>
      </c>
      <c r="F65" s="54">
        <v>55.255245000000002</v>
      </c>
      <c r="G65" s="54">
        <v>71.852965999999995</v>
      </c>
      <c r="H65" s="54">
        <v>81.118949999999998</v>
      </c>
      <c r="I65" s="54">
        <v>86.664924999999997</v>
      </c>
      <c r="J65" s="54">
        <v>91.571106</v>
      </c>
      <c r="K65" s="54">
        <v>94.989517000000006</v>
      </c>
      <c r="L65" s="54">
        <v>99.874695000000003</v>
      </c>
      <c r="M65" s="54">
        <v>103.339539</v>
      </c>
      <c r="N65" s="54">
        <v>107.62556499999999</v>
      </c>
      <c r="O65" s="54">
        <v>111.667816</v>
      </c>
      <c r="P65" s="54">
        <v>116.452309</v>
      </c>
      <c r="Q65" s="54">
        <v>120.325035</v>
      </c>
      <c r="R65" s="54">
        <v>124.78198999999999</v>
      </c>
      <c r="S65" s="54">
        <v>129.14111299999999</v>
      </c>
      <c r="T65" s="54">
        <v>133.81826799999999</v>
      </c>
      <c r="U65" s="54">
        <v>138.42370600000001</v>
      </c>
      <c r="V65" s="54">
        <v>143.38526899999999</v>
      </c>
      <c r="W65" s="54">
        <v>147.64291399999999</v>
      </c>
      <c r="X65" s="54">
        <v>154.91726700000001</v>
      </c>
      <c r="Y65" s="54">
        <v>160.24786399999999</v>
      </c>
      <c r="Z65" s="54">
        <v>165.20903000000001</v>
      </c>
      <c r="AA65" s="54">
        <v>170.74026499999999</v>
      </c>
      <c r="AB65" s="54">
        <v>176.831299</v>
      </c>
      <c r="AC65" s="54">
        <v>182.064255</v>
      </c>
      <c r="AD65" s="54">
        <v>187.682343</v>
      </c>
      <c r="AE65" s="54">
        <v>193.98220800000001</v>
      </c>
      <c r="AF65" s="54">
        <v>200.44476299999999</v>
      </c>
      <c r="AG65" s="54">
        <v>206.395813</v>
      </c>
      <c r="AH65" s="54">
        <v>212.809113</v>
      </c>
      <c r="AI65" s="54">
        <v>220.006271</v>
      </c>
      <c r="AJ65" s="54">
        <v>227.91076699999999</v>
      </c>
      <c r="AK65" s="54">
        <v>235.40685999999999</v>
      </c>
      <c r="AL65" s="14">
        <v>4.8267999999999998E-2</v>
      </c>
    </row>
    <row r="66" spans="1:38" ht="15" customHeight="1" x14ac:dyDescent="0.25">
      <c r="A66" s="52" t="s">
        <v>463</v>
      </c>
      <c r="B66" s="13" t="s">
        <v>453</v>
      </c>
      <c r="C66" s="54">
        <v>2.5284939999999998</v>
      </c>
      <c r="D66" s="54">
        <v>3.0454129999999999</v>
      </c>
      <c r="E66" s="54">
        <v>3.1297169999999999</v>
      </c>
      <c r="F66" s="54">
        <v>3.5519599999999998</v>
      </c>
      <c r="G66" s="54">
        <v>3.962024</v>
      </c>
      <c r="H66" s="54">
        <v>4.0217409999999996</v>
      </c>
      <c r="I66" s="54">
        <v>4.16134</v>
      </c>
      <c r="J66" s="54">
        <v>4.4204340000000002</v>
      </c>
      <c r="K66" s="54">
        <v>4.6621370000000004</v>
      </c>
      <c r="L66" s="54">
        <v>4.9324529999999998</v>
      </c>
      <c r="M66" s="54">
        <v>5.0984970000000001</v>
      </c>
      <c r="N66" s="54">
        <v>5.280907</v>
      </c>
      <c r="O66" s="54">
        <v>5.4191149999999997</v>
      </c>
      <c r="P66" s="54">
        <v>5.6249159999999998</v>
      </c>
      <c r="Q66" s="54">
        <v>5.7513860000000001</v>
      </c>
      <c r="R66" s="54">
        <v>5.8819090000000003</v>
      </c>
      <c r="S66" s="54">
        <v>6.0242050000000003</v>
      </c>
      <c r="T66" s="54">
        <v>6.149578</v>
      </c>
      <c r="U66" s="54">
        <v>6.2870660000000003</v>
      </c>
      <c r="V66" s="54">
        <v>6.4111089999999997</v>
      </c>
      <c r="W66" s="54">
        <v>6.7010500000000004</v>
      </c>
      <c r="X66" s="54">
        <v>6.8748659999999999</v>
      </c>
      <c r="Y66" s="54">
        <v>7.1380759999999999</v>
      </c>
      <c r="Z66" s="54">
        <v>7.3787570000000002</v>
      </c>
      <c r="AA66" s="54">
        <v>7.5898409999999998</v>
      </c>
      <c r="AB66" s="54">
        <v>7.8155089999999996</v>
      </c>
      <c r="AC66" s="54">
        <v>8.0953409999999995</v>
      </c>
      <c r="AD66" s="54">
        <v>8.3550389999999997</v>
      </c>
      <c r="AE66" s="54">
        <v>8.6511549999999993</v>
      </c>
      <c r="AF66" s="54">
        <v>8.9414630000000006</v>
      </c>
      <c r="AG66" s="54">
        <v>9.2436779999999992</v>
      </c>
      <c r="AH66" s="54">
        <v>9.5609160000000006</v>
      </c>
      <c r="AI66" s="54">
        <v>9.9653949999999991</v>
      </c>
      <c r="AJ66" s="54">
        <v>10.344993000000001</v>
      </c>
      <c r="AK66" s="54">
        <v>10.777339</v>
      </c>
      <c r="AL66" s="14">
        <v>3.9039999999999998E-2</v>
      </c>
    </row>
    <row r="67" spans="1:38" ht="15" customHeight="1" x14ac:dyDescent="0.25">
      <c r="A67" s="52" t="s">
        <v>464</v>
      </c>
      <c r="B67" s="13" t="s">
        <v>455</v>
      </c>
      <c r="C67" s="54">
        <v>32.407051000000003</v>
      </c>
      <c r="D67" s="54">
        <v>32.869629000000003</v>
      </c>
      <c r="E67" s="54">
        <v>32.940871999999999</v>
      </c>
      <c r="F67" s="54">
        <v>34.867161000000003</v>
      </c>
      <c r="G67" s="54">
        <v>36.412205</v>
      </c>
      <c r="H67" s="54">
        <v>37.472172</v>
      </c>
      <c r="I67" s="54">
        <v>38.966934000000002</v>
      </c>
      <c r="J67" s="54">
        <v>40.298884999999999</v>
      </c>
      <c r="K67" s="54">
        <v>40.800331</v>
      </c>
      <c r="L67" s="54">
        <v>41.170817999999997</v>
      </c>
      <c r="M67" s="54">
        <v>42.074589000000003</v>
      </c>
      <c r="N67" s="54">
        <v>43.088313999999997</v>
      </c>
      <c r="O67" s="54">
        <v>44.516604999999998</v>
      </c>
      <c r="P67" s="54">
        <v>45.673473000000001</v>
      </c>
      <c r="Q67" s="54">
        <v>47.299877000000002</v>
      </c>
      <c r="R67" s="54">
        <v>48.699291000000002</v>
      </c>
      <c r="S67" s="54">
        <v>50.048191000000003</v>
      </c>
      <c r="T67" s="54">
        <v>51.969642999999998</v>
      </c>
      <c r="U67" s="54">
        <v>53.116256999999997</v>
      </c>
      <c r="V67" s="54">
        <v>55.173447000000003</v>
      </c>
      <c r="W67" s="54">
        <v>56.756324999999997</v>
      </c>
      <c r="X67" s="54">
        <v>58.961585999999997</v>
      </c>
      <c r="Y67" s="54">
        <v>60.947788000000003</v>
      </c>
      <c r="Z67" s="54">
        <v>63.258887999999999</v>
      </c>
      <c r="AA67" s="54">
        <v>65.308837999999994</v>
      </c>
      <c r="AB67" s="54">
        <v>67.060715000000002</v>
      </c>
      <c r="AC67" s="54">
        <v>69.0047</v>
      </c>
      <c r="AD67" s="54">
        <v>70.686370999999994</v>
      </c>
      <c r="AE67" s="54">
        <v>72.277702000000005</v>
      </c>
      <c r="AF67" s="54">
        <v>74.203308000000007</v>
      </c>
      <c r="AG67" s="54">
        <v>76.585082999999997</v>
      </c>
      <c r="AH67" s="54">
        <v>78.879562000000007</v>
      </c>
      <c r="AI67" s="54">
        <v>81.621657999999996</v>
      </c>
      <c r="AJ67" s="54">
        <v>83.704414</v>
      </c>
      <c r="AK67" s="54">
        <v>85.497878999999998</v>
      </c>
      <c r="AL67" s="14">
        <v>2.9392000000000001E-2</v>
      </c>
    </row>
    <row r="68" spans="1:38" ht="15" customHeight="1" x14ac:dyDescent="0.25">
      <c r="A68" s="52" t="s">
        <v>465</v>
      </c>
      <c r="B68" s="13" t="s">
        <v>457</v>
      </c>
      <c r="C68" s="54">
        <v>1.6191789999999999</v>
      </c>
      <c r="D68" s="54">
        <v>1.6293169999999999</v>
      </c>
      <c r="E68" s="54">
        <v>1.6496200000000001</v>
      </c>
      <c r="F68" s="54">
        <v>1.7392570000000001</v>
      </c>
      <c r="G68" s="54">
        <v>1.8042210000000001</v>
      </c>
      <c r="H68" s="54">
        <v>1.856608</v>
      </c>
      <c r="I68" s="54">
        <v>1.92333</v>
      </c>
      <c r="J68" s="54">
        <v>1.9867889999999999</v>
      </c>
      <c r="K68" s="54">
        <v>2.0194540000000001</v>
      </c>
      <c r="L68" s="54">
        <v>2.048791</v>
      </c>
      <c r="M68" s="54">
        <v>2.1013289999999998</v>
      </c>
      <c r="N68" s="54">
        <v>2.1543920000000001</v>
      </c>
      <c r="O68" s="54">
        <v>2.2222780000000002</v>
      </c>
      <c r="P68" s="54">
        <v>2.280796</v>
      </c>
      <c r="Q68" s="54">
        <v>2.3586960000000001</v>
      </c>
      <c r="R68" s="54">
        <v>2.4272239999999998</v>
      </c>
      <c r="S68" s="54">
        <v>2.4932080000000001</v>
      </c>
      <c r="T68" s="54">
        <v>2.5819350000000001</v>
      </c>
      <c r="U68" s="54">
        <v>2.6417839999999999</v>
      </c>
      <c r="V68" s="54">
        <v>2.7373319999999999</v>
      </c>
      <c r="W68" s="54">
        <v>2.8168839999999999</v>
      </c>
      <c r="X68" s="54">
        <v>2.9184369999999999</v>
      </c>
      <c r="Y68" s="54">
        <v>3.0144389999999999</v>
      </c>
      <c r="Z68" s="54">
        <v>3.1204130000000001</v>
      </c>
      <c r="AA68" s="54">
        <v>3.2162130000000002</v>
      </c>
      <c r="AB68" s="54">
        <v>3.3021479999999999</v>
      </c>
      <c r="AC68" s="54">
        <v>3.3982420000000002</v>
      </c>
      <c r="AD68" s="54">
        <v>3.486631</v>
      </c>
      <c r="AE68" s="54">
        <v>3.5732119999999998</v>
      </c>
      <c r="AF68" s="54">
        <v>3.6704210000000002</v>
      </c>
      <c r="AG68" s="54">
        <v>3.7824460000000002</v>
      </c>
      <c r="AH68" s="54">
        <v>3.8924970000000001</v>
      </c>
      <c r="AI68" s="54">
        <v>4.0218800000000003</v>
      </c>
      <c r="AJ68" s="54">
        <v>4.1311790000000004</v>
      </c>
      <c r="AK68" s="54">
        <v>4.2256580000000001</v>
      </c>
      <c r="AL68" s="14">
        <v>2.93E-2</v>
      </c>
    </row>
    <row r="69" spans="1:38" ht="15" customHeight="1" x14ac:dyDescent="0.25">
      <c r="A69" s="52" t="s">
        <v>466</v>
      </c>
      <c r="B69" s="13" t="s">
        <v>459</v>
      </c>
      <c r="C69" s="54">
        <v>2.2884380000000002</v>
      </c>
      <c r="D69" s="54">
        <v>2.279217</v>
      </c>
      <c r="E69" s="54">
        <v>2.3371590000000002</v>
      </c>
      <c r="F69" s="54">
        <v>2.4474870000000002</v>
      </c>
      <c r="G69" s="54">
        <v>2.5541390000000002</v>
      </c>
      <c r="H69" s="54">
        <v>2.6280860000000001</v>
      </c>
      <c r="I69" s="54">
        <v>2.6830479999999999</v>
      </c>
      <c r="J69" s="54">
        <v>2.7584879999999998</v>
      </c>
      <c r="K69" s="54">
        <v>2.851261</v>
      </c>
      <c r="L69" s="54">
        <v>2.9374419999999999</v>
      </c>
      <c r="M69" s="54">
        <v>3.0113629999999998</v>
      </c>
      <c r="N69" s="54">
        <v>3.0856780000000001</v>
      </c>
      <c r="O69" s="54">
        <v>3.1549269999999998</v>
      </c>
      <c r="P69" s="54">
        <v>3.2276479999999999</v>
      </c>
      <c r="Q69" s="54">
        <v>3.312484</v>
      </c>
      <c r="R69" s="54">
        <v>3.3932389999999999</v>
      </c>
      <c r="S69" s="54">
        <v>3.4742250000000001</v>
      </c>
      <c r="T69" s="54">
        <v>3.5695770000000002</v>
      </c>
      <c r="U69" s="54">
        <v>3.663284</v>
      </c>
      <c r="V69" s="54">
        <v>3.770394</v>
      </c>
      <c r="W69" s="54">
        <v>3.8728570000000002</v>
      </c>
      <c r="X69" s="54">
        <v>3.989125</v>
      </c>
      <c r="Y69" s="54">
        <v>4.0977050000000004</v>
      </c>
      <c r="Z69" s="54">
        <v>4.2177300000000004</v>
      </c>
      <c r="AA69" s="54">
        <v>4.3275930000000002</v>
      </c>
      <c r="AB69" s="54">
        <v>4.4468990000000002</v>
      </c>
      <c r="AC69" s="54">
        <v>4.567755</v>
      </c>
      <c r="AD69" s="54">
        <v>4.6886989999999997</v>
      </c>
      <c r="AE69" s="54">
        <v>4.8105669999999998</v>
      </c>
      <c r="AF69" s="54">
        <v>4.936852</v>
      </c>
      <c r="AG69" s="54">
        <v>5.0712950000000001</v>
      </c>
      <c r="AH69" s="54">
        <v>5.2075040000000001</v>
      </c>
      <c r="AI69" s="54">
        <v>5.3515459999999999</v>
      </c>
      <c r="AJ69" s="54">
        <v>5.5041840000000004</v>
      </c>
      <c r="AK69" s="54">
        <v>5.654636</v>
      </c>
      <c r="AL69" s="14">
        <v>2.7917000000000001E-2</v>
      </c>
    </row>
    <row r="70" spans="1:38" ht="15" customHeight="1" x14ac:dyDescent="0.25">
      <c r="A70" s="52" t="s">
        <v>467</v>
      </c>
      <c r="B70" s="13" t="s">
        <v>68</v>
      </c>
      <c r="C70" s="56">
        <v>10.330085</v>
      </c>
      <c r="D70" s="56">
        <v>10.553604999999999</v>
      </c>
      <c r="E70" s="56">
        <v>10.821562999999999</v>
      </c>
      <c r="F70" s="56">
        <v>11.177948000000001</v>
      </c>
      <c r="G70" s="56">
        <v>11.722332</v>
      </c>
      <c r="H70" s="56">
        <v>12.003304</v>
      </c>
      <c r="I70" s="56">
        <v>12.331337</v>
      </c>
      <c r="J70" s="56">
        <v>12.663563</v>
      </c>
      <c r="K70" s="56">
        <v>13.005668999999999</v>
      </c>
      <c r="L70" s="56">
        <v>13.460101999999999</v>
      </c>
      <c r="M70" s="56">
        <v>13.812843000000001</v>
      </c>
      <c r="N70" s="56">
        <v>14.151293000000001</v>
      </c>
      <c r="O70" s="56">
        <v>14.471018000000001</v>
      </c>
      <c r="P70" s="56">
        <v>14.797967</v>
      </c>
      <c r="Q70" s="56">
        <v>15.150122</v>
      </c>
      <c r="R70" s="56">
        <v>15.525553</v>
      </c>
      <c r="S70" s="56">
        <v>15.868180000000001</v>
      </c>
      <c r="T70" s="56">
        <v>16.211652999999998</v>
      </c>
      <c r="U70" s="56">
        <v>16.552879000000001</v>
      </c>
      <c r="V70" s="56">
        <v>16.896540000000002</v>
      </c>
      <c r="W70" s="56">
        <v>17.271667000000001</v>
      </c>
      <c r="X70" s="56">
        <v>17.645613000000001</v>
      </c>
      <c r="Y70" s="56">
        <v>18.048883</v>
      </c>
      <c r="Z70" s="56">
        <v>18.458904</v>
      </c>
      <c r="AA70" s="56">
        <v>18.870584000000001</v>
      </c>
      <c r="AB70" s="56">
        <v>19.290125</v>
      </c>
      <c r="AC70" s="56">
        <v>19.706237999999999</v>
      </c>
      <c r="AD70" s="56">
        <v>20.134495000000001</v>
      </c>
      <c r="AE70" s="56">
        <v>20.585699000000002</v>
      </c>
      <c r="AF70" s="56">
        <v>21.054137999999998</v>
      </c>
      <c r="AG70" s="56">
        <v>21.495550000000001</v>
      </c>
      <c r="AH70" s="56">
        <v>22.006917999999999</v>
      </c>
      <c r="AI70" s="56">
        <v>22.598324000000002</v>
      </c>
      <c r="AJ70" s="56">
        <v>23.140991</v>
      </c>
      <c r="AK70" s="56">
        <v>23.591342999999998</v>
      </c>
      <c r="AL70" s="14">
        <v>2.4676E-2</v>
      </c>
    </row>
    <row r="71" spans="1:38" ht="15" customHeight="1" thickBot="1" x14ac:dyDescent="0.3"/>
    <row r="72" spans="1:38" ht="15" customHeight="1" x14ac:dyDescent="0.25">
      <c r="B72" s="62" t="s">
        <v>70</v>
      </c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</row>
    <row r="73" spans="1:38" ht="15" customHeight="1" x14ac:dyDescent="0.25">
      <c r="B73" s="57" t="s">
        <v>71</v>
      </c>
    </row>
    <row r="74" spans="1:38" ht="15" customHeight="1" x14ac:dyDescent="0.25">
      <c r="B74" s="57" t="s">
        <v>72</v>
      </c>
    </row>
    <row r="75" spans="1:38" ht="15" customHeight="1" x14ac:dyDescent="0.25">
      <c r="B75" s="57" t="s">
        <v>73</v>
      </c>
    </row>
    <row r="76" spans="1:38" ht="15" customHeight="1" x14ac:dyDescent="0.25">
      <c r="B76" s="57" t="s">
        <v>74</v>
      </c>
    </row>
    <row r="77" spans="1:38" ht="15" customHeight="1" x14ac:dyDescent="0.25">
      <c r="B77" s="57" t="s">
        <v>75</v>
      </c>
    </row>
    <row r="78" spans="1:38" ht="15" customHeight="1" x14ac:dyDescent="0.25">
      <c r="B78" s="57" t="s">
        <v>76</v>
      </c>
    </row>
    <row r="79" spans="1:38" ht="15" customHeight="1" x14ac:dyDescent="0.25">
      <c r="B79" s="57" t="s">
        <v>77</v>
      </c>
    </row>
    <row r="80" spans="1:38" ht="15" customHeight="1" x14ac:dyDescent="0.25">
      <c r="B80" s="57" t="s">
        <v>468</v>
      </c>
    </row>
    <row r="81" spans="2:2" ht="15" customHeight="1" x14ac:dyDescent="0.25">
      <c r="B81" s="57" t="s">
        <v>78</v>
      </c>
    </row>
    <row r="82" spans="2:2" ht="15" customHeight="1" x14ac:dyDescent="0.25">
      <c r="B82" s="57" t="s">
        <v>469</v>
      </c>
    </row>
    <row r="83" spans="2:2" ht="15" customHeight="1" x14ac:dyDescent="0.25">
      <c r="B83" s="57" t="s">
        <v>470</v>
      </c>
    </row>
    <row r="84" spans="2:2" ht="15" customHeight="1" x14ac:dyDescent="0.25">
      <c r="B84" s="57" t="s">
        <v>471</v>
      </c>
    </row>
    <row r="85" spans="2:2" ht="15" customHeight="1" x14ac:dyDescent="0.25">
      <c r="B85" s="57" t="s">
        <v>472</v>
      </c>
    </row>
    <row r="86" spans="2:2" ht="15" customHeight="1" x14ac:dyDescent="0.25">
      <c r="B86" s="57" t="s">
        <v>244</v>
      </c>
    </row>
    <row r="87" spans="2:2" ht="15" customHeight="1" x14ac:dyDescent="0.25">
      <c r="B87" s="57" t="s">
        <v>79</v>
      </c>
    </row>
    <row r="88" spans="2:2" ht="15" customHeight="1" x14ac:dyDescent="0.25">
      <c r="B88" s="57" t="s">
        <v>473</v>
      </c>
    </row>
    <row r="89" spans="2:2" ht="15" customHeight="1" x14ac:dyDescent="0.25">
      <c r="B89" s="57" t="s">
        <v>474</v>
      </c>
    </row>
    <row r="90" spans="2:2" ht="15" customHeight="1" x14ac:dyDescent="0.25">
      <c r="B90" s="57" t="s">
        <v>80</v>
      </c>
    </row>
    <row r="91" spans="2:2" ht="15" customHeight="1" x14ac:dyDescent="0.25">
      <c r="B91" s="57" t="s">
        <v>475</v>
      </c>
    </row>
    <row r="92" spans="2:2" ht="15" customHeight="1" x14ac:dyDescent="0.25">
      <c r="B92" s="57" t="s">
        <v>476</v>
      </c>
    </row>
    <row r="93" spans="2:2" ht="15" customHeight="1" x14ac:dyDescent="0.25">
      <c r="B93" s="57" t="s">
        <v>81</v>
      </c>
    </row>
    <row r="94" spans="2:2" ht="15" customHeight="1" x14ac:dyDescent="0.25">
      <c r="B94" s="57" t="s">
        <v>477</v>
      </c>
    </row>
    <row r="95" spans="2:2" ht="15" customHeight="1" x14ac:dyDescent="0.25">
      <c r="B95" s="57" t="s">
        <v>82</v>
      </c>
    </row>
    <row r="96" spans="2:2" ht="15" customHeight="1" x14ac:dyDescent="0.25">
      <c r="B96" s="57" t="s">
        <v>478</v>
      </c>
    </row>
    <row r="97" spans="2:2" ht="15" customHeight="1" x14ac:dyDescent="0.25">
      <c r="B97" s="57" t="s">
        <v>83</v>
      </c>
    </row>
    <row r="98" spans="2:2" ht="15" customHeight="1" x14ac:dyDescent="0.25">
      <c r="B98" s="57" t="s">
        <v>479</v>
      </c>
    </row>
    <row r="99" spans="2:2" ht="15" customHeight="1" x14ac:dyDescent="0.25">
      <c r="B99" s="57" t="s">
        <v>84</v>
      </c>
    </row>
    <row r="100" spans="2:2" ht="15" customHeight="1" x14ac:dyDescent="0.25">
      <c r="B100" s="57" t="s">
        <v>480</v>
      </c>
    </row>
    <row r="101" spans="2:2" ht="15" customHeight="1" x14ac:dyDescent="0.25">
      <c r="B101" s="57" t="s">
        <v>481</v>
      </c>
    </row>
    <row r="102" spans="2:2" ht="15" customHeight="1" x14ac:dyDescent="0.25">
      <c r="B102" s="57" t="s">
        <v>482</v>
      </c>
    </row>
    <row r="103" spans="2:2" ht="15" customHeight="1" x14ac:dyDescent="0.25">
      <c r="B103" s="57" t="s">
        <v>483</v>
      </c>
    </row>
    <row r="104" spans="2:2" ht="15" customHeight="1" x14ac:dyDescent="0.25">
      <c r="B104" s="57" t="s">
        <v>484</v>
      </c>
    </row>
    <row r="105" spans="2:2" ht="15" customHeight="1" x14ac:dyDescent="0.25">
      <c r="B105" s="57" t="s">
        <v>485</v>
      </c>
    </row>
    <row r="106" spans="2:2" ht="15" customHeight="1" x14ac:dyDescent="0.25">
      <c r="B106" s="57" t="s">
        <v>486</v>
      </c>
    </row>
    <row r="107" spans="2:2" ht="15" customHeight="1" x14ac:dyDescent="0.25"/>
    <row r="108" spans="2:2" ht="15" customHeight="1" x14ac:dyDescent="0.25"/>
    <row r="109" spans="2:2" ht="15" customHeight="1" x14ac:dyDescent="0.25"/>
    <row r="110" spans="2:2" ht="15" customHeight="1" x14ac:dyDescent="0.25"/>
    <row r="111" spans="2:2" ht="15" customHeight="1" x14ac:dyDescent="0.25"/>
    <row r="112" spans="2: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</sheetData>
  <mergeCells count="1">
    <mergeCell ref="B72:AL7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6"/>
  <sheetViews>
    <sheetView topLeftCell="B1" workbookViewId="0">
      <selection activeCell="B1" sqref="A1:XFD9"/>
    </sheetView>
  </sheetViews>
  <sheetFormatPr defaultRowHeight="15" x14ac:dyDescent="0.25"/>
  <cols>
    <col min="1" max="1" width="20.85546875" style="8" hidden="1" customWidth="1"/>
    <col min="2" max="2" width="45.7109375" style="8" customWidth="1"/>
    <col min="3" max="37" width="9.140625" style="8"/>
    <col min="38" max="38" width="8" style="8" customWidth="1"/>
    <col min="39" max="16384" width="9.140625" style="8"/>
  </cols>
  <sheetData>
    <row r="1" spans="1:38" ht="15" customHeight="1" thickBot="1" x14ac:dyDescent="0.3">
      <c r="B1" s="53" t="s">
        <v>617</v>
      </c>
      <c r="C1" s="11">
        <v>2016</v>
      </c>
      <c r="D1" s="11">
        <v>2017</v>
      </c>
      <c r="E1" s="11">
        <v>2018</v>
      </c>
      <c r="F1" s="11">
        <v>2019</v>
      </c>
      <c r="G1" s="11">
        <v>2020</v>
      </c>
      <c r="H1" s="11">
        <v>2021</v>
      </c>
      <c r="I1" s="11">
        <v>2022</v>
      </c>
      <c r="J1" s="11">
        <v>2023</v>
      </c>
      <c r="K1" s="11">
        <v>2024</v>
      </c>
      <c r="L1" s="11">
        <v>2025</v>
      </c>
      <c r="M1" s="11">
        <v>2026</v>
      </c>
      <c r="N1" s="11">
        <v>2027</v>
      </c>
      <c r="O1" s="11">
        <v>2028</v>
      </c>
      <c r="P1" s="11">
        <v>2029</v>
      </c>
      <c r="Q1" s="11">
        <v>2030</v>
      </c>
      <c r="R1" s="11">
        <v>2031</v>
      </c>
      <c r="S1" s="11">
        <v>2032</v>
      </c>
      <c r="T1" s="11">
        <v>2033</v>
      </c>
      <c r="U1" s="11">
        <v>2034</v>
      </c>
      <c r="V1" s="11">
        <v>2035</v>
      </c>
      <c r="W1" s="11">
        <v>2036</v>
      </c>
      <c r="X1" s="11">
        <v>2037</v>
      </c>
      <c r="Y1" s="11">
        <v>2038</v>
      </c>
      <c r="Z1" s="11">
        <v>2039</v>
      </c>
      <c r="AA1" s="11">
        <v>2040</v>
      </c>
      <c r="AB1" s="11">
        <v>2041</v>
      </c>
      <c r="AC1" s="11">
        <v>2042</v>
      </c>
      <c r="AD1" s="11">
        <v>2043</v>
      </c>
      <c r="AE1" s="11">
        <v>2044</v>
      </c>
      <c r="AF1" s="11">
        <v>2045</v>
      </c>
      <c r="AG1" s="11">
        <v>2046</v>
      </c>
      <c r="AH1" s="11">
        <v>2047</v>
      </c>
      <c r="AI1" s="11">
        <v>2048</v>
      </c>
      <c r="AJ1" s="11">
        <v>2049</v>
      </c>
      <c r="AK1" s="11">
        <v>2050</v>
      </c>
    </row>
    <row r="2" spans="1:38" ht="15" customHeight="1" thickTop="1" x14ac:dyDescent="0.25"/>
    <row r="3" spans="1:38" ht="15" customHeight="1" x14ac:dyDescent="0.25">
      <c r="C3" s="61" t="s">
        <v>618</v>
      </c>
      <c r="D3" s="61" t="s">
        <v>619</v>
      </c>
      <c r="E3" s="61"/>
      <c r="F3" s="61"/>
      <c r="G3" s="61"/>
    </row>
    <row r="4" spans="1:38" ht="15" customHeight="1" x14ac:dyDescent="0.25">
      <c r="C4" s="61" t="s">
        <v>620</v>
      </c>
      <c r="D4" s="61" t="s">
        <v>621</v>
      </c>
      <c r="E4" s="61"/>
      <c r="F4" s="61"/>
      <c r="G4" s="61" t="s">
        <v>622</v>
      </c>
    </row>
    <row r="5" spans="1:38" ht="15" customHeight="1" x14ac:dyDescent="0.25">
      <c r="C5" s="61" t="s">
        <v>623</v>
      </c>
      <c r="D5" s="61" t="s">
        <v>624</v>
      </c>
      <c r="E5" s="61"/>
      <c r="F5" s="61"/>
      <c r="G5" s="61"/>
    </row>
    <row r="6" spans="1:38" ht="15" customHeight="1" x14ac:dyDescent="0.25">
      <c r="C6" s="61" t="s">
        <v>625</v>
      </c>
      <c r="D6" s="61"/>
      <c r="E6" s="61" t="s">
        <v>626</v>
      </c>
      <c r="F6" s="61"/>
      <c r="G6" s="61"/>
    </row>
    <row r="7" spans="1:38" ht="15" customHeight="1" x14ac:dyDescent="0.25"/>
    <row r="8" spans="1:38" ht="15" customHeight="1" x14ac:dyDescent="0.25"/>
    <row r="9" spans="1:38" ht="15" customHeight="1" x14ac:dyDescent="0.25"/>
    <row r="10" spans="1:38" ht="15" customHeight="1" x14ac:dyDescent="0.25">
      <c r="A10" s="52" t="s">
        <v>487</v>
      </c>
      <c r="B10" s="9" t="s">
        <v>142</v>
      </c>
    </row>
    <row r="11" spans="1:38" ht="15" customHeight="1" x14ac:dyDescent="0.25">
      <c r="B11" s="53" t="s">
        <v>143</v>
      </c>
    </row>
    <row r="12" spans="1:38" ht="15" customHeight="1" x14ac:dyDescent="0.25">
      <c r="B12" s="53" t="s">
        <v>45</v>
      </c>
      <c r="C12" s="10" t="s">
        <v>45</v>
      </c>
      <c r="D12" s="10" t="s">
        <v>45</v>
      </c>
      <c r="E12" s="10" t="s">
        <v>45</v>
      </c>
      <c r="F12" s="10" t="s">
        <v>45</v>
      </c>
      <c r="G12" s="10" t="s">
        <v>45</v>
      </c>
      <c r="H12" s="10" t="s">
        <v>45</v>
      </c>
      <c r="I12" s="10" t="s">
        <v>45</v>
      </c>
      <c r="J12" s="10" t="s">
        <v>45</v>
      </c>
      <c r="K12" s="10" t="s">
        <v>45</v>
      </c>
      <c r="L12" s="10" t="s">
        <v>45</v>
      </c>
      <c r="M12" s="10" t="s">
        <v>45</v>
      </c>
      <c r="N12" s="10" t="s">
        <v>45</v>
      </c>
      <c r="O12" s="10" t="s">
        <v>45</v>
      </c>
      <c r="P12" s="10" t="s">
        <v>45</v>
      </c>
      <c r="Q12" s="10" t="s">
        <v>45</v>
      </c>
      <c r="R12" s="10" t="s">
        <v>45</v>
      </c>
      <c r="S12" s="10" t="s">
        <v>45</v>
      </c>
      <c r="T12" s="10" t="s">
        <v>45</v>
      </c>
      <c r="U12" s="10" t="s">
        <v>45</v>
      </c>
      <c r="V12" s="10" t="s">
        <v>45</v>
      </c>
      <c r="W12" s="10" t="s">
        <v>45</v>
      </c>
      <c r="X12" s="10" t="s">
        <v>45</v>
      </c>
      <c r="Y12" s="10" t="s">
        <v>45</v>
      </c>
      <c r="Z12" s="10" t="s">
        <v>45</v>
      </c>
      <c r="AA12" s="10" t="s">
        <v>45</v>
      </c>
      <c r="AB12" s="10" t="s">
        <v>45</v>
      </c>
      <c r="AC12" s="10" t="s">
        <v>45</v>
      </c>
      <c r="AD12" s="10" t="s">
        <v>45</v>
      </c>
      <c r="AE12" s="10" t="s">
        <v>45</v>
      </c>
      <c r="AF12" s="10" t="s">
        <v>45</v>
      </c>
      <c r="AG12" s="10" t="s">
        <v>45</v>
      </c>
      <c r="AH12" s="10" t="s">
        <v>45</v>
      </c>
      <c r="AI12" s="10" t="s">
        <v>45</v>
      </c>
      <c r="AJ12" s="10" t="s">
        <v>45</v>
      </c>
      <c r="AK12" s="10" t="s">
        <v>45</v>
      </c>
      <c r="AL12" s="10" t="s">
        <v>412</v>
      </c>
    </row>
    <row r="13" spans="1:38" ht="15" customHeight="1" thickBot="1" x14ac:dyDescent="0.3">
      <c r="B13" s="11" t="s">
        <v>144</v>
      </c>
      <c r="C13" s="11">
        <v>2016</v>
      </c>
      <c r="D13" s="11">
        <v>2017</v>
      </c>
      <c r="E13" s="11">
        <v>2018</v>
      </c>
      <c r="F13" s="11">
        <v>2019</v>
      </c>
      <c r="G13" s="11">
        <v>2020</v>
      </c>
      <c r="H13" s="11">
        <v>2021</v>
      </c>
      <c r="I13" s="11">
        <v>2022</v>
      </c>
      <c r="J13" s="11">
        <v>2023</v>
      </c>
      <c r="K13" s="11">
        <v>2024</v>
      </c>
      <c r="L13" s="11">
        <v>2025</v>
      </c>
      <c r="M13" s="11">
        <v>2026</v>
      </c>
      <c r="N13" s="11">
        <v>2027</v>
      </c>
      <c r="O13" s="11">
        <v>2028</v>
      </c>
      <c r="P13" s="11">
        <v>2029</v>
      </c>
      <c r="Q13" s="11">
        <v>2030</v>
      </c>
      <c r="R13" s="11">
        <v>2031</v>
      </c>
      <c r="S13" s="11">
        <v>2032</v>
      </c>
      <c r="T13" s="11">
        <v>2033</v>
      </c>
      <c r="U13" s="11">
        <v>2034</v>
      </c>
      <c r="V13" s="11">
        <v>2035</v>
      </c>
      <c r="W13" s="11">
        <v>2036</v>
      </c>
      <c r="X13" s="11">
        <v>2037</v>
      </c>
      <c r="Y13" s="11">
        <v>2038</v>
      </c>
      <c r="Z13" s="11">
        <v>2039</v>
      </c>
      <c r="AA13" s="11">
        <v>2040</v>
      </c>
      <c r="AB13" s="11">
        <v>2041</v>
      </c>
      <c r="AC13" s="11">
        <v>2042</v>
      </c>
      <c r="AD13" s="11">
        <v>2043</v>
      </c>
      <c r="AE13" s="11">
        <v>2044</v>
      </c>
      <c r="AF13" s="11">
        <v>2045</v>
      </c>
      <c r="AG13" s="11">
        <v>2046</v>
      </c>
      <c r="AH13" s="11">
        <v>2047</v>
      </c>
      <c r="AI13" s="11">
        <v>2048</v>
      </c>
      <c r="AJ13" s="11">
        <v>2049</v>
      </c>
      <c r="AK13" s="11">
        <v>2050</v>
      </c>
      <c r="AL13" s="11">
        <v>2050</v>
      </c>
    </row>
    <row r="14" spans="1:38" ht="15" customHeight="1" thickTop="1" x14ac:dyDescent="0.25"/>
    <row r="15" spans="1:38" ht="15" customHeight="1" x14ac:dyDescent="0.25">
      <c r="B15" s="12" t="s">
        <v>145</v>
      </c>
    </row>
    <row r="16" spans="1:38" ht="15" customHeight="1" x14ac:dyDescent="0.25"/>
    <row r="17" spans="1:38" ht="15" customHeight="1" x14ac:dyDescent="0.25">
      <c r="B17" s="12" t="s">
        <v>85</v>
      </c>
    </row>
    <row r="18" spans="1:38" ht="15" customHeight="1" x14ac:dyDescent="0.25">
      <c r="B18" s="12" t="s">
        <v>146</v>
      </c>
    </row>
    <row r="19" spans="1:38" ht="15" customHeight="1" x14ac:dyDescent="0.25">
      <c r="A19" s="52" t="s">
        <v>488</v>
      </c>
      <c r="B19" s="13" t="s">
        <v>147</v>
      </c>
      <c r="C19" s="58">
        <v>1215.9060059999999</v>
      </c>
      <c r="D19" s="58">
        <v>1236.5235600000001</v>
      </c>
      <c r="E19" s="58">
        <v>1223.1396480000001</v>
      </c>
      <c r="F19" s="58">
        <v>1167.0113530000001</v>
      </c>
      <c r="G19" s="58">
        <v>1165.184448</v>
      </c>
      <c r="H19" s="58">
        <v>1129.5979</v>
      </c>
      <c r="I19" s="58">
        <v>1094.6245120000001</v>
      </c>
      <c r="J19" s="58">
        <v>1100.5010990000001</v>
      </c>
      <c r="K19" s="58">
        <v>1140.3588870000001</v>
      </c>
      <c r="L19" s="58">
        <v>1155.2811280000001</v>
      </c>
      <c r="M19" s="58">
        <v>1172.2269289999999</v>
      </c>
      <c r="N19" s="58">
        <v>1170.560669</v>
      </c>
      <c r="O19" s="58">
        <v>1164.756836</v>
      </c>
      <c r="P19" s="58">
        <v>1168.439697</v>
      </c>
      <c r="Q19" s="58">
        <v>1168.0581050000001</v>
      </c>
      <c r="R19" s="58">
        <v>1156.6525879999999</v>
      </c>
      <c r="S19" s="58">
        <v>1149.521362</v>
      </c>
      <c r="T19" s="58">
        <v>1144.8808590000001</v>
      </c>
      <c r="U19" s="58">
        <v>1142.4277340000001</v>
      </c>
      <c r="V19" s="58">
        <v>1139.73999</v>
      </c>
      <c r="W19" s="58">
        <v>1141.831177</v>
      </c>
      <c r="X19" s="58">
        <v>1139.3630370000001</v>
      </c>
      <c r="Y19" s="58">
        <v>1140.0410159999999</v>
      </c>
      <c r="Z19" s="58">
        <v>1141.6782229999999</v>
      </c>
      <c r="AA19" s="58">
        <v>1136.898193</v>
      </c>
      <c r="AB19" s="58">
        <v>1135.494751</v>
      </c>
      <c r="AC19" s="58">
        <v>1126.3625489999999</v>
      </c>
      <c r="AD19" s="58">
        <v>1125.106689</v>
      </c>
      <c r="AE19" s="58">
        <v>1135.5040280000001</v>
      </c>
      <c r="AF19" s="58">
        <v>1135.7124020000001</v>
      </c>
      <c r="AG19" s="58">
        <v>1129.1657709999999</v>
      </c>
      <c r="AH19" s="58">
        <v>1128.7391359999999</v>
      </c>
      <c r="AI19" s="58">
        <v>1127.1782229999999</v>
      </c>
      <c r="AJ19" s="58">
        <v>1136.24585</v>
      </c>
      <c r="AK19" s="58">
        <v>1138.6423339999999</v>
      </c>
      <c r="AL19" s="14">
        <v>-2.496E-3</v>
      </c>
    </row>
    <row r="20" spans="1:38" ht="15" customHeight="1" x14ac:dyDescent="0.25">
      <c r="A20" s="52" t="s">
        <v>489</v>
      </c>
      <c r="B20" s="13" t="s">
        <v>148</v>
      </c>
      <c r="C20" s="58">
        <v>20.868998999999999</v>
      </c>
      <c r="D20" s="58">
        <v>17.061084999999999</v>
      </c>
      <c r="E20" s="58">
        <v>16.641500000000001</v>
      </c>
      <c r="F20" s="58">
        <v>12.649876000000001</v>
      </c>
      <c r="G20" s="58">
        <v>12.340902</v>
      </c>
      <c r="H20" s="58">
        <v>12.034386</v>
      </c>
      <c r="I20" s="58">
        <v>11.798971</v>
      </c>
      <c r="J20" s="58">
        <v>11.695050999999999</v>
      </c>
      <c r="K20" s="58">
        <v>11.718273</v>
      </c>
      <c r="L20" s="58">
        <v>11.509763</v>
      </c>
      <c r="M20" s="58">
        <v>10.945835000000001</v>
      </c>
      <c r="N20" s="58">
        <v>10.503863000000001</v>
      </c>
      <c r="O20" s="58">
        <v>10.120623999999999</v>
      </c>
      <c r="P20" s="58">
        <v>9.9923819999999992</v>
      </c>
      <c r="Q20" s="58">
        <v>9.7877790000000005</v>
      </c>
      <c r="R20" s="58">
        <v>9.398479</v>
      </c>
      <c r="S20" s="58">
        <v>9.3223040000000008</v>
      </c>
      <c r="T20" s="58">
        <v>9.2522529999999996</v>
      </c>
      <c r="U20" s="58">
        <v>9.2056660000000008</v>
      </c>
      <c r="V20" s="58">
        <v>9.165419</v>
      </c>
      <c r="W20" s="58">
        <v>9.1136359999999996</v>
      </c>
      <c r="X20" s="58">
        <v>8.9893900000000002</v>
      </c>
      <c r="Y20" s="58">
        <v>8.7179749999999991</v>
      </c>
      <c r="Z20" s="58">
        <v>8.6558820000000001</v>
      </c>
      <c r="AA20" s="58">
        <v>8.6478280000000005</v>
      </c>
      <c r="AB20" s="58">
        <v>8.3219809999999992</v>
      </c>
      <c r="AC20" s="58">
        <v>7.9783340000000003</v>
      </c>
      <c r="AD20" s="58">
        <v>7.6929809999999996</v>
      </c>
      <c r="AE20" s="58">
        <v>7.3991389999999999</v>
      </c>
      <c r="AF20" s="58">
        <v>7.043876</v>
      </c>
      <c r="AG20" s="58">
        <v>7.0396219999999996</v>
      </c>
      <c r="AH20" s="58">
        <v>7.050446</v>
      </c>
      <c r="AI20" s="58">
        <v>7.2017480000000003</v>
      </c>
      <c r="AJ20" s="58">
        <v>7.0572889999999999</v>
      </c>
      <c r="AK20" s="58">
        <v>7.0598619999999999</v>
      </c>
      <c r="AL20" s="14">
        <v>-2.6384000000000001E-2</v>
      </c>
    </row>
    <row r="21" spans="1:38" ht="15" customHeight="1" x14ac:dyDescent="0.25">
      <c r="A21" s="52" t="s">
        <v>490</v>
      </c>
      <c r="B21" s="13" t="s">
        <v>149</v>
      </c>
      <c r="C21" s="58">
        <v>1150.384033</v>
      </c>
      <c r="D21" s="58">
        <v>1004.163757</v>
      </c>
      <c r="E21" s="58">
        <v>1073.023193</v>
      </c>
      <c r="F21" s="58">
        <v>1156.968018</v>
      </c>
      <c r="G21" s="58">
        <v>1107.3326420000001</v>
      </c>
      <c r="H21" s="58">
        <v>1110.5421140000001</v>
      </c>
      <c r="I21" s="58">
        <v>1141.8394780000001</v>
      </c>
      <c r="J21" s="58">
        <v>1173.326294</v>
      </c>
      <c r="K21" s="58">
        <v>1158.6564940000001</v>
      </c>
      <c r="L21" s="58">
        <v>1173.3344729999999</v>
      </c>
      <c r="M21" s="58">
        <v>1178.246582</v>
      </c>
      <c r="N21" s="58">
        <v>1196.1245120000001</v>
      </c>
      <c r="O21" s="58">
        <v>1223.2192379999999</v>
      </c>
      <c r="P21" s="58">
        <v>1237.3774410000001</v>
      </c>
      <c r="Q21" s="58">
        <v>1243.8038329999999</v>
      </c>
      <c r="R21" s="58">
        <v>1259.506836</v>
      </c>
      <c r="S21" s="58">
        <v>1260.6602780000001</v>
      </c>
      <c r="T21" s="58">
        <v>1263.6076660000001</v>
      </c>
      <c r="U21" s="58">
        <v>1279.935303</v>
      </c>
      <c r="V21" s="58">
        <v>1281.267456</v>
      </c>
      <c r="W21" s="58">
        <v>1297.2670900000001</v>
      </c>
      <c r="X21" s="58">
        <v>1314.4212649999999</v>
      </c>
      <c r="Y21" s="58">
        <v>1321.877563</v>
      </c>
      <c r="Z21" s="58">
        <v>1333.1132809999999</v>
      </c>
      <c r="AA21" s="58">
        <v>1350.1049800000001</v>
      </c>
      <c r="AB21" s="58">
        <v>1367.29126</v>
      </c>
      <c r="AC21" s="58">
        <v>1391.610962</v>
      </c>
      <c r="AD21" s="58">
        <v>1408.7330320000001</v>
      </c>
      <c r="AE21" s="58">
        <v>1411.310669</v>
      </c>
      <c r="AF21" s="58">
        <v>1423.4848629999999</v>
      </c>
      <c r="AG21" s="58">
        <v>1441.1392820000001</v>
      </c>
      <c r="AH21" s="58">
        <v>1455.6450199999999</v>
      </c>
      <c r="AI21" s="58">
        <v>1474.994385</v>
      </c>
      <c r="AJ21" s="58">
        <v>1484.593384</v>
      </c>
      <c r="AK21" s="58">
        <v>1514.781982</v>
      </c>
      <c r="AL21" s="14">
        <v>1.2536E-2</v>
      </c>
    </row>
    <row r="22" spans="1:38" ht="15" customHeight="1" x14ac:dyDescent="0.25">
      <c r="A22" s="52" t="s">
        <v>491</v>
      </c>
      <c r="B22" s="13" t="s">
        <v>150</v>
      </c>
      <c r="C22" s="58">
        <v>804.239014</v>
      </c>
      <c r="D22" s="58">
        <v>792.31762700000002</v>
      </c>
      <c r="E22" s="58">
        <v>797.01434300000005</v>
      </c>
      <c r="F22" s="58">
        <v>788.09143100000006</v>
      </c>
      <c r="G22" s="58">
        <v>764.65728799999999</v>
      </c>
      <c r="H22" s="58">
        <v>761.19787599999995</v>
      </c>
      <c r="I22" s="58">
        <v>763.49212599999998</v>
      </c>
      <c r="J22" s="58">
        <v>745.05279499999995</v>
      </c>
      <c r="K22" s="58">
        <v>738.86377000000005</v>
      </c>
      <c r="L22" s="58">
        <v>718.57702600000005</v>
      </c>
      <c r="M22" s="58">
        <v>709.66754200000003</v>
      </c>
      <c r="N22" s="58">
        <v>709.65618900000004</v>
      </c>
      <c r="O22" s="58">
        <v>708.66925000000003</v>
      </c>
      <c r="P22" s="58">
        <v>706.12182600000006</v>
      </c>
      <c r="Q22" s="58">
        <v>695.88855000000001</v>
      </c>
      <c r="R22" s="58">
        <v>688.67211899999995</v>
      </c>
      <c r="S22" s="58">
        <v>689.55242899999996</v>
      </c>
      <c r="T22" s="58">
        <v>686.97314500000005</v>
      </c>
      <c r="U22" s="58">
        <v>671.14794900000004</v>
      </c>
      <c r="V22" s="58">
        <v>668.58374000000003</v>
      </c>
      <c r="W22" s="58">
        <v>661.01690699999995</v>
      </c>
      <c r="X22" s="58">
        <v>660.05346699999996</v>
      </c>
      <c r="Y22" s="58">
        <v>661.28747599999997</v>
      </c>
      <c r="Z22" s="58">
        <v>663.45989999999995</v>
      </c>
      <c r="AA22" s="58">
        <v>665.71881099999996</v>
      </c>
      <c r="AB22" s="58">
        <v>665.78790300000003</v>
      </c>
      <c r="AC22" s="58">
        <v>664.10913100000005</v>
      </c>
      <c r="AD22" s="58">
        <v>662.43102999999996</v>
      </c>
      <c r="AE22" s="58">
        <v>661.05725099999995</v>
      </c>
      <c r="AF22" s="58">
        <v>655.42919900000004</v>
      </c>
      <c r="AG22" s="58">
        <v>649.92663600000003</v>
      </c>
      <c r="AH22" s="58">
        <v>647.09252900000001</v>
      </c>
      <c r="AI22" s="58">
        <v>645.884094</v>
      </c>
      <c r="AJ22" s="58">
        <v>645.884094</v>
      </c>
      <c r="AK22" s="58">
        <v>634.91815199999996</v>
      </c>
      <c r="AL22" s="14">
        <v>-6.6889999999999996E-3</v>
      </c>
    </row>
    <row r="23" spans="1:38" ht="15" customHeight="1" x14ac:dyDescent="0.25">
      <c r="A23" s="52" t="s">
        <v>492</v>
      </c>
      <c r="B23" s="13" t="s">
        <v>151</v>
      </c>
      <c r="C23" s="58">
        <v>0.15135000000000001</v>
      </c>
      <c r="D23" s="58">
        <v>2.6614300000000002</v>
      </c>
      <c r="E23" s="58">
        <v>2.5730949999999999</v>
      </c>
      <c r="F23" s="58">
        <v>2.4556640000000001</v>
      </c>
      <c r="G23" s="58">
        <v>2.395508</v>
      </c>
      <c r="H23" s="58">
        <v>2.3242780000000001</v>
      </c>
      <c r="I23" s="58">
        <v>2.2051910000000001</v>
      </c>
      <c r="J23" s="58">
        <v>2.100257</v>
      </c>
      <c r="K23" s="58">
        <v>2.0123980000000001</v>
      </c>
      <c r="L23" s="58">
        <v>1.849682</v>
      </c>
      <c r="M23" s="58">
        <v>1.6854750000000001</v>
      </c>
      <c r="N23" s="58">
        <v>1.5078260000000001</v>
      </c>
      <c r="O23" s="58">
        <v>1.3672629999999999</v>
      </c>
      <c r="P23" s="58">
        <v>1.2745</v>
      </c>
      <c r="Q23" s="58">
        <v>1.1782029999999999</v>
      </c>
      <c r="R23" s="58">
        <v>1.059742</v>
      </c>
      <c r="S23" s="58">
        <v>0.96161399999999997</v>
      </c>
      <c r="T23" s="58">
        <v>0.89007599999999998</v>
      </c>
      <c r="U23" s="58">
        <v>0.83214600000000005</v>
      </c>
      <c r="V23" s="58">
        <v>0.78915000000000002</v>
      </c>
      <c r="W23" s="58">
        <v>0.75905500000000004</v>
      </c>
      <c r="X23" s="58">
        <v>0.72984300000000002</v>
      </c>
      <c r="Y23" s="58">
        <v>0.70168699999999995</v>
      </c>
      <c r="Z23" s="58">
        <v>0.69672599999999996</v>
      </c>
      <c r="AA23" s="58">
        <v>0.68559599999999998</v>
      </c>
      <c r="AB23" s="58">
        <v>0.69918400000000003</v>
      </c>
      <c r="AC23" s="58">
        <v>0.66476199999999996</v>
      </c>
      <c r="AD23" s="58">
        <v>0.63456699999999999</v>
      </c>
      <c r="AE23" s="58">
        <v>0.60462099999999996</v>
      </c>
      <c r="AF23" s="58">
        <v>0.59074800000000005</v>
      </c>
      <c r="AG23" s="58">
        <v>0.56435900000000006</v>
      </c>
      <c r="AH23" s="58">
        <v>0.53627100000000005</v>
      </c>
      <c r="AI23" s="58">
        <v>0.50756800000000002</v>
      </c>
      <c r="AJ23" s="58">
        <v>0.47307500000000002</v>
      </c>
      <c r="AK23" s="58">
        <v>0.44013600000000003</v>
      </c>
      <c r="AL23" s="14">
        <v>-5.3071E-2</v>
      </c>
    </row>
    <row r="24" spans="1:38" ht="15" customHeight="1" x14ac:dyDescent="0.25">
      <c r="A24" s="52" t="s">
        <v>493</v>
      </c>
      <c r="B24" s="13" t="s">
        <v>152</v>
      </c>
      <c r="C24" s="58">
        <v>572.88867200000004</v>
      </c>
      <c r="D24" s="58">
        <v>625.419128</v>
      </c>
      <c r="E24" s="58">
        <v>613.52819799999997</v>
      </c>
      <c r="F24" s="58">
        <v>682.00305200000003</v>
      </c>
      <c r="G24" s="58">
        <v>776.363831</v>
      </c>
      <c r="H24" s="58">
        <v>821.32238800000005</v>
      </c>
      <c r="I24" s="58">
        <v>843.14819299999999</v>
      </c>
      <c r="J24" s="58">
        <v>849.97369400000002</v>
      </c>
      <c r="K24" s="58">
        <v>856.47363299999995</v>
      </c>
      <c r="L24" s="58">
        <v>865.869507</v>
      </c>
      <c r="M24" s="58">
        <v>873.79278599999998</v>
      </c>
      <c r="N24" s="58">
        <v>880.95013400000005</v>
      </c>
      <c r="O24" s="58">
        <v>887.16772500000002</v>
      </c>
      <c r="P24" s="58">
        <v>895.28228799999999</v>
      </c>
      <c r="Q24" s="58">
        <v>911.31018100000006</v>
      </c>
      <c r="R24" s="58">
        <v>930.88897699999995</v>
      </c>
      <c r="S24" s="58">
        <v>951.56298800000002</v>
      </c>
      <c r="T24" s="58">
        <v>974.78149399999995</v>
      </c>
      <c r="U24" s="58">
        <v>1000.283447</v>
      </c>
      <c r="V24" s="58">
        <v>1029.4891359999999</v>
      </c>
      <c r="W24" s="58">
        <v>1045.1026609999999</v>
      </c>
      <c r="X24" s="58">
        <v>1060.2402340000001</v>
      </c>
      <c r="Y24" s="58">
        <v>1079.2226559999999</v>
      </c>
      <c r="Z24" s="58">
        <v>1091.9570309999999</v>
      </c>
      <c r="AA24" s="58">
        <v>1099.3073730000001</v>
      </c>
      <c r="AB24" s="58">
        <v>1107.821533</v>
      </c>
      <c r="AC24" s="58">
        <v>1118.4228519999999</v>
      </c>
      <c r="AD24" s="58">
        <v>1130.8977050000001</v>
      </c>
      <c r="AE24" s="58">
        <v>1145.102783</v>
      </c>
      <c r="AF24" s="58">
        <v>1166.082275</v>
      </c>
      <c r="AG24" s="58">
        <v>1191.9785159999999</v>
      </c>
      <c r="AH24" s="58">
        <v>1209.4578859999999</v>
      </c>
      <c r="AI24" s="58">
        <v>1221.955933</v>
      </c>
      <c r="AJ24" s="58">
        <v>1231.8029790000001</v>
      </c>
      <c r="AK24" s="58">
        <v>1240.836182</v>
      </c>
      <c r="AL24" s="14">
        <v>2.0978E-2</v>
      </c>
    </row>
    <row r="25" spans="1:38" ht="15" customHeight="1" x14ac:dyDescent="0.25">
      <c r="A25" s="52" t="s">
        <v>494</v>
      </c>
      <c r="B25" s="13" t="s">
        <v>153</v>
      </c>
      <c r="C25" s="58">
        <v>0</v>
      </c>
      <c r="D25" s="58">
        <v>0</v>
      </c>
      <c r="E25" s="58">
        <v>0</v>
      </c>
      <c r="F25" s="58">
        <v>0.17155100000000001</v>
      </c>
      <c r="G25" s="58">
        <v>0.22648499999999999</v>
      </c>
      <c r="H25" s="58">
        <v>0.29610799999999998</v>
      </c>
      <c r="I25" s="58">
        <v>0.41413100000000003</v>
      </c>
      <c r="J25" s="58">
        <v>0.54574999999999996</v>
      </c>
      <c r="K25" s="58">
        <v>0.682006</v>
      </c>
      <c r="L25" s="58">
        <v>0.80807799999999996</v>
      </c>
      <c r="M25" s="58">
        <v>0.94752499999999995</v>
      </c>
      <c r="N25" s="58">
        <v>1.097475</v>
      </c>
      <c r="O25" s="58">
        <v>1.2526280000000001</v>
      </c>
      <c r="P25" s="58">
        <v>1.4145840000000001</v>
      </c>
      <c r="Q25" s="58">
        <v>1.570168</v>
      </c>
      <c r="R25" s="58">
        <v>1.7525409999999999</v>
      </c>
      <c r="S25" s="58">
        <v>1.9263319999999999</v>
      </c>
      <c r="T25" s="58">
        <v>2.1106720000000001</v>
      </c>
      <c r="U25" s="58">
        <v>2.3141620000000001</v>
      </c>
      <c r="V25" s="58">
        <v>2.53321</v>
      </c>
      <c r="W25" s="58">
        <v>2.6139079999999999</v>
      </c>
      <c r="X25" s="58">
        <v>2.7655500000000002</v>
      </c>
      <c r="Y25" s="58">
        <v>2.9341719999999998</v>
      </c>
      <c r="Z25" s="58">
        <v>3.1152329999999999</v>
      </c>
      <c r="AA25" s="58">
        <v>3.3287979999999999</v>
      </c>
      <c r="AB25" s="58">
        <v>3.566573</v>
      </c>
      <c r="AC25" s="58">
        <v>3.820926</v>
      </c>
      <c r="AD25" s="58">
        <v>4.095739</v>
      </c>
      <c r="AE25" s="58">
        <v>4.3718170000000001</v>
      </c>
      <c r="AF25" s="58">
        <v>4.7470150000000002</v>
      </c>
      <c r="AG25" s="58">
        <v>5.1349450000000001</v>
      </c>
      <c r="AH25" s="58">
        <v>5.4905559999999998</v>
      </c>
      <c r="AI25" s="58">
        <v>5.820481</v>
      </c>
      <c r="AJ25" s="58">
        <v>6.1498290000000004</v>
      </c>
      <c r="AK25" s="58">
        <v>6.5457979999999996</v>
      </c>
      <c r="AL25" s="14" t="s">
        <v>62</v>
      </c>
    </row>
    <row r="26" spans="1:38" ht="15" customHeight="1" x14ac:dyDescent="0.25">
      <c r="A26" s="52" t="s">
        <v>495</v>
      </c>
      <c r="B26" s="12" t="s">
        <v>154</v>
      </c>
      <c r="C26" s="59">
        <v>3764.438232</v>
      </c>
      <c r="D26" s="59">
        <v>3678.1464839999999</v>
      </c>
      <c r="E26" s="59">
        <v>3725.919922</v>
      </c>
      <c r="F26" s="59">
        <v>3809.3508299999999</v>
      </c>
      <c r="G26" s="59">
        <v>3828.5009770000001</v>
      </c>
      <c r="H26" s="59">
        <v>3837.3146969999998</v>
      </c>
      <c r="I26" s="59">
        <v>3857.522461</v>
      </c>
      <c r="J26" s="59">
        <v>3883.1948240000002</v>
      </c>
      <c r="K26" s="59">
        <v>3908.7653810000002</v>
      </c>
      <c r="L26" s="59">
        <v>3927.2299800000001</v>
      </c>
      <c r="M26" s="59">
        <v>3947.5126949999999</v>
      </c>
      <c r="N26" s="59">
        <v>3970.400635</v>
      </c>
      <c r="O26" s="59">
        <v>3996.5534670000002</v>
      </c>
      <c r="P26" s="59">
        <v>4019.9025879999999</v>
      </c>
      <c r="Q26" s="59">
        <v>4031.5964359999998</v>
      </c>
      <c r="R26" s="59">
        <v>4047.9311520000001</v>
      </c>
      <c r="S26" s="59">
        <v>4063.5073240000002</v>
      </c>
      <c r="T26" s="59">
        <v>4082.4960940000001</v>
      </c>
      <c r="U26" s="59">
        <v>4106.1459960000002</v>
      </c>
      <c r="V26" s="59">
        <v>4131.5678710000002</v>
      </c>
      <c r="W26" s="59">
        <v>4157.7041019999997</v>
      </c>
      <c r="X26" s="59">
        <v>4186.5625</v>
      </c>
      <c r="Y26" s="59">
        <v>4214.7827150000003</v>
      </c>
      <c r="Z26" s="59">
        <v>4242.6762699999999</v>
      </c>
      <c r="AA26" s="59">
        <v>4264.6909180000002</v>
      </c>
      <c r="AB26" s="59">
        <v>4288.9829099999997</v>
      </c>
      <c r="AC26" s="59">
        <v>4312.9692379999997</v>
      </c>
      <c r="AD26" s="59">
        <v>4339.591797</v>
      </c>
      <c r="AE26" s="59">
        <v>4365.3500979999999</v>
      </c>
      <c r="AF26" s="59">
        <v>4393.0908200000003</v>
      </c>
      <c r="AG26" s="59">
        <v>4424.9492190000001</v>
      </c>
      <c r="AH26" s="59">
        <v>4454.0122069999998</v>
      </c>
      <c r="AI26" s="59">
        <v>4483.5424800000001</v>
      </c>
      <c r="AJ26" s="59">
        <v>4512.2065430000002</v>
      </c>
      <c r="AK26" s="59">
        <v>4543.2246089999999</v>
      </c>
      <c r="AL26" s="15">
        <v>6.4209999999999996E-3</v>
      </c>
    </row>
    <row r="27" spans="1:38" ht="15" customHeight="1" x14ac:dyDescent="0.25">
      <c r="B27" s="12" t="s">
        <v>155</v>
      </c>
    </row>
    <row r="28" spans="1:38" ht="15" customHeight="1" x14ac:dyDescent="0.25">
      <c r="A28" s="52" t="s">
        <v>496</v>
      </c>
      <c r="B28" s="13" t="s">
        <v>147</v>
      </c>
      <c r="C28" s="58">
        <v>14.140196</v>
      </c>
      <c r="D28" s="58">
        <v>19.705916999999999</v>
      </c>
      <c r="E28" s="58">
        <v>19.095155999999999</v>
      </c>
      <c r="F28" s="58">
        <v>18.713847999999999</v>
      </c>
      <c r="G28" s="58">
        <v>17.382282</v>
      </c>
      <c r="H28" s="58">
        <v>17.151821000000002</v>
      </c>
      <c r="I28" s="58">
        <v>16.747871</v>
      </c>
      <c r="J28" s="58">
        <v>17.057590000000001</v>
      </c>
      <c r="K28" s="58">
        <v>16.799885</v>
      </c>
      <c r="L28" s="58">
        <v>16.906040000000001</v>
      </c>
      <c r="M28" s="58">
        <v>17.378920000000001</v>
      </c>
      <c r="N28" s="58">
        <v>17.173663999999999</v>
      </c>
      <c r="O28" s="58">
        <v>16.820608</v>
      </c>
      <c r="P28" s="58">
        <v>17.258448000000001</v>
      </c>
      <c r="Q28" s="58">
        <v>17.380763999999999</v>
      </c>
      <c r="R28" s="58">
        <v>17.276443</v>
      </c>
      <c r="S28" s="58">
        <v>16.901062</v>
      </c>
      <c r="T28" s="58">
        <v>16.957509999999999</v>
      </c>
      <c r="U28" s="58">
        <v>16.737031999999999</v>
      </c>
      <c r="V28" s="58">
        <v>16.806273000000001</v>
      </c>
      <c r="W28" s="58">
        <v>17.142482999999999</v>
      </c>
      <c r="X28" s="58">
        <v>17.149107000000001</v>
      </c>
      <c r="Y28" s="58">
        <v>17.148716</v>
      </c>
      <c r="Z28" s="58">
        <v>16.734411000000001</v>
      </c>
      <c r="AA28" s="58">
        <v>16.678988</v>
      </c>
      <c r="AB28" s="58">
        <v>16.678843000000001</v>
      </c>
      <c r="AC28" s="58">
        <v>16.678508999999998</v>
      </c>
      <c r="AD28" s="58">
        <v>16.678073999999999</v>
      </c>
      <c r="AE28" s="58">
        <v>16.677546</v>
      </c>
      <c r="AF28" s="58">
        <v>16.676953999999999</v>
      </c>
      <c r="AG28" s="58">
        <v>16.676437</v>
      </c>
      <c r="AH28" s="58">
        <v>16.675803999999999</v>
      </c>
      <c r="AI28" s="58">
        <v>16.675114000000001</v>
      </c>
      <c r="AJ28" s="58">
        <v>16.674420999999999</v>
      </c>
      <c r="AK28" s="58">
        <v>16.979485</v>
      </c>
      <c r="AL28" s="14">
        <v>-4.5019999999999999E-3</v>
      </c>
    </row>
    <row r="29" spans="1:38" ht="15" customHeight="1" x14ac:dyDescent="0.25">
      <c r="A29" s="52" t="s">
        <v>497</v>
      </c>
      <c r="B29" s="13" t="s">
        <v>148</v>
      </c>
      <c r="C29" s="58">
        <v>1.8868739999999999</v>
      </c>
      <c r="D29" s="58">
        <v>0.60124500000000003</v>
      </c>
      <c r="E29" s="58">
        <v>0.60410600000000003</v>
      </c>
      <c r="F29" s="58">
        <v>0.60520200000000002</v>
      </c>
      <c r="G29" s="58">
        <v>0.60251100000000002</v>
      </c>
      <c r="H29" s="58">
        <v>0.60190900000000003</v>
      </c>
      <c r="I29" s="58">
        <v>0.60028599999999999</v>
      </c>
      <c r="J29" s="58">
        <v>0.60153000000000001</v>
      </c>
      <c r="K29" s="58">
        <v>0.60053400000000001</v>
      </c>
      <c r="L29" s="58">
        <v>0.60096000000000005</v>
      </c>
      <c r="M29" s="58">
        <v>0.60285999999999995</v>
      </c>
      <c r="N29" s="58">
        <v>0.60072899999999996</v>
      </c>
      <c r="O29" s="58">
        <v>0.599298</v>
      </c>
      <c r="P29" s="58">
        <v>0.60105699999999995</v>
      </c>
      <c r="Q29" s="58">
        <v>0.60155999999999998</v>
      </c>
      <c r="R29" s="58">
        <v>0.60114400000000001</v>
      </c>
      <c r="S29" s="58">
        <v>0.59964399999999995</v>
      </c>
      <c r="T29" s="58">
        <v>0.59987100000000004</v>
      </c>
      <c r="U29" s="58">
        <v>0.59899100000000005</v>
      </c>
      <c r="V29" s="58">
        <v>0.59926900000000005</v>
      </c>
      <c r="W29" s="58">
        <v>0.60061900000000001</v>
      </c>
      <c r="X29" s="58">
        <v>0.60084199999999999</v>
      </c>
      <c r="Y29" s="58">
        <v>0.60083799999999998</v>
      </c>
      <c r="Z29" s="58">
        <v>0.59909299999999999</v>
      </c>
      <c r="AA29" s="58">
        <v>0.59895399999999999</v>
      </c>
      <c r="AB29" s="58">
        <v>0.59895399999999999</v>
      </c>
      <c r="AC29" s="58">
        <v>0.59892100000000004</v>
      </c>
      <c r="AD29" s="58">
        <v>0.59895100000000001</v>
      </c>
      <c r="AE29" s="58">
        <v>0.59875199999999995</v>
      </c>
      <c r="AF29" s="58">
        <v>0.59875</v>
      </c>
      <c r="AG29" s="58">
        <v>0.59874799999999995</v>
      </c>
      <c r="AH29" s="58">
        <v>0.598746</v>
      </c>
      <c r="AI29" s="58">
        <v>0.59874300000000003</v>
      </c>
      <c r="AJ29" s="58">
        <v>0.59874000000000005</v>
      </c>
      <c r="AK29" s="58">
        <v>0.59996499999999997</v>
      </c>
      <c r="AL29" s="14">
        <v>-6.4999999999999994E-5</v>
      </c>
    </row>
    <row r="30" spans="1:38" ht="15" customHeight="1" x14ac:dyDescent="0.25">
      <c r="A30" s="52" t="s">
        <v>498</v>
      </c>
      <c r="B30" s="13" t="s">
        <v>156</v>
      </c>
      <c r="C30" s="58">
        <v>129.03143299999999</v>
      </c>
      <c r="D30" s="58">
        <v>140.002319</v>
      </c>
      <c r="E30" s="58">
        <v>144.42759699999999</v>
      </c>
      <c r="F30" s="58">
        <v>143.75914</v>
      </c>
      <c r="G30" s="58">
        <v>144.264938</v>
      </c>
      <c r="H30" s="58">
        <v>146.13664199999999</v>
      </c>
      <c r="I30" s="58">
        <v>146.74941999999999</v>
      </c>
      <c r="J30" s="58">
        <v>144.61807300000001</v>
      </c>
      <c r="K30" s="58">
        <v>145.00563</v>
      </c>
      <c r="L30" s="58">
        <v>143.829407</v>
      </c>
      <c r="M30" s="58">
        <v>143.395782</v>
      </c>
      <c r="N30" s="58">
        <v>143.39558400000001</v>
      </c>
      <c r="O30" s="58">
        <v>143.39524800000001</v>
      </c>
      <c r="P30" s="58">
        <v>143.394318</v>
      </c>
      <c r="Q30" s="58">
        <v>143.41539</v>
      </c>
      <c r="R30" s="58">
        <v>143.35107400000001</v>
      </c>
      <c r="S30" s="58">
        <v>143.36712600000001</v>
      </c>
      <c r="T30" s="58">
        <v>143.37965399999999</v>
      </c>
      <c r="U30" s="58">
        <v>143.378815</v>
      </c>
      <c r="V30" s="58">
        <v>143.37908899999999</v>
      </c>
      <c r="W30" s="58">
        <v>143.37855500000001</v>
      </c>
      <c r="X30" s="58">
        <v>143.50567599999999</v>
      </c>
      <c r="Y30" s="58">
        <v>143.444885</v>
      </c>
      <c r="Z30" s="58">
        <v>143.42248499999999</v>
      </c>
      <c r="AA30" s="58">
        <v>143.42738299999999</v>
      </c>
      <c r="AB30" s="58">
        <v>143.37254300000001</v>
      </c>
      <c r="AC30" s="58">
        <v>143.37162799999999</v>
      </c>
      <c r="AD30" s="58">
        <v>143.339676</v>
      </c>
      <c r="AE30" s="58">
        <v>143.33519000000001</v>
      </c>
      <c r="AF30" s="58">
        <v>143.28353899999999</v>
      </c>
      <c r="AG30" s="58">
        <v>143.28280599999999</v>
      </c>
      <c r="AH30" s="58">
        <v>143.28260800000001</v>
      </c>
      <c r="AI30" s="58">
        <v>143.28277600000001</v>
      </c>
      <c r="AJ30" s="58">
        <v>141.83073400000001</v>
      </c>
      <c r="AK30" s="58">
        <v>141.91743500000001</v>
      </c>
      <c r="AL30" s="14">
        <v>4.1199999999999999E-4</v>
      </c>
    </row>
    <row r="31" spans="1:38" ht="15" customHeight="1" x14ac:dyDescent="0.25">
      <c r="A31" s="52" t="s">
        <v>499</v>
      </c>
      <c r="B31" s="13" t="s">
        <v>157</v>
      </c>
      <c r="C31" s="58">
        <v>3.8972150000000001</v>
      </c>
      <c r="D31" s="58">
        <v>4.7376820000000004</v>
      </c>
      <c r="E31" s="58">
        <v>4.8488530000000001</v>
      </c>
      <c r="F31" s="58">
        <v>4.9072639999999996</v>
      </c>
      <c r="G31" s="58">
        <v>4.9067819999999998</v>
      </c>
      <c r="H31" s="58">
        <v>4.9064290000000002</v>
      </c>
      <c r="I31" s="58">
        <v>4.9063639999999999</v>
      </c>
      <c r="J31" s="58">
        <v>4.9056040000000003</v>
      </c>
      <c r="K31" s="58">
        <v>4.9146979999999996</v>
      </c>
      <c r="L31" s="58">
        <v>4.9143189999999999</v>
      </c>
      <c r="M31" s="58">
        <v>4.9140639999999998</v>
      </c>
      <c r="N31" s="58">
        <v>4.914021</v>
      </c>
      <c r="O31" s="58">
        <v>4.8382339999999999</v>
      </c>
      <c r="P31" s="58">
        <v>4.8383589999999996</v>
      </c>
      <c r="Q31" s="58">
        <v>4.9100390000000003</v>
      </c>
      <c r="R31" s="58">
        <v>4.9107370000000001</v>
      </c>
      <c r="S31" s="58">
        <v>4.9134440000000001</v>
      </c>
      <c r="T31" s="58">
        <v>4.9134260000000003</v>
      </c>
      <c r="U31" s="58">
        <v>4.9134200000000003</v>
      </c>
      <c r="V31" s="58">
        <v>4.9135989999999996</v>
      </c>
      <c r="W31" s="58">
        <v>4.9098040000000003</v>
      </c>
      <c r="X31" s="58">
        <v>4.9102620000000003</v>
      </c>
      <c r="Y31" s="58">
        <v>4.9102550000000003</v>
      </c>
      <c r="Z31" s="58">
        <v>4.9088260000000004</v>
      </c>
      <c r="AA31" s="58">
        <v>4.9015959999999996</v>
      </c>
      <c r="AB31" s="58">
        <v>4.9006350000000003</v>
      </c>
      <c r="AC31" s="58">
        <v>4.9020650000000003</v>
      </c>
      <c r="AD31" s="58">
        <v>4.9069529999999997</v>
      </c>
      <c r="AE31" s="58">
        <v>4.9079829999999998</v>
      </c>
      <c r="AF31" s="58">
        <v>4.9066739999999998</v>
      </c>
      <c r="AG31" s="58">
        <v>4.907273</v>
      </c>
      <c r="AH31" s="58">
        <v>4.9063629999999998</v>
      </c>
      <c r="AI31" s="58">
        <v>4.9039929999999998</v>
      </c>
      <c r="AJ31" s="58">
        <v>4.9052579999999999</v>
      </c>
      <c r="AK31" s="58">
        <v>4.9131289999999996</v>
      </c>
      <c r="AL31" s="14">
        <v>1.103E-3</v>
      </c>
    </row>
    <row r="32" spans="1:38" ht="15" customHeight="1" x14ac:dyDescent="0.25">
      <c r="A32" s="52" t="s">
        <v>500</v>
      </c>
      <c r="B32" s="12" t="s">
        <v>154</v>
      </c>
      <c r="C32" s="59">
        <v>152.714066</v>
      </c>
      <c r="D32" s="59">
        <v>165.04716500000001</v>
      </c>
      <c r="E32" s="59">
        <v>168.975708</v>
      </c>
      <c r="F32" s="59">
        <v>167.985443</v>
      </c>
      <c r="G32" s="59">
        <v>167.156509</v>
      </c>
      <c r="H32" s="59">
        <v>168.79681400000001</v>
      </c>
      <c r="I32" s="59">
        <v>169.00393700000001</v>
      </c>
      <c r="J32" s="59">
        <v>167.18279999999999</v>
      </c>
      <c r="K32" s="59">
        <v>167.32075499999999</v>
      </c>
      <c r="L32" s="59">
        <v>166.250732</v>
      </c>
      <c r="M32" s="59">
        <v>166.29162600000001</v>
      </c>
      <c r="N32" s="59">
        <v>166.084</v>
      </c>
      <c r="O32" s="59">
        <v>165.65339700000001</v>
      </c>
      <c r="P32" s="59">
        <v>166.09217799999999</v>
      </c>
      <c r="Q32" s="59">
        <v>166.30775499999999</v>
      </c>
      <c r="R32" s="59">
        <v>166.13940400000001</v>
      </c>
      <c r="S32" s="59">
        <v>165.78126499999999</v>
      </c>
      <c r="T32" s="59">
        <v>165.85046399999999</v>
      </c>
      <c r="U32" s="59">
        <v>165.628265</v>
      </c>
      <c r="V32" s="59">
        <v>165.69824199999999</v>
      </c>
      <c r="W32" s="59">
        <v>166.031464</v>
      </c>
      <c r="X32" s="59">
        <v>166.16589400000001</v>
      </c>
      <c r="Y32" s="59">
        <v>166.104691</v>
      </c>
      <c r="Z32" s="59">
        <v>165.66480999999999</v>
      </c>
      <c r="AA32" s="59">
        <v>165.60691800000001</v>
      </c>
      <c r="AB32" s="59">
        <v>165.55098000000001</v>
      </c>
      <c r="AC32" s="59">
        <v>165.551132</v>
      </c>
      <c r="AD32" s="59">
        <v>165.523651</v>
      </c>
      <c r="AE32" s="59">
        <v>165.51947000000001</v>
      </c>
      <c r="AF32" s="59">
        <v>165.465912</v>
      </c>
      <c r="AG32" s="59">
        <v>165.46525600000001</v>
      </c>
      <c r="AH32" s="59">
        <v>165.463516</v>
      </c>
      <c r="AI32" s="59">
        <v>165.460632</v>
      </c>
      <c r="AJ32" s="59">
        <v>164.00915499999999</v>
      </c>
      <c r="AK32" s="59">
        <v>164.41001900000001</v>
      </c>
      <c r="AL32" s="15">
        <v>-1.17E-4</v>
      </c>
    </row>
    <row r="33" spans="1:38" ht="15" customHeight="1" x14ac:dyDescent="0.25">
      <c r="A33" s="52" t="s">
        <v>501</v>
      </c>
      <c r="B33" s="12" t="s">
        <v>245</v>
      </c>
      <c r="C33" s="59">
        <v>3917.1523440000001</v>
      </c>
      <c r="D33" s="59">
        <v>3843.1936040000001</v>
      </c>
      <c r="E33" s="59">
        <v>3894.8955080000001</v>
      </c>
      <c r="F33" s="59">
        <v>3977.336182</v>
      </c>
      <c r="G33" s="59">
        <v>3995.657471</v>
      </c>
      <c r="H33" s="59">
        <v>4006.1115719999998</v>
      </c>
      <c r="I33" s="59">
        <v>4026.5263669999999</v>
      </c>
      <c r="J33" s="59">
        <v>4050.3776859999998</v>
      </c>
      <c r="K33" s="59">
        <v>4076.086182</v>
      </c>
      <c r="L33" s="59">
        <v>4093.4807129999999</v>
      </c>
      <c r="M33" s="59">
        <v>4113.8041990000002</v>
      </c>
      <c r="N33" s="59">
        <v>4136.4848629999997</v>
      </c>
      <c r="O33" s="59">
        <v>4162.2070309999999</v>
      </c>
      <c r="P33" s="59">
        <v>4185.9946289999998</v>
      </c>
      <c r="Q33" s="59">
        <v>4197.904297</v>
      </c>
      <c r="R33" s="59">
        <v>4214.0703119999998</v>
      </c>
      <c r="S33" s="59">
        <v>4229.2885740000002</v>
      </c>
      <c r="T33" s="59">
        <v>4248.3466799999997</v>
      </c>
      <c r="U33" s="59">
        <v>4271.7744140000004</v>
      </c>
      <c r="V33" s="59">
        <v>4297.2661129999997</v>
      </c>
      <c r="W33" s="59">
        <v>4323.7353519999997</v>
      </c>
      <c r="X33" s="59">
        <v>4352.7285160000001</v>
      </c>
      <c r="Y33" s="59">
        <v>4380.8872069999998</v>
      </c>
      <c r="Z33" s="59">
        <v>4408.3413090000004</v>
      </c>
      <c r="AA33" s="59">
        <v>4430.2978519999997</v>
      </c>
      <c r="AB33" s="59">
        <v>4454.5336909999996</v>
      </c>
      <c r="AC33" s="59">
        <v>4478.5205079999996</v>
      </c>
      <c r="AD33" s="59">
        <v>4505.1152339999999</v>
      </c>
      <c r="AE33" s="59">
        <v>4530.8696289999998</v>
      </c>
      <c r="AF33" s="59">
        <v>4558.5566410000001</v>
      </c>
      <c r="AG33" s="59">
        <v>4590.4145509999998</v>
      </c>
      <c r="AH33" s="59">
        <v>4619.4755859999996</v>
      </c>
      <c r="AI33" s="59">
        <v>4649.0029299999997</v>
      </c>
      <c r="AJ33" s="59">
        <v>4676.2158200000003</v>
      </c>
      <c r="AK33" s="59">
        <v>4707.6347660000001</v>
      </c>
      <c r="AL33" s="15">
        <v>6.1669999999999997E-3</v>
      </c>
    </row>
    <row r="34" spans="1:38" ht="15" customHeight="1" x14ac:dyDescent="0.25">
      <c r="A34" s="52" t="s">
        <v>502</v>
      </c>
      <c r="B34" s="13" t="s">
        <v>158</v>
      </c>
      <c r="C34" s="58">
        <v>16.990991999999999</v>
      </c>
      <c r="D34" s="58">
        <v>17.325248999999999</v>
      </c>
      <c r="E34" s="58">
        <v>17.290921999999998</v>
      </c>
      <c r="F34" s="58">
        <v>17.29092</v>
      </c>
      <c r="G34" s="58">
        <v>16.926131999999999</v>
      </c>
      <c r="H34" s="58">
        <v>16.910515</v>
      </c>
      <c r="I34" s="58">
        <v>16.905704</v>
      </c>
      <c r="J34" s="58">
        <v>16.881779000000002</v>
      </c>
      <c r="K34" s="58">
        <v>16.840073</v>
      </c>
      <c r="L34" s="58">
        <v>16.839770999999999</v>
      </c>
      <c r="M34" s="58">
        <v>16.839770999999999</v>
      </c>
      <c r="N34" s="58">
        <v>16.839770999999999</v>
      </c>
      <c r="O34" s="58">
        <v>16.839770999999999</v>
      </c>
      <c r="P34" s="58">
        <v>16.839770999999999</v>
      </c>
      <c r="Q34" s="58">
        <v>16.839706</v>
      </c>
      <c r="R34" s="58">
        <v>16.839706</v>
      </c>
      <c r="S34" s="58">
        <v>16.839706</v>
      </c>
      <c r="T34" s="58">
        <v>16.838906999999999</v>
      </c>
      <c r="U34" s="58">
        <v>16.829712000000001</v>
      </c>
      <c r="V34" s="58">
        <v>16.821480000000001</v>
      </c>
      <c r="W34" s="58">
        <v>16.802489999999999</v>
      </c>
      <c r="X34" s="58">
        <v>16.782162</v>
      </c>
      <c r="Y34" s="58">
        <v>16.782162</v>
      </c>
      <c r="Z34" s="58">
        <v>16.782162</v>
      </c>
      <c r="AA34" s="58">
        <v>16.782162</v>
      </c>
      <c r="AB34" s="58">
        <v>16.782162</v>
      </c>
      <c r="AC34" s="58">
        <v>16.782162</v>
      </c>
      <c r="AD34" s="58">
        <v>16.782162</v>
      </c>
      <c r="AE34" s="58">
        <v>16.782162</v>
      </c>
      <c r="AF34" s="58">
        <v>16.782162</v>
      </c>
      <c r="AG34" s="58">
        <v>16.782162</v>
      </c>
      <c r="AH34" s="58">
        <v>16.782162</v>
      </c>
      <c r="AI34" s="58">
        <v>16.782162</v>
      </c>
      <c r="AJ34" s="58">
        <v>16.782066</v>
      </c>
      <c r="AK34" s="58">
        <v>16.782066</v>
      </c>
      <c r="AL34" s="14">
        <v>-9.6500000000000004E-4</v>
      </c>
    </row>
    <row r="35" spans="1:38" ht="15" customHeight="1" x14ac:dyDescent="0.25"/>
    <row r="36" spans="1:38" ht="15" customHeight="1" x14ac:dyDescent="0.25">
      <c r="A36" s="52" t="s">
        <v>503</v>
      </c>
      <c r="B36" s="12" t="s">
        <v>159</v>
      </c>
      <c r="C36" s="59">
        <v>3900.1613769999999</v>
      </c>
      <c r="D36" s="59">
        <v>3825.8684079999998</v>
      </c>
      <c r="E36" s="59">
        <v>3877.6044919999999</v>
      </c>
      <c r="F36" s="59">
        <v>3960.0451659999999</v>
      </c>
      <c r="G36" s="59">
        <v>3978.7314449999999</v>
      </c>
      <c r="H36" s="59">
        <v>3989.201172</v>
      </c>
      <c r="I36" s="59">
        <v>4009.6206050000001</v>
      </c>
      <c r="J36" s="59">
        <v>4033.4958499999998</v>
      </c>
      <c r="K36" s="59">
        <v>4059.2460940000001</v>
      </c>
      <c r="L36" s="59">
        <v>4076.6408689999998</v>
      </c>
      <c r="M36" s="59">
        <v>4096.9643550000001</v>
      </c>
      <c r="N36" s="59">
        <v>4119.6450199999999</v>
      </c>
      <c r="O36" s="59">
        <v>4145.3671880000002</v>
      </c>
      <c r="P36" s="59">
        <v>4169.1547849999997</v>
      </c>
      <c r="Q36" s="59">
        <v>4181.064453</v>
      </c>
      <c r="R36" s="59">
        <v>4197.2304690000001</v>
      </c>
      <c r="S36" s="59">
        <v>4212.4487300000001</v>
      </c>
      <c r="T36" s="59">
        <v>4231.5078119999998</v>
      </c>
      <c r="U36" s="59">
        <v>4254.9448240000002</v>
      </c>
      <c r="V36" s="59">
        <v>4280.4448240000002</v>
      </c>
      <c r="W36" s="59">
        <v>4306.9326170000004</v>
      </c>
      <c r="X36" s="59">
        <v>4335.9462890000004</v>
      </c>
      <c r="Y36" s="59">
        <v>4364.1049800000001</v>
      </c>
      <c r="Z36" s="59">
        <v>4391.5590819999998</v>
      </c>
      <c r="AA36" s="59">
        <v>4413.515625</v>
      </c>
      <c r="AB36" s="59">
        <v>4437.7514650000003</v>
      </c>
      <c r="AC36" s="59">
        <v>4461.7382809999999</v>
      </c>
      <c r="AD36" s="59">
        <v>4488.3330079999996</v>
      </c>
      <c r="AE36" s="59">
        <v>4514.0874020000001</v>
      </c>
      <c r="AF36" s="59">
        <v>4541.7744140000004</v>
      </c>
      <c r="AG36" s="59">
        <v>4573.6323240000002</v>
      </c>
      <c r="AH36" s="59">
        <v>4602.6933589999999</v>
      </c>
      <c r="AI36" s="59">
        <v>4632.220703</v>
      </c>
      <c r="AJ36" s="59">
        <v>4659.4335940000001</v>
      </c>
      <c r="AK36" s="59">
        <v>4690.8525390000004</v>
      </c>
      <c r="AL36" s="15">
        <v>6.1960000000000001E-3</v>
      </c>
    </row>
    <row r="37" spans="1:38" ht="15" customHeight="1" x14ac:dyDescent="0.25"/>
    <row r="38" spans="1:38" ht="15" customHeight="1" x14ac:dyDescent="0.25">
      <c r="B38" s="12" t="s">
        <v>160</v>
      </c>
    </row>
    <row r="39" spans="1:38" ht="15" customHeight="1" x14ac:dyDescent="0.25">
      <c r="A39" s="52" t="s">
        <v>504</v>
      </c>
      <c r="B39" s="13" t="s">
        <v>147</v>
      </c>
      <c r="C39" s="58">
        <v>11.65986</v>
      </c>
      <c r="D39" s="58">
        <v>12.020726</v>
      </c>
      <c r="E39" s="58">
        <v>11.488662</v>
      </c>
      <c r="F39" s="58">
        <v>11.418143000000001</v>
      </c>
      <c r="G39" s="58">
        <v>11.444877</v>
      </c>
      <c r="H39" s="58">
        <v>11.362664000000001</v>
      </c>
      <c r="I39" s="58">
        <v>11.243551</v>
      </c>
      <c r="J39" s="58">
        <v>11.149839999999999</v>
      </c>
      <c r="K39" s="58">
        <v>11.097505999999999</v>
      </c>
      <c r="L39" s="58">
        <v>11.023377</v>
      </c>
      <c r="M39" s="58">
        <v>10.951836999999999</v>
      </c>
      <c r="N39" s="58">
        <v>10.887228</v>
      </c>
      <c r="O39" s="58">
        <v>10.822659</v>
      </c>
      <c r="P39" s="58">
        <v>10.730302999999999</v>
      </c>
      <c r="Q39" s="58">
        <v>10.682878000000001</v>
      </c>
      <c r="R39" s="58">
        <v>10.638681999999999</v>
      </c>
      <c r="S39" s="58">
        <v>10.578711999999999</v>
      </c>
      <c r="T39" s="58">
        <v>10.523623000000001</v>
      </c>
      <c r="U39" s="58">
        <v>10.463856</v>
      </c>
      <c r="V39" s="58">
        <v>10.406098</v>
      </c>
      <c r="W39" s="58">
        <v>10.333249</v>
      </c>
      <c r="X39" s="58">
        <v>10.274074000000001</v>
      </c>
      <c r="Y39" s="58">
        <v>10.180960000000001</v>
      </c>
      <c r="Z39" s="58">
        <v>10.092807000000001</v>
      </c>
      <c r="AA39" s="58">
        <v>10.01014</v>
      </c>
      <c r="AB39" s="58">
        <v>9.9316680000000002</v>
      </c>
      <c r="AC39" s="58">
        <v>9.8462370000000004</v>
      </c>
      <c r="AD39" s="58">
        <v>9.7511449999999993</v>
      </c>
      <c r="AE39" s="58">
        <v>9.6447269999999996</v>
      </c>
      <c r="AF39" s="58">
        <v>9.5392499999999991</v>
      </c>
      <c r="AG39" s="58">
        <v>9.4320260000000005</v>
      </c>
      <c r="AH39" s="58">
        <v>9.3359550000000002</v>
      </c>
      <c r="AI39" s="58">
        <v>9.2421640000000007</v>
      </c>
      <c r="AJ39" s="58">
        <v>9.1343429999999994</v>
      </c>
      <c r="AK39" s="58">
        <v>9.015981</v>
      </c>
      <c r="AL39" s="14">
        <v>-8.6779999999999999E-3</v>
      </c>
    </row>
    <row r="40" spans="1:38" ht="15" customHeight="1" x14ac:dyDescent="0.25">
      <c r="A40" s="52" t="s">
        <v>505</v>
      </c>
      <c r="B40" s="13" t="s">
        <v>148</v>
      </c>
      <c r="C40" s="58">
        <v>1.0447489999999999</v>
      </c>
      <c r="D40" s="58">
        <v>0.87982000000000005</v>
      </c>
      <c r="E40" s="58">
        <v>0.69617600000000002</v>
      </c>
      <c r="F40" s="58">
        <v>0.52410000000000001</v>
      </c>
      <c r="G40" s="58">
        <v>0.52720800000000001</v>
      </c>
      <c r="H40" s="58">
        <v>0.52881299999999998</v>
      </c>
      <c r="I40" s="58">
        <v>0.52976800000000002</v>
      </c>
      <c r="J40" s="58">
        <v>0.53089399999999998</v>
      </c>
      <c r="K40" s="58">
        <v>0.53259599999999996</v>
      </c>
      <c r="L40" s="58">
        <v>0.53383599999999998</v>
      </c>
      <c r="M40" s="58">
        <v>0.53544000000000003</v>
      </c>
      <c r="N40" s="58">
        <v>0.53757900000000003</v>
      </c>
      <c r="O40" s="58">
        <v>0.53984900000000002</v>
      </c>
      <c r="P40" s="58">
        <v>0.54188400000000003</v>
      </c>
      <c r="Q40" s="58">
        <v>0.545014</v>
      </c>
      <c r="R40" s="58">
        <v>0.54856099999999997</v>
      </c>
      <c r="S40" s="58">
        <v>0.55162299999999997</v>
      </c>
      <c r="T40" s="58">
        <v>0.55452699999999999</v>
      </c>
      <c r="U40" s="58">
        <v>0.55736200000000002</v>
      </c>
      <c r="V40" s="58">
        <v>0.56014699999999995</v>
      </c>
      <c r="W40" s="58">
        <v>0.56282500000000002</v>
      </c>
      <c r="X40" s="58">
        <v>0.56575200000000003</v>
      </c>
      <c r="Y40" s="58">
        <v>0.56796199999999997</v>
      </c>
      <c r="Z40" s="58">
        <v>0.570581</v>
      </c>
      <c r="AA40" s="58">
        <v>0.57329699999999995</v>
      </c>
      <c r="AB40" s="58">
        <v>0.57616299999999998</v>
      </c>
      <c r="AC40" s="58">
        <v>0.57911299999999999</v>
      </c>
      <c r="AD40" s="58">
        <v>0.58170500000000003</v>
      </c>
      <c r="AE40" s="58">
        <v>0.58386300000000002</v>
      </c>
      <c r="AF40" s="58">
        <v>0.58604800000000001</v>
      </c>
      <c r="AG40" s="58">
        <v>0.58810399999999996</v>
      </c>
      <c r="AH40" s="58">
        <v>0.59083600000000003</v>
      </c>
      <c r="AI40" s="58">
        <v>0.59361600000000003</v>
      </c>
      <c r="AJ40" s="58">
        <v>0.59602999999999995</v>
      </c>
      <c r="AK40" s="58">
        <v>0.59818199999999999</v>
      </c>
      <c r="AL40" s="14">
        <v>-1.1624000000000001E-2</v>
      </c>
    </row>
    <row r="41" spans="1:38" ht="15" customHeight="1" x14ac:dyDescent="0.25">
      <c r="A41" s="52" t="s">
        <v>506</v>
      </c>
      <c r="B41" s="13" t="s">
        <v>156</v>
      </c>
      <c r="C41" s="58">
        <v>103.442795</v>
      </c>
      <c r="D41" s="58">
        <v>107.881508</v>
      </c>
      <c r="E41" s="58">
        <v>111.856201</v>
      </c>
      <c r="F41" s="58">
        <v>116.46215100000001</v>
      </c>
      <c r="G41" s="58">
        <v>120.10086099999999</v>
      </c>
      <c r="H41" s="58">
        <v>122.170845</v>
      </c>
      <c r="I41" s="58">
        <v>124.426239</v>
      </c>
      <c r="J41" s="58">
        <v>126.85684999999999</v>
      </c>
      <c r="K41" s="58">
        <v>128.17626999999999</v>
      </c>
      <c r="L41" s="58">
        <v>130.570099</v>
      </c>
      <c r="M41" s="58">
        <v>133.074738</v>
      </c>
      <c r="N41" s="58">
        <v>136.367142</v>
      </c>
      <c r="O41" s="58">
        <v>139.67991599999999</v>
      </c>
      <c r="P41" s="58">
        <v>142.77267499999999</v>
      </c>
      <c r="Q41" s="58">
        <v>146.27577199999999</v>
      </c>
      <c r="R41" s="58">
        <v>149.89006000000001</v>
      </c>
      <c r="S41" s="58">
        <v>153.858475</v>
      </c>
      <c r="T41" s="58">
        <v>157.76779199999999</v>
      </c>
      <c r="U41" s="58">
        <v>161.90640300000001</v>
      </c>
      <c r="V41" s="58">
        <v>166.13157699999999</v>
      </c>
      <c r="W41" s="58">
        <v>170.53346300000001</v>
      </c>
      <c r="X41" s="58">
        <v>175.09335300000001</v>
      </c>
      <c r="Y41" s="58">
        <v>179.65786700000001</v>
      </c>
      <c r="Z41" s="58">
        <v>184.389084</v>
      </c>
      <c r="AA41" s="58">
        <v>189.57582099999999</v>
      </c>
      <c r="AB41" s="58">
        <v>194.77394100000001</v>
      </c>
      <c r="AC41" s="58">
        <v>199.98689300000001</v>
      </c>
      <c r="AD41" s="58">
        <v>205.73680100000001</v>
      </c>
      <c r="AE41" s="58">
        <v>211.45567299999999</v>
      </c>
      <c r="AF41" s="58">
        <v>217.56248500000001</v>
      </c>
      <c r="AG41" s="58">
        <v>223.69302400000001</v>
      </c>
      <c r="AH41" s="58">
        <v>230.085464</v>
      </c>
      <c r="AI41" s="58">
        <v>236.74513200000001</v>
      </c>
      <c r="AJ41" s="58">
        <v>243.600922</v>
      </c>
      <c r="AK41" s="58">
        <v>250.78919999999999</v>
      </c>
      <c r="AL41" s="14">
        <v>2.5891999999999998E-2</v>
      </c>
    </row>
    <row r="42" spans="1:38" ht="15" customHeight="1" x14ac:dyDescent="0.25">
      <c r="A42" s="52" t="s">
        <v>507</v>
      </c>
      <c r="B42" s="13" t="s">
        <v>161</v>
      </c>
      <c r="C42" s="58">
        <v>12.285959999999999</v>
      </c>
      <c r="D42" s="58">
        <v>15.074</v>
      </c>
      <c r="E42" s="58">
        <v>17.988993000000001</v>
      </c>
      <c r="F42" s="58">
        <v>20.753508</v>
      </c>
      <c r="G42" s="58">
        <v>20.753508</v>
      </c>
      <c r="H42" s="58">
        <v>20.731763999999998</v>
      </c>
      <c r="I42" s="58">
        <v>20.742691000000001</v>
      </c>
      <c r="J42" s="58">
        <v>20.753508</v>
      </c>
      <c r="K42" s="58">
        <v>20.211029</v>
      </c>
      <c r="L42" s="58">
        <v>20.109756000000001</v>
      </c>
      <c r="M42" s="58">
        <v>19.972607</v>
      </c>
      <c r="N42" s="58">
        <v>20.131098000000001</v>
      </c>
      <c r="O42" s="58">
        <v>20.198361999999999</v>
      </c>
      <c r="P42" s="58">
        <v>20.106971999999999</v>
      </c>
      <c r="Q42" s="58">
        <v>20.100318999999999</v>
      </c>
      <c r="R42" s="58">
        <v>20.058337999999999</v>
      </c>
      <c r="S42" s="58">
        <v>20.145593999999999</v>
      </c>
      <c r="T42" s="58">
        <v>20.138259999999999</v>
      </c>
      <c r="U42" s="58">
        <v>20.190681000000001</v>
      </c>
      <c r="V42" s="58">
        <v>20.224070000000001</v>
      </c>
      <c r="W42" s="58">
        <v>20.290682</v>
      </c>
      <c r="X42" s="58">
        <v>20.359171</v>
      </c>
      <c r="Y42" s="58">
        <v>20.370494999999998</v>
      </c>
      <c r="Z42" s="58">
        <v>20.382436999999999</v>
      </c>
      <c r="AA42" s="58">
        <v>20.540333</v>
      </c>
      <c r="AB42" s="58">
        <v>20.605024</v>
      </c>
      <c r="AC42" s="58">
        <v>20.586200999999999</v>
      </c>
      <c r="AD42" s="58">
        <v>20.703980999999999</v>
      </c>
      <c r="AE42" s="58">
        <v>20.673223</v>
      </c>
      <c r="AF42" s="58">
        <v>20.664227</v>
      </c>
      <c r="AG42" s="58">
        <v>20.617287000000001</v>
      </c>
      <c r="AH42" s="58">
        <v>20.620494999999998</v>
      </c>
      <c r="AI42" s="58">
        <v>20.616637999999998</v>
      </c>
      <c r="AJ42" s="58">
        <v>20.617018000000002</v>
      </c>
      <c r="AK42" s="58">
        <v>20.656057000000001</v>
      </c>
      <c r="AL42" s="14">
        <v>9.5919999999999998E-3</v>
      </c>
    </row>
    <row r="43" spans="1:38" ht="15" customHeight="1" x14ac:dyDescent="0.25">
      <c r="A43" s="52" t="s">
        <v>508</v>
      </c>
      <c r="B43" s="13" t="s">
        <v>162</v>
      </c>
      <c r="C43" s="58">
        <v>52.889964999999997</v>
      </c>
      <c r="D43" s="58">
        <v>60.629547000000002</v>
      </c>
      <c r="E43" s="58">
        <v>66.132210000000001</v>
      </c>
      <c r="F43" s="58">
        <v>73.215378000000001</v>
      </c>
      <c r="G43" s="58">
        <v>79.866478000000001</v>
      </c>
      <c r="H43" s="58">
        <v>86.183487</v>
      </c>
      <c r="I43" s="58">
        <v>91.342215999999993</v>
      </c>
      <c r="J43" s="58">
        <v>95.756989000000004</v>
      </c>
      <c r="K43" s="58">
        <v>100.492256</v>
      </c>
      <c r="L43" s="58">
        <v>105.576904</v>
      </c>
      <c r="M43" s="58">
        <v>111.19277200000001</v>
      </c>
      <c r="N43" s="58">
        <v>117.29193100000001</v>
      </c>
      <c r="O43" s="58">
        <v>123.842316</v>
      </c>
      <c r="P43" s="58">
        <v>130.87728899999999</v>
      </c>
      <c r="Q43" s="58">
        <v>138.502914</v>
      </c>
      <c r="R43" s="58">
        <v>146.652176</v>
      </c>
      <c r="S43" s="58">
        <v>155.25466900000001</v>
      </c>
      <c r="T43" s="58">
        <v>164.41970800000001</v>
      </c>
      <c r="U43" s="58">
        <v>174.10179099999999</v>
      </c>
      <c r="V43" s="58">
        <v>184.337433</v>
      </c>
      <c r="W43" s="58">
        <v>195.05830399999999</v>
      </c>
      <c r="X43" s="58">
        <v>206.12829600000001</v>
      </c>
      <c r="Y43" s="58">
        <v>217.78660600000001</v>
      </c>
      <c r="Z43" s="58">
        <v>229.98262</v>
      </c>
      <c r="AA43" s="58">
        <v>242.802246</v>
      </c>
      <c r="AB43" s="58">
        <v>256.145782</v>
      </c>
      <c r="AC43" s="58">
        <v>269.96597300000002</v>
      </c>
      <c r="AD43" s="58">
        <v>284.41507000000001</v>
      </c>
      <c r="AE43" s="58">
        <v>299.46365400000002</v>
      </c>
      <c r="AF43" s="58">
        <v>315.06591800000001</v>
      </c>
      <c r="AG43" s="58">
        <v>331.432098</v>
      </c>
      <c r="AH43" s="58">
        <v>348.55770899999999</v>
      </c>
      <c r="AI43" s="58">
        <v>366.461365</v>
      </c>
      <c r="AJ43" s="58">
        <v>385.35571299999998</v>
      </c>
      <c r="AK43" s="58">
        <v>404.99700899999999</v>
      </c>
      <c r="AL43" s="14">
        <v>5.9236999999999998E-2</v>
      </c>
    </row>
    <row r="44" spans="1:38" ht="15" customHeight="1" x14ac:dyDescent="0.25">
      <c r="A44" s="52" t="s">
        <v>509</v>
      </c>
      <c r="B44" s="13" t="s">
        <v>163</v>
      </c>
      <c r="C44" s="58">
        <v>2.3045309999999999</v>
      </c>
      <c r="D44" s="58">
        <v>2.3434940000000002</v>
      </c>
      <c r="E44" s="58">
        <v>2.3434940000000002</v>
      </c>
      <c r="F44" s="58">
        <v>2.407365</v>
      </c>
      <c r="G44" s="58">
        <v>2.5229970000000002</v>
      </c>
      <c r="H44" s="58">
        <v>2.5229970000000002</v>
      </c>
      <c r="I44" s="58">
        <v>2.5229970000000002</v>
      </c>
      <c r="J44" s="58">
        <v>2.5229970000000002</v>
      </c>
      <c r="K44" s="58">
        <v>2.5229970000000002</v>
      </c>
      <c r="L44" s="58">
        <v>2.5229970000000002</v>
      </c>
      <c r="M44" s="58">
        <v>2.5229970000000002</v>
      </c>
      <c r="N44" s="58">
        <v>2.5229970000000002</v>
      </c>
      <c r="O44" s="58">
        <v>2.5229970000000002</v>
      </c>
      <c r="P44" s="58">
        <v>2.5229970000000002</v>
      </c>
      <c r="Q44" s="58">
        <v>2.5229970000000002</v>
      </c>
      <c r="R44" s="58">
        <v>2.5229970000000002</v>
      </c>
      <c r="S44" s="58">
        <v>2.5229970000000002</v>
      </c>
      <c r="T44" s="58">
        <v>2.5229970000000002</v>
      </c>
      <c r="U44" s="58">
        <v>2.5229970000000002</v>
      </c>
      <c r="V44" s="58">
        <v>2.5229970000000002</v>
      </c>
      <c r="W44" s="58">
        <v>2.5229970000000002</v>
      </c>
      <c r="X44" s="58">
        <v>2.5229970000000002</v>
      </c>
      <c r="Y44" s="58">
        <v>2.5229970000000002</v>
      </c>
      <c r="Z44" s="58">
        <v>2.5229970000000002</v>
      </c>
      <c r="AA44" s="58">
        <v>2.5229970000000002</v>
      </c>
      <c r="AB44" s="58">
        <v>2.5229970000000002</v>
      </c>
      <c r="AC44" s="58">
        <v>2.5229970000000002</v>
      </c>
      <c r="AD44" s="58">
        <v>2.5229970000000002</v>
      </c>
      <c r="AE44" s="58">
        <v>2.5229970000000002</v>
      </c>
      <c r="AF44" s="58">
        <v>2.5229970000000002</v>
      </c>
      <c r="AG44" s="58">
        <v>2.5229970000000002</v>
      </c>
      <c r="AH44" s="58">
        <v>2.5229970000000002</v>
      </c>
      <c r="AI44" s="58">
        <v>2.5229970000000002</v>
      </c>
      <c r="AJ44" s="58">
        <v>2.5229970000000002</v>
      </c>
      <c r="AK44" s="58">
        <v>2.5229970000000002</v>
      </c>
      <c r="AL44" s="14">
        <v>2.2390000000000001E-3</v>
      </c>
    </row>
    <row r="45" spans="1:38" ht="15" customHeight="1" x14ac:dyDescent="0.25">
      <c r="A45" s="52" t="s">
        <v>510</v>
      </c>
      <c r="B45" s="12" t="s">
        <v>246</v>
      </c>
      <c r="C45" s="59">
        <v>183.627869</v>
      </c>
      <c r="D45" s="59">
        <v>198.82908599999999</v>
      </c>
      <c r="E45" s="59">
        <v>210.50573700000001</v>
      </c>
      <c r="F45" s="59">
        <v>224.78064000000001</v>
      </c>
      <c r="G45" s="59">
        <v>235.21592699999999</v>
      </c>
      <c r="H45" s="59">
        <v>243.50054900000001</v>
      </c>
      <c r="I45" s="59">
        <v>250.80746500000001</v>
      </c>
      <c r="J45" s="59">
        <v>257.57107500000001</v>
      </c>
      <c r="K45" s="59">
        <v>263.03265399999998</v>
      </c>
      <c r="L45" s="59">
        <v>270.336975</v>
      </c>
      <c r="M45" s="59">
        <v>278.25039700000002</v>
      </c>
      <c r="N45" s="59">
        <v>287.737976</v>
      </c>
      <c r="O45" s="59">
        <v>297.60607900000002</v>
      </c>
      <c r="P45" s="59">
        <v>307.55212399999999</v>
      </c>
      <c r="Q45" s="59">
        <v>318.62988300000001</v>
      </c>
      <c r="R45" s="59">
        <v>330.31082199999997</v>
      </c>
      <c r="S45" s="59">
        <v>342.91207900000001</v>
      </c>
      <c r="T45" s="59">
        <v>355.92691000000002</v>
      </c>
      <c r="U45" s="59">
        <v>369.74307299999998</v>
      </c>
      <c r="V45" s="59">
        <v>384.18231200000002</v>
      </c>
      <c r="W45" s="59">
        <v>399.301514</v>
      </c>
      <c r="X45" s="59">
        <v>414.94366500000001</v>
      </c>
      <c r="Y45" s="59">
        <v>431.086884</v>
      </c>
      <c r="Z45" s="59">
        <v>447.94052099999999</v>
      </c>
      <c r="AA45" s="59">
        <v>466.02484099999998</v>
      </c>
      <c r="AB45" s="59">
        <v>484.55557299999998</v>
      </c>
      <c r="AC45" s="59">
        <v>503.48742700000003</v>
      </c>
      <c r="AD45" s="59">
        <v>523.71173099999999</v>
      </c>
      <c r="AE45" s="59">
        <v>544.34411599999999</v>
      </c>
      <c r="AF45" s="59">
        <v>565.94091800000001</v>
      </c>
      <c r="AG45" s="59">
        <v>588.28552200000001</v>
      </c>
      <c r="AH45" s="59">
        <v>611.71350099999995</v>
      </c>
      <c r="AI45" s="59">
        <v>636.18194600000004</v>
      </c>
      <c r="AJ45" s="59">
        <v>661.82702600000005</v>
      </c>
      <c r="AK45" s="59">
        <v>688.57946800000002</v>
      </c>
      <c r="AL45" s="15">
        <v>3.8358999999999997E-2</v>
      </c>
    </row>
    <row r="46" spans="1:38" ht="15" customHeight="1" x14ac:dyDescent="0.25">
      <c r="A46" s="52" t="s">
        <v>511</v>
      </c>
      <c r="B46" s="13" t="s">
        <v>164</v>
      </c>
      <c r="C46" s="58">
        <v>129.90493799999999</v>
      </c>
      <c r="D46" s="58">
        <v>146.75001499999999</v>
      </c>
      <c r="E46" s="58">
        <v>160.728745</v>
      </c>
      <c r="F46" s="58">
        <v>176.65104700000001</v>
      </c>
      <c r="G46" s="58">
        <v>185.75633199999999</v>
      </c>
      <c r="H46" s="58">
        <v>193.01478599999999</v>
      </c>
      <c r="I46" s="58">
        <v>199.331299</v>
      </c>
      <c r="J46" s="58">
        <v>205.017212</v>
      </c>
      <c r="K46" s="58">
        <v>209.290955</v>
      </c>
      <c r="L46" s="58">
        <v>215.33627300000001</v>
      </c>
      <c r="M46" s="58">
        <v>221.89080799999999</v>
      </c>
      <c r="N46" s="58">
        <v>229.90072599999999</v>
      </c>
      <c r="O46" s="58">
        <v>238.18132</v>
      </c>
      <c r="P46" s="58">
        <v>246.441498</v>
      </c>
      <c r="Q46" s="58">
        <v>255.65214499999999</v>
      </c>
      <c r="R46" s="58">
        <v>265.29064899999997</v>
      </c>
      <c r="S46" s="58">
        <v>275.75030500000003</v>
      </c>
      <c r="T46" s="58">
        <v>286.42099000000002</v>
      </c>
      <c r="U46" s="58">
        <v>297.74960299999998</v>
      </c>
      <c r="V46" s="58">
        <v>309.49963400000001</v>
      </c>
      <c r="W46" s="58">
        <v>321.79129</v>
      </c>
      <c r="X46" s="58">
        <v>334.42724600000003</v>
      </c>
      <c r="Y46" s="58">
        <v>347.34619099999998</v>
      </c>
      <c r="Z46" s="58">
        <v>360.77230800000001</v>
      </c>
      <c r="AA46" s="58">
        <v>375.12207000000001</v>
      </c>
      <c r="AB46" s="58">
        <v>389.65042099999999</v>
      </c>
      <c r="AC46" s="58">
        <v>404.28790300000003</v>
      </c>
      <c r="AD46" s="58">
        <v>419.82333399999999</v>
      </c>
      <c r="AE46" s="58">
        <v>435.37085000000002</v>
      </c>
      <c r="AF46" s="58">
        <v>451.43777499999999</v>
      </c>
      <c r="AG46" s="58">
        <v>467.87536599999999</v>
      </c>
      <c r="AH46" s="58">
        <v>485.07183800000001</v>
      </c>
      <c r="AI46" s="58">
        <v>502.94747899999999</v>
      </c>
      <c r="AJ46" s="58">
        <v>521.52691700000003</v>
      </c>
      <c r="AK46" s="58">
        <v>540.84832800000004</v>
      </c>
      <c r="AL46" s="14">
        <v>4.0319000000000001E-2</v>
      </c>
    </row>
    <row r="47" spans="1:38" ht="15" customHeight="1" x14ac:dyDescent="0.25">
      <c r="A47" s="52" t="s">
        <v>512</v>
      </c>
      <c r="B47" s="12" t="s">
        <v>165</v>
      </c>
      <c r="C47" s="59">
        <v>53.722904</v>
      </c>
      <c r="D47" s="59">
        <v>52.079098000000002</v>
      </c>
      <c r="E47" s="59">
        <v>49.777042000000002</v>
      </c>
      <c r="F47" s="59">
        <v>48.129626999999999</v>
      </c>
      <c r="G47" s="59">
        <v>49.459586999999999</v>
      </c>
      <c r="H47" s="59">
        <v>50.485802</v>
      </c>
      <c r="I47" s="59">
        <v>51.476165999999999</v>
      </c>
      <c r="J47" s="59">
        <v>52.553874999999998</v>
      </c>
      <c r="K47" s="59">
        <v>53.741722000000003</v>
      </c>
      <c r="L47" s="59">
        <v>55.000698</v>
      </c>
      <c r="M47" s="59">
        <v>56.359608000000001</v>
      </c>
      <c r="N47" s="59">
        <v>57.837265000000002</v>
      </c>
      <c r="O47" s="59">
        <v>59.424824000000001</v>
      </c>
      <c r="P47" s="59">
        <v>61.110621999999999</v>
      </c>
      <c r="Q47" s="59">
        <v>62.977756999999997</v>
      </c>
      <c r="R47" s="59">
        <v>65.020179999999996</v>
      </c>
      <c r="S47" s="59">
        <v>67.161766</v>
      </c>
      <c r="T47" s="59">
        <v>69.505898000000002</v>
      </c>
      <c r="U47" s="59">
        <v>71.993461999999994</v>
      </c>
      <c r="V47" s="59">
        <v>74.682677999999996</v>
      </c>
      <c r="W47" s="59">
        <v>77.510185000000007</v>
      </c>
      <c r="X47" s="59">
        <v>80.516373000000002</v>
      </c>
      <c r="Y47" s="59">
        <v>83.740668999999997</v>
      </c>
      <c r="Z47" s="59">
        <v>87.168235999999993</v>
      </c>
      <c r="AA47" s="59">
        <v>90.902732999999998</v>
      </c>
      <c r="AB47" s="59">
        <v>94.905151000000004</v>
      </c>
      <c r="AC47" s="59">
        <v>99.199523999999997</v>
      </c>
      <c r="AD47" s="59">
        <v>103.888344</v>
      </c>
      <c r="AE47" s="59">
        <v>108.97322800000001</v>
      </c>
      <c r="AF47" s="59">
        <v>114.503197</v>
      </c>
      <c r="AG47" s="59">
        <v>120.41010300000001</v>
      </c>
      <c r="AH47" s="59">
        <v>126.641594</v>
      </c>
      <c r="AI47" s="59">
        <v>133.234375</v>
      </c>
      <c r="AJ47" s="59">
        <v>140.300049</v>
      </c>
      <c r="AK47" s="59">
        <v>147.73111</v>
      </c>
      <c r="AL47" s="15">
        <v>3.2099000000000003E-2</v>
      </c>
    </row>
    <row r="48" spans="1:38" ht="15" customHeight="1" x14ac:dyDescent="0.25"/>
    <row r="49" spans="1:38" ht="15" customHeight="1" x14ac:dyDescent="0.25">
      <c r="B49" s="12" t="s">
        <v>247</v>
      </c>
    </row>
    <row r="50" spans="1:38" ht="15" customHeight="1" x14ac:dyDescent="0.25">
      <c r="A50" s="52" t="s">
        <v>513</v>
      </c>
      <c r="B50" s="13" t="s">
        <v>147</v>
      </c>
      <c r="C50" s="58">
        <v>1241.7060550000001</v>
      </c>
      <c r="D50" s="58">
        <v>1268.2502440000001</v>
      </c>
      <c r="E50" s="58">
        <v>1253.7235109999999</v>
      </c>
      <c r="F50" s="58">
        <v>1197.143311</v>
      </c>
      <c r="G50" s="58">
        <v>1194.0115969999999</v>
      </c>
      <c r="H50" s="58">
        <v>1158.112427</v>
      </c>
      <c r="I50" s="58">
        <v>1122.615967</v>
      </c>
      <c r="J50" s="58">
        <v>1128.708496</v>
      </c>
      <c r="K50" s="58">
        <v>1168.2563479999999</v>
      </c>
      <c r="L50" s="58">
        <v>1183.2105710000001</v>
      </c>
      <c r="M50" s="58">
        <v>1200.5576169999999</v>
      </c>
      <c r="N50" s="58">
        <v>1198.621582</v>
      </c>
      <c r="O50" s="58">
        <v>1192.400024</v>
      </c>
      <c r="P50" s="58">
        <v>1196.428467</v>
      </c>
      <c r="Q50" s="58">
        <v>1196.1217039999999</v>
      </c>
      <c r="R50" s="58">
        <v>1184.567749</v>
      </c>
      <c r="S50" s="58">
        <v>1177.0010990000001</v>
      </c>
      <c r="T50" s="58">
        <v>1172.362061</v>
      </c>
      <c r="U50" s="58">
        <v>1169.6286620000001</v>
      </c>
      <c r="V50" s="58">
        <v>1166.952393</v>
      </c>
      <c r="W50" s="58">
        <v>1169.306885</v>
      </c>
      <c r="X50" s="58">
        <v>1166.7861330000001</v>
      </c>
      <c r="Y50" s="58">
        <v>1167.3706050000001</v>
      </c>
      <c r="Z50" s="58">
        <v>1168.505371</v>
      </c>
      <c r="AA50" s="58">
        <v>1163.58728</v>
      </c>
      <c r="AB50" s="58">
        <v>1162.105225</v>
      </c>
      <c r="AC50" s="58">
        <v>1152.887207</v>
      </c>
      <c r="AD50" s="58">
        <v>1151.535889</v>
      </c>
      <c r="AE50" s="58">
        <v>1161.826294</v>
      </c>
      <c r="AF50" s="58">
        <v>1161.928711</v>
      </c>
      <c r="AG50" s="58">
        <v>1155.2741699999999</v>
      </c>
      <c r="AH50" s="58">
        <v>1154.7508539999999</v>
      </c>
      <c r="AI50" s="58">
        <v>1153.095581</v>
      </c>
      <c r="AJ50" s="58">
        <v>1162.0546879999999</v>
      </c>
      <c r="AK50" s="58">
        <v>1164.637817</v>
      </c>
      <c r="AL50" s="14">
        <v>-2.5790000000000001E-3</v>
      </c>
    </row>
    <row r="51" spans="1:38" ht="15" customHeight="1" x14ac:dyDescent="0.25">
      <c r="A51" s="52" t="s">
        <v>514</v>
      </c>
      <c r="B51" s="13" t="s">
        <v>148</v>
      </c>
      <c r="C51" s="58">
        <v>23.800621</v>
      </c>
      <c r="D51" s="58">
        <v>18.542149999999999</v>
      </c>
      <c r="E51" s="58">
        <v>17.941782</v>
      </c>
      <c r="F51" s="58">
        <v>13.779178999999999</v>
      </c>
      <c r="G51" s="58">
        <v>13.470622000000001</v>
      </c>
      <c r="H51" s="58">
        <v>13.165107000000001</v>
      </c>
      <c r="I51" s="58">
        <v>12.929026</v>
      </c>
      <c r="J51" s="58">
        <v>12.827476000000001</v>
      </c>
      <c r="K51" s="58">
        <v>12.851402999999999</v>
      </c>
      <c r="L51" s="58">
        <v>12.64456</v>
      </c>
      <c r="M51" s="58">
        <v>12.084134000000001</v>
      </c>
      <c r="N51" s="58">
        <v>11.642170999999999</v>
      </c>
      <c r="O51" s="58">
        <v>11.259771000000001</v>
      </c>
      <c r="P51" s="58">
        <v>11.135324000000001</v>
      </c>
      <c r="Q51" s="58">
        <v>10.934353</v>
      </c>
      <c r="R51" s="58">
        <v>10.548183999999999</v>
      </c>
      <c r="S51" s="58">
        <v>10.473571</v>
      </c>
      <c r="T51" s="58">
        <v>10.406651</v>
      </c>
      <c r="U51" s="58">
        <v>10.362018000000001</v>
      </c>
      <c r="V51" s="58">
        <v>10.324833999999999</v>
      </c>
      <c r="W51" s="58">
        <v>10.277081000000001</v>
      </c>
      <c r="X51" s="58">
        <v>10.155984999999999</v>
      </c>
      <c r="Y51" s="58">
        <v>9.8867740000000008</v>
      </c>
      <c r="Z51" s="58">
        <v>9.8255560000000006</v>
      </c>
      <c r="AA51" s="58">
        <v>9.8200789999999998</v>
      </c>
      <c r="AB51" s="58">
        <v>9.4970970000000001</v>
      </c>
      <c r="AC51" s="58">
        <v>9.1563680000000005</v>
      </c>
      <c r="AD51" s="58">
        <v>8.8736370000000004</v>
      </c>
      <c r="AE51" s="58">
        <v>8.5817540000000001</v>
      </c>
      <c r="AF51" s="58">
        <v>8.2286750000000008</v>
      </c>
      <c r="AG51" s="58">
        <v>8.2264739999999996</v>
      </c>
      <c r="AH51" s="58">
        <v>8.2400269999999995</v>
      </c>
      <c r="AI51" s="58">
        <v>8.394107</v>
      </c>
      <c r="AJ51" s="58">
        <v>8.2520579999999999</v>
      </c>
      <c r="AK51" s="58">
        <v>8.2580089999999995</v>
      </c>
      <c r="AL51" s="14">
        <v>-2.4212999999999998E-2</v>
      </c>
    </row>
    <row r="52" spans="1:38" ht="15" customHeight="1" x14ac:dyDescent="0.25">
      <c r="A52" s="52" t="s">
        <v>515</v>
      </c>
      <c r="B52" s="13" t="s">
        <v>156</v>
      </c>
      <c r="C52" s="58">
        <v>1382.8582759999999</v>
      </c>
      <c r="D52" s="58">
        <v>1252.0474850000001</v>
      </c>
      <c r="E52" s="58">
        <v>1329.3070070000001</v>
      </c>
      <c r="F52" s="58">
        <v>1417.3608400000001</v>
      </c>
      <c r="G52" s="58">
        <v>1371.9248050000001</v>
      </c>
      <c r="H52" s="58">
        <v>1379.1457519999999</v>
      </c>
      <c r="I52" s="58">
        <v>1413.4293210000001</v>
      </c>
      <c r="J52" s="58">
        <v>1445.3469239999999</v>
      </c>
      <c r="K52" s="58">
        <v>1432.5203859999999</v>
      </c>
      <c r="L52" s="58">
        <v>1448.5419919999999</v>
      </c>
      <c r="M52" s="58">
        <v>1455.6645510000001</v>
      </c>
      <c r="N52" s="58">
        <v>1476.9848629999999</v>
      </c>
      <c r="O52" s="58">
        <v>1507.5471190000001</v>
      </c>
      <c r="P52" s="58">
        <v>1524.9589840000001</v>
      </c>
      <c r="Q52" s="58">
        <v>1535.065186</v>
      </c>
      <c r="R52" s="58">
        <v>1554.5004879999999</v>
      </c>
      <c r="S52" s="58">
        <v>1559.8123780000001</v>
      </c>
      <c r="T52" s="58">
        <v>1566.865845</v>
      </c>
      <c r="U52" s="58">
        <v>1587.534668</v>
      </c>
      <c r="V52" s="58">
        <v>1593.311279</v>
      </c>
      <c r="W52" s="58">
        <v>1613.7929690000001</v>
      </c>
      <c r="X52" s="58">
        <v>1635.7857670000001</v>
      </c>
      <c r="Y52" s="58">
        <v>1647.9144289999999</v>
      </c>
      <c r="Z52" s="58">
        <v>1664.040039</v>
      </c>
      <c r="AA52" s="58">
        <v>1686.4370120000001</v>
      </c>
      <c r="AB52" s="58">
        <v>1709.0042719999999</v>
      </c>
      <c r="AC52" s="58">
        <v>1738.790405</v>
      </c>
      <c r="AD52" s="58">
        <v>1761.9052730000001</v>
      </c>
      <c r="AE52" s="58">
        <v>1770.473389</v>
      </c>
      <c r="AF52" s="58">
        <v>1789.0780030000001</v>
      </c>
      <c r="AG52" s="58">
        <v>1813.25</v>
      </c>
      <c r="AH52" s="58">
        <v>1834.5036620000001</v>
      </c>
      <c r="AI52" s="58">
        <v>1860.8427730000001</v>
      </c>
      <c r="AJ52" s="58">
        <v>1876.1748050000001</v>
      </c>
      <c r="AK52" s="58">
        <v>1914.0344239999999</v>
      </c>
      <c r="AL52" s="14">
        <v>1.2945E-2</v>
      </c>
    </row>
    <row r="53" spans="1:38" ht="15" customHeight="1" x14ac:dyDescent="0.25">
      <c r="A53" s="52" t="s">
        <v>516</v>
      </c>
      <c r="B53" s="13" t="s">
        <v>150</v>
      </c>
      <c r="C53" s="58">
        <v>804.239014</v>
      </c>
      <c r="D53" s="58">
        <v>792.31762700000002</v>
      </c>
      <c r="E53" s="58">
        <v>797.01434300000005</v>
      </c>
      <c r="F53" s="58">
        <v>788.09143100000006</v>
      </c>
      <c r="G53" s="58">
        <v>764.65728799999999</v>
      </c>
      <c r="H53" s="58">
        <v>761.19787599999995</v>
      </c>
      <c r="I53" s="58">
        <v>763.49212599999998</v>
      </c>
      <c r="J53" s="58">
        <v>745.05279499999995</v>
      </c>
      <c r="K53" s="58">
        <v>738.86377000000005</v>
      </c>
      <c r="L53" s="58">
        <v>718.57702600000005</v>
      </c>
      <c r="M53" s="58">
        <v>709.66754200000003</v>
      </c>
      <c r="N53" s="58">
        <v>709.65618900000004</v>
      </c>
      <c r="O53" s="58">
        <v>708.66925000000003</v>
      </c>
      <c r="P53" s="58">
        <v>706.12182600000006</v>
      </c>
      <c r="Q53" s="58">
        <v>695.88855000000001</v>
      </c>
      <c r="R53" s="58">
        <v>688.67211899999995</v>
      </c>
      <c r="S53" s="58">
        <v>689.55242899999996</v>
      </c>
      <c r="T53" s="58">
        <v>686.97314500000005</v>
      </c>
      <c r="U53" s="58">
        <v>671.14794900000004</v>
      </c>
      <c r="V53" s="58">
        <v>668.58374000000003</v>
      </c>
      <c r="W53" s="58">
        <v>661.01690699999995</v>
      </c>
      <c r="X53" s="58">
        <v>660.05346699999996</v>
      </c>
      <c r="Y53" s="58">
        <v>661.28747599999997</v>
      </c>
      <c r="Z53" s="58">
        <v>663.45989999999995</v>
      </c>
      <c r="AA53" s="58">
        <v>665.71881099999996</v>
      </c>
      <c r="AB53" s="58">
        <v>665.78790300000003</v>
      </c>
      <c r="AC53" s="58">
        <v>664.10913100000005</v>
      </c>
      <c r="AD53" s="58">
        <v>662.43102999999996</v>
      </c>
      <c r="AE53" s="58">
        <v>661.05725099999995</v>
      </c>
      <c r="AF53" s="58">
        <v>655.42919900000004</v>
      </c>
      <c r="AG53" s="58">
        <v>649.92663600000003</v>
      </c>
      <c r="AH53" s="58">
        <v>647.09252900000001</v>
      </c>
      <c r="AI53" s="58">
        <v>645.884094</v>
      </c>
      <c r="AJ53" s="58">
        <v>645.884094</v>
      </c>
      <c r="AK53" s="58">
        <v>634.91815199999996</v>
      </c>
      <c r="AL53" s="14">
        <v>-6.6889999999999996E-3</v>
      </c>
    </row>
    <row r="54" spans="1:38" ht="15" customHeight="1" x14ac:dyDescent="0.25">
      <c r="A54" s="52" t="s">
        <v>517</v>
      </c>
      <c r="B54" s="13" t="s">
        <v>166</v>
      </c>
      <c r="C54" s="58">
        <v>629.67584199999999</v>
      </c>
      <c r="D54" s="58">
        <v>690.78637700000002</v>
      </c>
      <c r="E54" s="58">
        <v>684.509277</v>
      </c>
      <c r="F54" s="58">
        <v>760.12573199999997</v>
      </c>
      <c r="G54" s="58">
        <v>861.13708499999996</v>
      </c>
      <c r="H54" s="58">
        <v>912.41229199999998</v>
      </c>
      <c r="I54" s="58">
        <v>939.39679000000001</v>
      </c>
      <c r="J54" s="58">
        <v>950.63622999999995</v>
      </c>
      <c r="K54" s="58">
        <v>961.88055399999996</v>
      </c>
      <c r="L54" s="58">
        <v>976.36071800000002</v>
      </c>
      <c r="M54" s="58">
        <v>989.89959699999997</v>
      </c>
      <c r="N54" s="58">
        <v>1003.156067</v>
      </c>
      <c r="O54" s="58">
        <v>1015.848267</v>
      </c>
      <c r="P54" s="58">
        <v>1030.9979249999999</v>
      </c>
      <c r="Q54" s="58">
        <v>1054.7231449999999</v>
      </c>
      <c r="R54" s="58">
        <v>1082.451904</v>
      </c>
      <c r="S54" s="58">
        <v>1111.7310789999999</v>
      </c>
      <c r="T54" s="58">
        <v>1144.114624</v>
      </c>
      <c r="U54" s="58">
        <v>1179.2985839999999</v>
      </c>
      <c r="V54" s="58">
        <v>1218.740112</v>
      </c>
      <c r="W54" s="58">
        <v>1245.0708010000001</v>
      </c>
      <c r="X54" s="58">
        <v>1271.2788089999999</v>
      </c>
      <c r="Y54" s="58">
        <v>1301.9195560000001</v>
      </c>
      <c r="Z54" s="58">
        <v>1326.8485109999999</v>
      </c>
      <c r="AA54" s="58">
        <v>1347.0112300000001</v>
      </c>
      <c r="AB54" s="58">
        <v>1368.8679199999999</v>
      </c>
      <c r="AC54" s="58">
        <v>1393.290894</v>
      </c>
      <c r="AD54" s="58">
        <v>1420.2197269999999</v>
      </c>
      <c r="AE54" s="58">
        <v>1449.474365</v>
      </c>
      <c r="AF54" s="58">
        <v>1486.0548100000001</v>
      </c>
      <c r="AG54" s="58">
        <v>1528.317871</v>
      </c>
      <c r="AH54" s="58">
        <v>1562.9219969999999</v>
      </c>
      <c r="AI54" s="58">
        <v>1593.321289</v>
      </c>
      <c r="AJ54" s="58">
        <v>1622.0639650000001</v>
      </c>
      <c r="AK54" s="58">
        <v>1650.7463379999999</v>
      </c>
      <c r="AL54" s="14">
        <v>2.6749999999999999E-2</v>
      </c>
    </row>
    <row r="55" spans="1:38" ht="15" customHeight="1" x14ac:dyDescent="0.25">
      <c r="A55" s="52" t="s">
        <v>518</v>
      </c>
      <c r="B55" s="13" t="s">
        <v>167</v>
      </c>
      <c r="C55" s="58">
        <v>18.500192999999999</v>
      </c>
      <c r="D55" s="58">
        <v>20.078925999999999</v>
      </c>
      <c r="E55" s="58">
        <v>22.905581999999999</v>
      </c>
      <c r="F55" s="58">
        <v>25.616534999999999</v>
      </c>
      <c r="G55" s="58">
        <v>25.672011999999999</v>
      </c>
      <c r="H55" s="58">
        <v>25.579039000000002</v>
      </c>
      <c r="I55" s="58">
        <v>25.470879</v>
      </c>
      <c r="J55" s="58">
        <v>25.376761999999999</v>
      </c>
      <c r="K55" s="58">
        <v>24.746424000000001</v>
      </c>
      <c r="L55" s="58">
        <v>24.482434999999999</v>
      </c>
      <c r="M55" s="58">
        <v>24.181077999999999</v>
      </c>
      <c r="N55" s="58">
        <v>24.161921</v>
      </c>
      <c r="O55" s="58">
        <v>24.088621</v>
      </c>
      <c r="P55" s="58">
        <v>23.904468999999999</v>
      </c>
      <c r="Q55" s="58">
        <v>23.801518999999999</v>
      </c>
      <c r="R55" s="58">
        <v>23.641076999999999</v>
      </c>
      <c r="S55" s="58">
        <v>23.630205</v>
      </c>
      <c r="T55" s="58">
        <v>23.551331999999999</v>
      </c>
      <c r="U55" s="58">
        <v>23.545824</v>
      </c>
      <c r="V55" s="58">
        <v>23.536217000000001</v>
      </c>
      <c r="W55" s="58">
        <v>23.572732999999999</v>
      </c>
      <c r="X55" s="58">
        <v>23.612010999999999</v>
      </c>
      <c r="Y55" s="58">
        <v>23.595179000000002</v>
      </c>
      <c r="Z55" s="58">
        <v>23.602160000000001</v>
      </c>
      <c r="AA55" s="58">
        <v>23.748926000000001</v>
      </c>
      <c r="AB55" s="58">
        <v>23.827206</v>
      </c>
      <c r="AC55" s="58">
        <v>23.773959999999999</v>
      </c>
      <c r="AD55" s="58">
        <v>23.861546000000001</v>
      </c>
      <c r="AE55" s="58">
        <v>23.800840000000001</v>
      </c>
      <c r="AF55" s="58">
        <v>23.777971000000001</v>
      </c>
      <c r="AG55" s="58">
        <v>23.704643000000001</v>
      </c>
      <c r="AH55" s="58">
        <v>23.679762</v>
      </c>
      <c r="AI55" s="58">
        <v>23.647203000000001</v>
      </c>
      <c r="AJ55" s="58">
        <v>23.613088999999999</v>
      </c>
      <c r="AK55" s="58">
        <v>23.61919</v>
      </c>
      <c r="AL55" s="14">
        <v>4.9329999999999999E-3</v>
      </c>
    </row>
    <row r="56" spans="1:38" ht="15" customHeight="1" x14ac:dyDescent="0.25">
      <c r="A56" s="52" t="s">
        <v>519</v>
      </c>
      <c r="B56" s="12" t="s">
        <v>248</v>
      </c>
      <c r="C56" s="59">
        <v>4100.7802730000003</v>
      </c>
      <c r="D56" s="59">
        <v>4042.0227049999999</v>
      </c>
      <c r="E56" s="59">
        <v>4105.4013670000004</v>
      </c>
      <c r="F56" s="59">
        <v>4202.1166990000002</v>
      </c>
      <c r="G56" s="59">
        <v>4230.8735349999997</v>
      </c>
      <c r="H56" s="59">
        <v>4249.6123049999997</v>
      </c>
      <c r="I56" s="59">
        <v>4277.3339839999999</v>
      </c>
      <c r="J56" s="59">
        <v>4307.9487300000001</v>
      </c>
      <c r="K56" s="59">
        <v>4339.1186520000001</v>
      </c>
      <c r="L56" s="59">
        <v>4363.8178710000002</v>
      </c>
      <c r="M56" s="59">
        <v>4392.0546880000002</v>
      </c>
      <c r="N56" s="59">
        <v>4424.2226559999999</v>
      </c>
      <c r="O56" s="59">
        <v>4459.8129879999997</v>
      </c>
      <c r="P56" s="59">
        <v>4493.546875</v>
      </c>
      <c r="Q56" s="59">
        <v>4516.5341799999997</v>
      </c>
      <c r="R56" s="59">
        <v>4544.3813479999999</v>
      </c>
      <c r="S56" s="59">
        <v>4572.2006840000004</v>
      </c>
      <c r="T56" s="59">
        <v>4604.2734380000002</v>
      </c>
      <c r="U56" s="59">
        <v>4641.517578</v>
      </c>
      <c r="V56" s="59">
        <v>4681.4482420000004</v>
      </c>
      <c r="W56" s="59">
        <v>4723.0371089999999</v>
      </c>
      <c r="X56" s="59">
        <v>4767.6723629999997</v>
      </c>
      <c r="Y56" s="59">
        <v>4811.9741210000002</v>
      </c>
      <c r="Z56" s="59">
        <v>4856.2817379999997</v>
      </c>
      <c r="AA56" s="59">
        <v>4896.3227539999998</v>
      </c>
      <c r="AB56" s="59">
        <v>4939.0893550000001</v>
      </c>
      <c r="AC56" s="59">
        <v>4982.0078119999998</v>
      </c>
      <c r="AD56" s="59">
        <v>5028.8271480000003</v>
      </c>
      <c r="AE56" s="59">
        <v>5075.2138670000004</v>
      </c>
      <c r="AF56" s="59">
        <v>5124.4975590000004</v>
      </c>
      <c r="AG56" s="59">
        <v>5178.7001950000003</v>
      </c>
      <c r="AH56" s="59">
        <v>5231.1889650000003</v>
      </c>
      <c r="AI56" s="59">
        <v>5285.1850590000004</v>
      </c>
      <c r="AJ56" s="59">
        <v>5338.0429690000001</v>
      </c>
      <c r="AK56" s="59">
        <v>5396.2143550000001</v>
      </c>
      <c r="AL56" s="15">
        <v>8.7950000000000007E-3</v>
      </c>
    </row>
    <row r="57" spans="1:38" ht="15" customHeight="1" x14ac:dyDescent="0.25">
      <c r="A57" s="52" t="s">
        <v>520</v>
      </c>
      <c r="B57" s="12" t="s">
        <v>168</v>
      </c>
      <c r="C57" s="59">
        <v>3953.8842770000001</v>
      </c>
      <c r="D57" s="59">
        <v>3877.94751</v>
      </c>
      <c r="E57" s="59">
        <v>3927.3815920000002</v>
      </c>
      <c r="F57" s="59">
        <v>4008.1748050000001</v>
      </c>
      <c r="G57" s="59">
        <v>4028.1909179999998</v>
      </c>
      <c r="H57" s="59">
        <v>4039.6870119999999</v>
      </c>
      <c r="I57" s="59">
        <v>4061.0966800000001</v>
      </c>
      <c r="J57" s="59">
        <v>4086.0498050000001</v>
      </c>
      <c r="K57" s="59">
        <v>4112.9877930000002</v>
      </c>
      <c r="L57" s="59">
        <v>4131.6416019999997</v>
      </c>
      <c r="M57" s="59">
        <v>4153.3237300000001</v>
      </c>
      <c r="N57" s="59">
        <v>4177.482422</v>
      </c>
      <c r="O57" s="59">
        <v>4204.7919920000004</v>
      </c>
      <c r="P57" s="59">
        <v>4230.265625</v>
      </c>
      <c r="Q57" s="59">
        <v>4244.0419920000004</v>
      </c>
      <c r="R57" s="59">
        <v>4262.2504879999997</v>
      </c>
      <c r="S57" s="59">
        <v>4279.6103519999997</v>
      </c>
      <c r="T57" s="59">
        <v>4301.013672</v>
      </c>
      <c r="U57" s="59">
        <v>4326.9384769999997</v>
      </c>
      <c r="V57" s="59">
        <v>4355.1274409999996</v>
      </c>
      <c r="W57" s="59">
        <v>4384.4428710000002</v>
      </c>
      <c r="X57" s="59">
        <v>4416.4628910000001</v>
      </c>
      <c r="Y57" s="59">
        <v>4447.845703</v>
      </c>
      <c r="Z57" s="59">
        <v>4478.7275390000004</v>
      </c>
      <c r="AA57" s="59">
        <v>4504.4184569999998</v>
      </c>
      <c r="AB57" s="59">
        <v>4532.6567379999997</v>
      </c>
      <c r="AC57" s="59">
        <v>4560.9379879999997</v>
      </c>
      <c r="AD57" s="59">
        <v>4592.2211909999996</v>
      </c>
      <c r="AE57" s="59">
        <v>4623.060547</v>
      </c>
      <c r="AF57" s="59">
        <v>4656.2778319999998</v>
      </c>
      <c r="AG57" s="59">
        <v>4694.0424800000001</v>
      </c>
      <c r="AH57" s="59">
        <v>4729.3349609999996</v>
      </c>
      <c r="AI57" s="59">
        <v>4765.455078</v>
      </c>
      <c r="AJ57" s="59">
        <v>4799.7333980000003</v>
      </c>
      <c r="AK57" s="59">
        <v>4838.5834960000002</v>
      </c>
      <c r="AL57" s="15">
        <v>6.7289999999999997E-3</v>
      </c>
    </row>
    <row r="58" spans="1:38" ht="15" customHeight="1" x14ac:dyDescent="0.25"/>
    <row r="59" spans="1:38" ht="15" customHeight="1" x14ac:dyDescent="0.25">
      <c r="A59" s="52" t="s">
        <v>521</v>
      </c>
      <c r="B59" s="12" t="s">
        <v>169</v>
      </c>
      <c r="C59" s="59">
        <v>70.716339000000005</v>
      </c>
      <c r="D59" s="59">
        <v>64.380439999999993</v>
      </c>
      <c r="E59" s="59">
        <v>62.088852000000003</v>
      </c>
      <c r="F59" s="59">
        <v>59.697884000000002</v>
      </c>
      <c r="G59" s="59">
        <v>57.735210000000002</v>
      </c>
      <c r="H59" s="59">
        <v>57.095711000000001</v>
      </c>
      <c r="I59" s="59">
        <v>55.091599000000002</v>
      </c>
      <c r="J59" s="59">
        <v>55.265372999999997</v>
      </c>
      <c r="K59" s="59">
        <v>54.569679000000001</v>
      </c>
      <c r="L59" s="59">
        <v>55.073521</v>
      </c>
      <c r="M59" s="59">
        <v>54.714367000000003</v>
      </c>
      <c r="N59" s="59">
        <v>56.481257999999997</v>
      </c>
      <c r="O59" s="59">
        <v>56.784958000000003</v>
      </c>
      <c r="P59" s="59">
        <v>57.329898999999997</v>
      </c>
      <c r="Q59" s="59">
        <v>57.682879999999997</v>
      </c>
      <c r="R59" s="59">
        <v>57.863185999999999</v>
      </c>
      <c r="S59" s="59">
        <v>57.587406000000001</v>
      </c>
      <c r="T59" s="59">
        <v>57.400466999999999</v>
      </c>
      <c r="U59" s="59">
        <v>57.057568000000003</v>
      </c>
      <c r="V59" s="59">
        <v>56.977623000000001</v>
      </c>
      <c r="W59" s="59">
        <v>57.183514000000002</v>
      </c>
      <c r="X59" s="59">
        <v>56.372326000000001</v>
      </c>
      <c r="Y59" s="59">
        <v>56.928131</v>
      </c>
      <c r="Z59" s="59">
        <v>56.776508</v>
      </c>
      <c r="AA59" s="59">
        <v>56.550364999999999</v>
      </c>
      <c r="AB59" s="59">
        <v>56.401046999999998</v>
      </c>
      <c r="AC59" s="59">
        <v>56.24353</v>
      </c>
      <c r="AD59" s="59">
        <v>56.086787999999999</v>
      </c>
      <c r="AE59" s="59">
        <v>55.929412999999997</v>
      </c>
      <c r="AF59" s="59">
        <v>55.724491</v>
      </c>
      <c r="AG59" s="59">
        <v>55.486117999999998</v>
      </c>
      <c r="AH59" s="59">
        <v>55.299782</v>
      </c>
      <c r="AI59" s="59">
        <v>55.125118000000001</v>
      </c>
      <c r="AJ59" s="59">
        <v>54.941338000000002</v>
      </c>
      <c r="AK59" s="59">
        <v>54.759726999999998</v>
      </c>
      <c r="AL59" s="15">
        <v>-4.8929999999999998E-3</v>
      </c>
    </row>
    <row r="60" spans="1:38" ht="15" customHeight="1" x14ac:dyDescent="0.25"/>
    <row r="61" spans="1:38" ht="15" customHeight="1" x14ac:dyDescent="0.25">
      <c r="B61" s="12" t="s">
        <v>170</v>
      </c>
    </row>
    <row r="62" spans="1:38" ht="15" customHeight="1" x14ac:dyDescent="0.25">
      <c r="A62" s="52" t="s">
        <v>522</v>
      </c>
      <c r="B62" s="13" t="s">
        <v>171</v>
      </c>
      <c r="C62" s="58">
        <v>1407.3945309999999</v>
      </c>
      <c r="D62" s="58">
        <v>1373.743408</v>
      </c>
      <c r="E62" s="58">
        <v>1405.027832</v>
      </c>
      <c r="F62" s="58">
        <v>1423.4858400000001</v>
      </c>
      <c r="G62" s="58">
        <v>1408.8320309999999</v>
      </c>
      <c r="H62" s="58">
        <v>1399.2296140000001</v>
      </c>
      <c r="I62" s="58">
        <v>1395.1014399999999</v>
      </c>
      <c r="J62" s="58">
        <v>1392.3404539999999</v>
      </c>
      <c r="K62" s="58">
        <v>1390.440552</v>
      </c>
      <c r="L62" s="58">
        <v>1388.989624</v>
      </c>
      <c r="M62" s="58">
        <v>1391.7977289999999</v>
      </c>
      <c r="N62" s="58">
        <v>1395.849365</v>
      </c>
      <c r="O62" s="58">
        <v>1401.2298579999999</v>
      </c>
      <c r="P62" s="58">
        <v>1407.267822</v>
      </c>
      <c r="Q62" s="58">
        <v>1409.0672609999999</v>
      </c>
      <c r="R62" s="58">
        <v>1411.577393</v>
      </c>
      <c r="S62" s="58">
        <v>1414.812866</v>
      </c>
      <c r="T62" s="58">
        <v>1418.9163820000001</v>
      </c>
      <c r="U62" s="58">
        <v>1425.9537350000001</v>
      </c>
      <c r="V62" s="58">
        <v>1433.5314940000001</v>
      </c>
      <c r="W62" s="58">
        <v>1441.6298830000001</v>
      </c>
      <c r="X62" s="58">
        <v>1449.892578</v>
      </c>
      <c r="Y62" s="58">
        <v>1457.704956</v>
      </c>
      <c r="Z62" s="58">
        <v>1465.646362</v>
      </c>
      <c r="AA62" s="58">
        <v>1470.3424070000001</v>
      </c>
      <c r="AB62" s="58">
        <v>1475.7642820000001</v>
      </c>
      <c r="AC62" s="58">
        <v>1481.970337</v>
      </c>
      <c r="AD62" s="58">
        <v>1489.2354740000001</v>
      </c>
      <c r="AE62" s="58">
        <v>1497.4189449999999</v>
      </c>
      <c r="AF62" s="58">
        <v>1505.9600829999999</v>
      </c>
      <c r="AG62" s="58">
        <v>1514.8320309999999</v>
      </c>
      <c r="AH62" s="58">
        <v>1523.6110839999999</v>
      </c>
      <c r="AI62" s="58">
        <v>1530.4925539999999</v>
      </c>
      <c r="AJ62" s="58">
        <v>1537.1175539999999</v>
      </c>
      <c r="AK62" s="58">
        <v>1545.433716</v>
      </c>
      <c r="AL62" s="14">
        <v>3.5750000000000001E-3</v>
      </c>
    </row>
    <row r="63" spans="1:38" ht="15" customHeight="1" x14ac:dyDescent="0.25">
      <c r="A63" s="52" t="s">
        <v>523</v>
      </c>
      <c r="B63" s="13" t="s">
        <v>172</v>
      </c>
      <c r="C63" s="58">
        <v>1359.6166989999999</v>
      </c>
      <c r="D63" s="58">
        <v>1350.6123050000001</v>
      </c>
      <c r="E63" s="58">
        <v>1353.958496</v>
      </c>
      <c r="F63" s="58">
        <v>1372.7254640000001</v>
      </c>
      <c r="G63" s="58">
        <v>1373.9379879999999</v>
      </c>
      <c r="H63" s="58">
        <v>1377.0878909999999</v>
      </c>
      <c r="I63" s="58">
        <v>1381.726318</v>
      </c>
      <c r="J63" s="58">
        <v>1387.1635739999999</v>
      </c>
      <c r="K63" s="58">
        <v>1392.6484379999999</v>
      </c>
      <c r="L63" s="58">
        <v>1397.429932</v>
      </c>
      <c r="M63" s="58">
        <v>1400.3964840000001</v>
      </c>
      <c r="N63" s="58">
        <v>1404.3339840000001</v>
      </c>
      <c r="O63" s="58">
        <v>1409.41626</v>
      </c>
      <c r="P63" s="58">
        <v>1415.256226</v>
      </c>
      <c r="Q63" s="58">
        <v>1417.4433590000001</v>
      </c>
      <c r="R63" s="58">
        <v>1420.6400149999999</v>
      </c>
      <c r="S63" s="58">
        <v>1425.158081</v>
      </c>
      <c r="T63" s="58">
        <v>1430.3238530000001</v>
      </c>
      <c r="U63" s="58">
        <v>1436.2666019999999</v>
      </c>
      <c r="V63" s="58">
        <v>1442.8516850000001</v>
      </c>
      <c r="W63" s="58">
        <v>1449.923706</v>
      </c>
      <c r="X63" s="58">
        <v>1457.5745850000001</v>
      </c>
      <c r="Y63" s="58">
        <v>1465.709106</v>
      </c>
      <c r="Z63" s="58">
        <v>1474.407837</v>
      </c>
      <c r="AA63" s="58">
        <v>1480.9785159999999</v>
      </c>
      <c r="AB63" s="58">
        <v>1489.013672</v>
      </c>
      <c r="AC63" s="58">
        <v>1498.190918</v>
      </c>
      <c r="AD63" s="58">
        <v>1508.8020019999999</v>
      </c>
      <c r="AE63" s="58">
        <v>1520.2811280000001</v>
      </c>
      <c r="AF63" s="58">
        <v>1532.908813</v>
      </c>
      <c r="AG63" s="58">
        <v>1547.0581050000001</v>
      </c>
      <c r="AH63" s="58">
        <v>1562.6225589999999</v>
      </c>
      <c r="AI63" s="58">
        <v>1578.359375</v>
      </c>
      <c r="AJ63" s="58">
        <v>1595.455688</v>
      </c>
      <c r="AK63" s="58">
        <v>1614.5040280000001</v>
      </c>
      <c r="AL63" s="14">
        <v>5.4229999999999999E-3</v>
      </c>
    </row>
    <row r="64" spans="1:38" ht="15" customHeight="1" x14ac:dyDescent="0.25">
      <c r="A64" s="52" t="s">
        <v>524</v>
      </c>
      <c r="B64" s="13" t="s">
        <v>173</v>
      </c>
      <c r="C64" s="58">
        <v>936.25457800000004</v>
      </c>
      <c r="D64" s="58">
        <v>945.60382100000004</v>
      </c>
      <c r="E64" s="58">
        <v>958.82183799999996</v>
      </c>
      <c r="F64" s="58">
        <v>995.43377699999996</v>
      </c>
      <c r="G64" s="58">
        <v>1023.525696</v>
      </c>
      <c r="H64" s="58">
        <v>1038.7597659999999</v>
      </c>
      <c r="I64" s="58">
        <v>1055.14624</v>
      </c>
      <c r="J64" s="58">
        <v>1072.404663</v>
      </c>
      <c r="K64" s="58">
        <v>1089.4652100000001</v>
      </c>
      <c r="L64" s="58">
        <v>1098.2535399999999</v>
      </c>
      <c r="M64" s="58">
        <v>1107.09375</v>
      </c>
      <c r="N64" s="58">
        <v>1118.3186040000001</v>
      </c>
      <c r="O64" s="58">
        <v>1129.009399</v>
      </c>
      <c r="P64" s="58">
        <v>1135.6469729999999</v>
      </c>
      <c r="Q64" s="58">
        <v>1140.0611570000001</v>
      </c>
      <c r="R64" s="58">
        <v>1145.618164</v>
      </c>
      <c r="S64" s="58">
        <v>1149.0131839999999</v>
      </c>
      <c r="T64" s="58">
        <v>1153.747437</v>
      </c>
      <c r="U64" s="58">
        <v>1159.11499</v>
      </c>
      <c r="V64" s="58">
        <v>1165.8199460000001</v>
      </c>
      <c r="W64" s="58">
        <v>1172.329956</v>
      </c>
      <c r="X64" s="58">
        <v>1179.677246</v>
      </c>
      <c r="Y64" s="58">
        <v>1188.4442140000001</v>
      </c>
      <c r="Z64" s="58">
        <v>1195.0498050000001</v>
      </c>
      <c r="AA64" s="58">
        <v>1201.8211670000001</v>
      </c>
      <c r="AB64" s="58">
        <v>1209.027466</v>
      </c>
      <c r="AC64" s="58">
        <v>1214.561768</v>
      </c>
      <c r="AD64" s="58">
        <v>1219.6461179999999</v>
      </c>
      <c r="AE64" s="58">
        <v>1223.9277340000001</v>
      </c>
      <c r="AF64" s="58">
        <v>1228.2366939999999</v>
      </c>
      <c r="AG64" s="58">
        <v>1233.697388</v>
      </c>
      <c r="AH64" s="58">
        <v>1238.2269289999999</v>
      </c>
      <c r="AI64" s="58">
        <v>1241.4223629999999</v>
      </c>
      <c r="AJ64" s="58">
        <v>1243.902832</v>
      </c>
      <c r="AK64" s="58">
        <v>1247.6689449999999</v>
      </c>
      <c r="AL64" s="14">
        <v>8.4360000000000008E-3</v>
      </c>
    </row>
    <row r="65" spans="1:38" ht="15" customHeight="1" x14ac:dyDescent="0.25">
      <c r="A65" s="52" t="s">
        <v>525</v>
      </c>
      <c r="B65" s="13" t="s">
        <v>174</v>
      </c>
      <c r="C65" s="58">
        <v>10.030643</v>
      </c>
      <c r="D65" s="58">
        <v>11.245962</v>
      </c>
      <c r="E65" s="58">
        <v>12.518594999999999</v>
      </c>
      <c r="F65" s="58">
        <v>14.448187000000001</v>
      </c>
      <c r="G65" s="58">
        <v>17.357051999999999</v>
      </c>
      <c r="H65" s="58">
        <v>21.100373999999999</v>
      </c>
      <c r="I65" s="58">
        <v>25.231452999999998</v>
      </c>
      <c r="J65" s="58">
        <v>29.588373000000001</v>
      </c>
      <c r="K65" s="58">
        <v>34.145744000000001</v>
      </c>
      <c r="L65" s="58">
        <v>39.363028999999997</v>
      </c>
      <c r="M65" s="58">
        <v>44.687266999999999</v>
      </c>
      <c r="N65" s="58">
        <v>49.752074999999998</v>
      </c>
      <c r="O65" s="58">
        <v>54.777107000000001</v>
      </c>
      <c r="P65" s="58">
        <v>59.970886</v>
      </c>
      <c r="Q65" s="58">
        <v>65.338088999999997</v>
      </c>
      <c r="R65" s="58">
        <v>70.911888000000005</v>
      </c>
      <c r="S65" s="58">
        <v>76.893355999999997</v>
      </c>
      <c r="T65" s="58">
        <v>82.434303</v>
      </c>
      <c r="U65" s="58">
        <v>87.677818000000002</v>
      </c>
      <c r="V65" s="58">
        <v>92.91198</v>
      </c>
      <c r="W65" s="58">
        <v>98.270454000000001</v>
      </c>
      <c r="X65" s="58">
        <v>103.581322</v>
      </c>
      <c r="Y65" s="58">
        <v>108.82867400000001</v>
      </c>
      <c r="Z65" s="58">
        <v>114.01469400000001</v>
      </c>
      <c r="AA65" s="58">
        <v>119.179253</v>
      </c>
      <c r="AB65" s="58">
        <v>124.211029</v>
      </c>
      <c r="AC65" s="58">
        <v>129.15635700000001</v>
      </c>
      <c r="AD65" s="58">
        <v>133.98585499999999</v>
      </c>
      <c r="AE65" s="58">
        <v>138.74917600000001</v>
      </c>
      <c r="AF65" s="58">
        <v>143.45906099999999</v>
      </c>
      <c r="AG65" s="58">
        <v>148.135651</v>
      </c>
      <c r="AH65" s="58">
        <v>152.83036799999999</v>
      </c>
      <c r="AI65" s="58">
        <v>157.51998900000001</v>
      </c>
      <c r="AJ65" s="58">
        <v>162.23889199999999</v>
      </c>
      <c r="AK65" s="58">
        <v>167.06715399999999</v>
      </c>
      <c r="AL65" s="14">
        <v>8.5205000000000003E-2</v>
      </c>
    </row>
    <row r="66" spans="1:38" ht="15" customHeight="1" x14ac:dyDescent="0.25">
      <c r="A66" s="52" t="s">
        <v>526</v>
      </c>
      <c r="B66" s="12" t="s">
        <v>175</v>
      </c>
      <c r="C66" s="59">
        <v>3713.2966310000002</v>
      </c>
      <c r="D66" s="59">
        <v>3681.2055660000001</v>
      </c>
      <c r="E66" s="59">
        <v>3730.3266600000002</v>
      </c>
      <c r="F66" s="59">
        <v>3806.0935060000002</v>
      </c>
      <c r="G66" s="59">
        <v>3823.6530760000001</v>
      </c>
      <c r="H66" s="59">
        <v>3836.1777339999999</v>
      </c>
      <c r="I66" s="59">
        <v>3857.2055660000001</v>
      </c>
      <c r="J66" s="59">
        <v>3881.4973140000002</v>
      </c>
      <c r="K66" s="59">
        <v>3906.6999510000001</v>
      </c>
      <c r="L66" s="59">
        <v>3924.0361330000001</v>
      </c>
      <c r="M66" s="59">
        <v>3943.9753420000002</v>
      </c>
      <c r="N66" s="59">
        <v>3968.2546390000002</v>
      </c>
      <c r="O66" s="59">
        <v>3994.4323730000001</v>
      </c>
      <c r="P66" s="59">
        <v>4018.1416020000001</v>
      </c>
      <c r="Q66" s="59">
        <v>4031.9096679999998</v>
      </c>
      <c r="R66" s="59">
        <v>4048.7478030000002</v>
      </c>
      <c r="S66" s="59">
        <v>4065.8776859999998</v>
      </c>
      <c r="T66" s="59">
        <v>4085.421875</v>
      </c>
      <c r="U66" s="59">
        <v>4109.0131840000004</v>
      </c>
      <c r="V66" s="59">
        <v>4135.1152339999999</v>
      </c>
      <c r="W66" s="59">
        <v>4162.1538090000004</v>
      </c>
      <c r="X66" s="59">
        <v>4190.7255859999996</v>
      </c>
      <c r="Y66" s="59">
        <v>4220.6870120000003</v>
      </c>
      <c r="Z66" s="59">
        <v>4249.1191410000001</v>
      </c>
      <c r="AA66" s="59">
        <v>4272.3212890000004</v>
      </c>
      <c r="AB66" s="59">
        <v>4298.0166019999997</v>
      </c>
      <c r="AC66" s="59">
        <v>4323.8793949999999</v>
      </c>
      <c r="AD66" s="59">
        <v>4351.6694340000004</v>
      </c>
      <c r="AE66" s="59">
        <v>4380.3764650000003</v>
      </c>
      <c r="AF66" s="59">
        <v>4410.5649409999996</v>
      </c>
      <c r="AG66" s="59">
        <v>4443.7231449999999</v>
      </c>
      <c r="AH66" s="59">
        <v>4477.2910160000001</v>
      </c>
      <c r="AI66" s="59">
        <v>4507.7944340000004</v>
      </c>
      <c r="AJ66" s="59">
        <v>4538.7153319999998</v>
      </c>
      <c r="AK66" s="59">
        <v>4574.673828</v>
      </c>
      <c r="AL66" s="15">
        <v>6.6059999999999999E-3</v>
      </c>
    </row>
    <row r="67" spans="1:38" ht="15" customHeight="1" x14ac:dyDescent="0.25">
      <c r="A67" s="52" t="s">
        <v>527</v>
      </c>
      <c r="B67" s="13" t="s">
        <v>176</v>
      </c>
      <c r="C67" s="58">
        <v>146.89593500000001</v>
      </c>
      <c r="D67" s="58">
        <v>164.075256</v>
      </c>
      <c r="E67" s="58">
        <v>178.01966899999999</v>
      </c>
      <c r="F67" s="58">
        <v>193.941971</v>
      </c>
      <c r="G67" s="58">
        <v>202.68246500000001</v>
      </c>
      <c r="H67" s="58">
        <v>209.92529300000001</v>
      </c>
      <c r="I67" s="58">
        <v>216.23699999999999</v>
      </c>
      <c r="J67" s="58">
        <v>221.89898700000001</v>
      </c>
      <c r="K67" s="58">
        <v>226.13102699999999</v>
      </c>
      <c r="L67" s="58">
        <v>232.176041</v>
      </c>
      <c r="M67" s="58">
        <v>238.73057600000001</v>
      </c>
      <c r="N67" s="58">
        <v>246.74049400000001</v>
      </c>
      <c r="O67" s="58">
        <v>255.02108799999999</v>
      </c>
      <c r="P67" s="58">
        <v>263.28128099999998</v>
      </c>
      <c r="Q67" s="58">
        <v>272.49185199999999</v>
      </c>
      <c r="R67" s="58">
        <v>282.13037100000003</v>
      </c>
      <c r="S67" s="58">
        <v>292.59002700000002</v>
      </c>
      <c r="T67" s="58">
        <v>303.25988799999999</v>
      </c>
      <c r="U67" s="58">
        <v>314.57931500000001</v>
      </c>
      <c r="V67" s="58">
        <v>326.32110599999999</v>
      </c>
      <c r="W67" s="58">
        <v>338.59378099999998</v>
      </c>
      <c r="X67" s="58">
        <v>351.20941199999999</v>
      </c>
      <c r="Y67" s="58">
        <v>364.12835699999999</v>
      </c>
      <c r="Z67" s="58">
        <v>377.55447400000003</v>
      </c>
      <c r="AA67" s="58">
        <v>391.90423600000003</v>
      </c>
      <c r="AB67" s="58">
        <v>406.43258700000001</v>
      </c>
      <c r="AC67" s="58">
        <v>421.07006799999999</v>
      </c>
      <c r="AD67" s="58">
        <v>436.60549900000001</v>
      </c>
      <c r="AE67" s="58">
        <v>452.15301499999998</v>
      </c>
      <c r="AF67" s="58">
        <v>468.21994000000001</v>
      </c>
      <c r="AG67" s="58">
        <v>484.657532</v>
      </c>
      <c r="AH67" s="58">
        <v>501.85400399999997</v>
      </c>
      <c r="AI67" s="58">
        <v>519.72961399999997</v>
      </c>
      <c r="AJ67" s="58">
        <v>538.30895999999996</v>
      </c>
      <c r="AK67" s="58">
        <v>557.63037099999997</v>
      </c>
      <c r="AL67" s="14">
        <v>3.7768000000000003E-2</v>
      </c>
    </row>
    <row r="68" spans="1:38" ht="15" customHeight="1" x14ac:dyDescent="0.25">
      <c r="A68" s="52" t="s">
        <v>528</v>
      </c>
      <c r="B68" s="12" t="s">
        <v>177</v>
      </c>
      <c r="C68" s="59">
        <v>3860.1926269999999</v>
      </c>
      <c r="D68" s="59">
        <v>3845.2807619999999</v>
      </c>
      <c r="E68" s="59">
        <v>3908.3464359999998</v>
      </c>
      <c r="F68" s="59">
        <v>4000.0354000000002</v>
      </c>
      <c r="G68" s="59">
        <v>4026.3354490000002</v>
      </c>
      <c r="H68" s="59">
        <v>4046.1030270000001</v>
      </c>
      <c r="I68" s="59">
        <v>4073.4426269999999</v>
      </c>
      <c r="J68" s="59">
        <v>4103.3964839999999</v>
      </c>
      <c r="K68" s="59">
        <v>4132.8310549999997</v>
      </c>
      <c r="L68" s="59">
        <v>4156.2124020000001</v>
      </c>
      <c r="M68" s="59">
        <v>4182.7060549999997</v>
      </c>
      <c r="N68" s="59">
        <v>4214.9951170000004</v>
      </c>
      <c r="O68" s="59">
        <v>4249.4536129999997</v>
      </c>
      <c r="P68" s="59">
        <v>4281.4228519999997</v>
      </c>
      <c r="Q68" s="59">
        <v>4304.4013670000004</v>
      </c>
      <c r="R68" s="59">
        <v>4330.8779299999997</v>
      </c>
      <c r="S68" s="59">
        <v>4358.4677730000003</v>
      </c>
      <c r="T68" s="59">
        <v>4388.6816410000001</v>
      </c>
      <c r="U68" s="59">
        <v>4423.5922849999997</v>
      </c>
      <c r="V68" s="59">
        <v>4461.4365230000003</v>
      </c>
      <c r="W68" s="59">
        <v>4500.7475590000004</v>
      </c>
      <c r="X68" s="59">
        <v>4541.9350590000004</v>
      </c>
      <c r="Y68" s="59">
        <v>4584.8154299999997</v>
      </c>
      <c r="Z68" s="59">
        <v>4626.673828</v>
      </c>
      <c r="AA68" s="59">
        <v>4664.2255859999996</v>
      </c>
      <c r="AB68" s="59">
        <v>4704.4492190000001</v>
      </c>
      <c r="AC68" s="59">
        <v>4744.9492190000001</v>
      </c>
      <c r="AD68" s="59">
        <v>4788.2749020000001</v>
      </c>
      <c r="AE68" s="59">
        <v>4832.529297</v>
      </c>
      <c r="AF68" s="59">
        <v>4878.7846680000002</v>
      </c>
      <c r="AG68" s="59">
        <v>4928.3808589999999</v>
      </c>
      <c r="AH68" s="59">
        <v>4979.1450199999999</v>
      </c>
      <c r="AI68" s="59">
        <v>5027.5239259999998</v>
      </c>
      <c r="AJ68" s="59">
        <v>5077.0244140000004</v>
      </c>
      <c r="AK68" s="59">
        <v>5132.3041990000002</v>
      </c>
      <c r="AL68" s="15">
        <v>8.7869999999999997E-3</v>
      </c>
    </row>
    <row r="69" spans="1:38" ht="15" customHeight="1" x14ac:dyDescent="0.25"/>
    <row r="70" spans="1:38" ht="15" customHeight="1" x14ac:dyDescent="0.25">
      <c r="B70" s="12" t="s">
        <v>178</v>
      </c>
    </row>
    <row r="71" spans="1:38" ht="15" customHeight="1" x14ac:dyDescent="0.25">
      <c r="B71" s="12" t="s">
        <v>529</v>
      </c>
    </row>
    <row r="72" spans="1:38" ht="15" customHeight="1" x14ac:dyDescent="0.25">
      <c r="A72" s="52" t="s">
        <v>530</v>
      </c>
      <c r="B72" s="13" t="s">
        <v>171</v>
      </c>
      <c r="C72" s="56">
        <v>12.782556</v>
      </c>
      <c r="D72" s="56">
        <v>12.664418</v>
      </c>
      <c r="E72" s="56">
        <v>12.652405999999999</v>
      </c>
      <c r="F72" s="56">
        <v>12.990667999999999</v>
      </c>
      <c r="G72" s="56">
        <v>13.368924</v>
      </c>
      <c r="H72" s="56">
        <v>13.448983999999999</v>
      </c>
      <c r="I72" s="56">
        <v>13.523289999999999</v>
      </c>
      <c r="J72" s="56">
        <v>13.614860999999999</v>
      </c>
      <c r="K72" s="56">
        <v>13.701162</v>
      </c>
      <c r="L72" s="56">
        <v>13.843871999999999</v>
      </c>
      <c r="M72" s="56">
        <v>13.909651999999999</v>
      </c>
      <c r="N72" s="56">
        <v>13.951677999999999</v>
      </c>
      <c r="O72" s="56">
        <v>13.979005000000001</v>
      </c>
      <c r="P72" s="56">
        <v>14.004273</v>
      </c>
      <c r="Q72" s="56">
        <v>14.045954999999999</v>
      </c>
      <c r="R72" s="56">
        <v>14.100474</v>
      </c>
      <c r="S72" s="56">
        <v>14.117394000000001</v>
      </c>
      <c r="T72" s="56">
        <v>14.128804000000001</v>
      </c>
      <c r="U72" s="56">
        <v>14.116948000000001</v>
      </c>
      <c r="V72" s="56">
        <v>14.096726</v>
      </c>
      <c r="W72" s="56">
        <v>14.084754</v>
      </c>
      <c r="X72" s="56">
        <v>14.073880000000001</v>
      </c>
      <c r="Y72" s="56">
        <v>14.081465</v>
      </c>
      <c r="Z72" s="56">
        <v>14.082758</v>
      </c>
      <c r="AA72" s="56">
        <v>14.087020000000001</v>
      </c>
      <c r="AB72" s="56">
        <v>14.087968999999999</v>
      </c>
      <c r="AC72" s="56">
        <v>14.069516999999999</v>
      </c>
      <c r="AD72" s="56">
        <v>14.043182</v>
      </c>
      <c r="AE72" s="56">
        <v>14.025456999999999</v>
      </c>
      <c r="AF72" s="56">
        <v>14.011316000000001</v>
      </c>
      <c r="AG72" s="56">
        <v>13.971097</v>
      </c>
      <c r="AH72" s="56">
        <v>13.970233</v>
      </c>
      <c r="AI72" s="56">
        <v>14.003118000000001</v>
      </c>
      <c r="AJ72" s="56">
        <v>13.989874</v>
      </c>
      <c r="AK72" s="56">
        <v>13.900218000000001</v>
      </c>
      <c r="AL72" s="14">
        <v>2.8249999999999998E-3</v>
      </c>
    </row>
    <row r="73" spans="1:38" ht="15" customHeight="1" x14ac:dyDescent="0.25">
      <c r="A73" s="52" t="s">
        <v>531</v>
      </c>
      <c r="B73" s="13" t="s">
        <v>172</v>
      </c>
      <c r="C73" s="56">
        <v>10.657216</v>
      </c>
      <c r="D73" s="56">
        <v>10.686745999999999</v>
      </c>
      <c r="E73" s="56">
        <v>10.749333999999999</v>
      </c>
      <c r="F73" s="56">
        <v>10.800905999999999</v>
      </c>
      <c r="G73" s="56">
        <v>11.060513</v>
      </c>
      <c r="H73" s="56">
        <v>11.021766</v>
      </c>
      <c r="I73" s="56">
        <v>11.067171</v>
      </c>
      <c r="J73" s="56">
        <v>11.08971</v>
      </c>
      <c r="K73" s="56">
        <v>11.112254</v>
      </c>
      <c r="L73" s="56">
        <v>11.243302</v>
      </c>
      <c r="M73" s="56">
        <v>11.270037</v>
      </c>
      <c r="N73" s="56">
        <v>11.296075</v>
      </c>
      <c r="O73" s="56">
        <v>11.304028000000001</v>
      </c>
      <c r="P73" s="56">
        <v>11.308058000000001</v>
      </c>
      <c r="Q73" s="56">
        <v>11.328309000000001</v>
      </c>
      <c r="R73" s="56">
        <v>11.34751</v>
      </c>
      <c r="S73" s="56">
        <v>11.330137000000001</v>
      </c>
      <c r="T73" s="56">
        <v>11.309229</v>
      </c>
      <c r="U73" s="56">
        <v>11.282691</v>
      </c>
      <c r="V73" s="56">
        <v>11.253269</v>
      </c>
      <c r="W73" s="56">
        <v>11.240024999999999</v>
      </c>
      <c r="X73" s="56">
        <v>11.21625</v>
      </c>
      <c r="Y73" s="56">
        <v>11.212732000000001</v>
      </c>
      <c r="Z73" s="56">
        <v>11.202403</v>
      </c>
      <c r="AA73" s="56">
        <v>11.187163999999999</v>
      </c>
      <c r="AB73" s="56">
        <v>11.164828</v>
      </c>
      <c r="AC73" s="56">
        <v>11.130127999999999</v>
      </c>
      <c r="AD73" s="56">
        <v>11.100109</v>
      </c>
      <c r="AE73" s="56">
        <v>11.064264</v>
      </c>
      <c r="AF73" s="56">
        <v>11.024874000000001</v>
      </c>
      <c r="AG73" s="56">
        <v>10.968392</v>
      </c>
      <c r="AH73" s="56">
        <v>10.944395</v>
      </c>
      <c r="AI73" s="56">
        <v>10.949560999999999</v>
      </c>
      <c r="AJ73" s="56">
        <v>10.921118</v>
      </c>
      <c r="AK73" s="56">
        <v>10.843139000000001</v>
      </c>
      <c r="AL73" s="14">
        <v>4.4000000000000002E-4</v>
      </c>
    </row>
    <row r="74" spans="1:38" ht="15" customHeight="1" x14ac:dyDescent="0.25">
      <c r="A74" s="52" t="s">
        <v>532</v>
      </c>
      <c r="B74" s="13" t="s">
        <v>173</v>
      </c>
      <c r="C74" s="56">
        <v>6.8941699999999999</v>
      </c>
      <c r="D74" s="56">
        <v>7.2960339999999997</v>
      </c>
      <c r="E74" s="56">
        <v>7.3225280000000001</v>
      </c>
      <c r="F74" s="56">
        <v>7.2200009999999999</v>
      </c>
      <c r="G74" s="56">
        <v>7.3423949999999998</v>
      </c>
      <c r="H74" s="56">
        <v>7.3210090000000001</v>
      </c>
      <c r="I74" s="56">
        <v>7.3402060000000002</v>
      </c>
      <c r="J74" s="56">
        <v>7.3273970000000004</v>
      </c>
      <c r="K74" s="56">
        <v>7.3396039999999996</v>
      </c>
      <c r="L74" s="56">
        <v>7.4298029999999997</v>
      </c>
      <c r="M74" s="56">
        <v>7.4440239999999998</v>
      </c>
      <c r="N74" s="56">
        <v>7.447832</v>
      </c>
      <c r="O74" s="56">
        <v>7.451079</v>
      </c>
      <c r="P74" s="56">
        <v>7.4556769999999997</v>
      </c>
      <c r="Q74" s="56">
        <v>7.4642989999999996</v>
      </c>
      <c r="R74" s="56">
        <v>7.4838959999999997</v>
      </c>
      <c r="S74" s="56">
        <v>7.4748840000000003</v>
      </c>
      <c r="T74" s="56">
        <v>7.4570850000000002</v>
      </c>
      <c r="U74" s="56">
        <v>7.4429930000000004</v>
      </c>
      <c r="V74" s="56">
        <v>7.4274329999999997</v>
      </c>
      <c r="W74" s="56">
        <v>7.4246780000000001</v>
      </c>
      <c r="X74" s="56">
        <v>7.414466</v>
      </c>
      <c r="Y74" s="56">
        <v>7.4134919999999997</v>
      </c>
      <c r="Z74" s="56">
        <v>7.4111719999999996</v>
      </c>
      <c r="AA74" s="56">
        <v>7.3981269999999997</v>
      </c>
      <c r="AB74" s="56">
        <v>7.3850660000000001</v>
      </c>
      <c r="AC74" s="56">
        <v>7.3709350000000002</v>
      </c>
      <c r="AD74" s="56">
        <v>7.3529150000000003</v>
      </c>
      <c r="AE74" s="56">
        <v>7.3430650000000002</v>
      </c>
      <c r="AF74" s="56">
        <v>7.3314089999999998</v>
      </c>
      <c r="AG74" s="56">
        <v>7.309348</v>
      </c>
      <c r="AH74" s="56">
        <v>7.2949289999999998</v>
      </c>
      <c r="AI74" s="56">
        <v>7.3078669999999999</v>
      </c>
      <c r="AJ74" s="56">
        <v>7.3086370000000001</v>
      </c>
      <c r="AK74" s="56">
        <v>7.2810389999999998</v>
      </c>
      <c r="AL74" s="14">
        <v>-6.2000000000000003E-5</v>
      </c>
    </row>
    <row r="75" spans="1:38" ht="15" customHeight="1" x14ac:dyDescent="0.25">
      <c r="A75" s="52" t="s">
        <v>533</v>
      </c>
      <c r="B75" s="13" t="s">
        <v>174</v>
      </c>
      <c r="C75" s="56">
        <v>9.8557020000000009</v>
      </c>
      <c r="D75" s="56">
        <v>10.627800000000001</v>
      </c>
      <c r="E75" s="56">
        <v>10.927766</v>
      </c>
      <c r="F75" s="56">
        <v>11.249373</v>
      </c>
      <c r="G75" s="56">
        <v>11.957793000000001</v>
      </c>
      <c r="H75" s="56">
        <v>12.267792</v>
      </c>
      <c r="I75" s="56">
        <v>12.601811</v>
      </c>
      <c r="J75" s="56">
        <v>12.931773</v>
      </c>
      <c r="K75" s="56">
        <v>13.152021</v>
      </c>
      <c r="L75" s="56">
        <v>13.414927</v>
      </c>
      <c r="M75" s="56">
        <v>13.598328</v>
      </c>
      <c r="N75" s="56">
        <v>13.685638000000001</v>
      </c>
      <c r="O75" s="56">
        <v>13.740769</v>
      </c>
      <c r="P75" s="56">
        <v>13.788233</v>
      </c>
      <c r="Q75" s="56">
        <v>13.833978</v>
      </c>
      <c r="R75" s="56">
        <v>13.880281</v>
      </c>
      <c r="S75" s="56">
        <v>13.917684</v>
      </c>
      <c r="T75" s="56">
        <v>13.909045000000001</v>
      </c>
      <c r="U75" s="56">
        <v>13.853282</v>
      </c>
      <c r="V75" s="56">
        <v>13.787302</v>
      </c>
      <c r="W75" s="56">
        <v>13.737992999999999</v>
      </c>
      <c r="X75" s="56">
        <v>13.68572</v>
      </c>
      <c r="Y75" s="56">
        <v>13.629788</v>
      </c>
      <c r="Z75" s="56">
        <v>13.575183000000001</v>
      </c>
      <c r="AA75" s="56">
        <v>13.508362</v>
      </c>
      <c r="AB75" s="56">
        <v>13.446775000000001</v>
      </c>
      <c r="AC75" s="56">
        <v>13.382289</v>
      </c>
      <c r="AD75" s="56">
        <v>13.290231</v>
      </c>
      <c r="AE75" s="56">
        <v>13.212096000000001</v>
      </c>
      <c r="AF75" s="56">
        <v>13.171747</v>
      </c>
      <c r="AG75" s="56">
        <v>13.101983000000001</v>
      </c>
      <c r="AH75" s="56">
        <v>13.037896</v>
      </c>
      <c r="AI75" s="56">
        <v>12.979905</v>
      </c>
      <c r="AJ75" s="56">
        <v>12.913855999999999</v>
      </c>
      <c r="AK75" s="56">
        <v>12.827016</v>
      </c>
      <c r="AL75" s="14">
        <v>5.7159999999999997E-3</v>
      </c>
    </row>
    <row r="76" spans="1:38" ht="15" customHeight="1" x14ac:dyDescent="0.25">
      <c r="A76" s="52" t="s">
        <v>534</v>
      </c>
      <c r="B76" s="12" t="s">
        <v>179</v>
      </c>
      <c r="C76" s="60">
        <v>10.511787</v>
      </c>
      <c r="D76" s="60">
        <v>10.553604999999999</v>
      </c>
      <c r="E76" s="60">
        <v>10.585921000000001</v>
      </c>
      <c r="F76" s="60">
        <v>10.685043</v>
      </c>
      <c r="G76" s="60">
        <v>10.919848</v>
      </c>
      <c r="H76" s="60">
        <v>10.911846000000001</v>
      </c>
      <c r="I76" s="60">
        <v>10.946035999999999</v>
      </c>
      <c r="J76" s="60">
        <v>10.970078000000001</v>
      </c>
      <c r="K76" s="60">
        <v>10.999420000000001</v>
      </c>
      <c r="L76" s="60">
        <v>11.118292</v>
      </c>
      <c r="M76" s="60">
        <v>11.153934</v>
      </c>
      <c r="N76" s="60">
        <v>11.175653000000001</v>
      </c>
      <c r="O76" s="60">
        <v>11.186795999999999</v>
      </c>
      <c r="P76" s="60">
        <v>11.200566999999999</v>
      </c>
      <c r="Q76" s="60">
        <v>11.226089</v>
      </c>
      <c r="R76" s="60">
        <v>11.258444000000001</v>
      </c>
      <c r="S76" s="60">
        <v>11.25947</v>
      </c>
      <c r="T76" s="60">
        <v>11.253092000000001</v>
      </c>
      <c r="U76" s="60">
        <v>11.237973999999999</v>
      </c>
      <c r="V76" s="60">
        <v>11.21733</v>
      </c>
      <c r="W76" s="60">
        <v>11.209674</v>
      </c>
      <c r="X76" s="60">
        <v>11.195769</v>
      </c>
      <c r="Y76" s="60">
        <v>11.196059</v>
      </c>
      <c r="Z76" s="60">
        <v>11.193319000000001</v>
      </c>
      <c r="AA76" s="60">
        <v>11.184046</v>
      </c>
      <c r="AB76" s="60">
        <v>11.171219000000001</v>
      </c>
      <c r="AC76" s="60">
        <v>11.148908</v>
      </c>
      <c r="AD76" s="60">
        <v>11.124496000000001</v>
      </c>
      <c r="AE76" s="60">
        <v>11.104827999999999</v>
      </c>
      <c r="AF76" s="60">
        <v>11.085863</v>
      </c>
      <c r="AG76" s="60">
        <v>11.047267</v>
      </c>
      <c r="AH76" s="60">
        <v>11.036255000000001</v>
      </c>
      <c r="AI76" s="60">
        <v>11.054353000000001</v>
      </c>
      <c r="AJ76" s="60">
        <v>11.041585</v>
      </c>
      <c r="AK76" s="60">
        <v>10.976836</v>
      </c>
      <c r="AL76" s="15">
        <v>1.1919999999999999E-3</v>
      </c>
    </row>
    <row r="77" spans="1:38" ht="15" customHeight="1" x14ac:dyDescent="0.25">
      <c r="B77" s="12" t="s">
        <v>180</v>
      </c>
    </row>
    <row r="78" spans="1:38" ht="15" customHeight="1" x14ac:dyDescent="0.25">
      <c r="A78" s="52" t="s">
        <v>535</v>
      </c>
      <c r="B78" s="13" t="s">
        <v>171</v>
      </c>
      <c r="C78" s="56">
        <v>12.561601</v>
      </c>
      <c r="D78" s="56">
        <v>12.664418</v>
      </c>
      <c r="E78" s="56">
        <v>12.934047</v>
      </c>
      <c r="F78" s="56">
        <v>13.589931999999999</v>
      </c>
      <c r="G78" s="56">
        <v>14.351387000000001</v>
      </c>
      <c r="H78" s="56">
        <v>14.794219999999999</v>
      </c>
      <c r="I78" s="56">
        <v>15.234761000000001</v>
      </c>
      <c r="J78" s="56">
        <v>15.71663</v>
      </c>
      <c r="K78" s="56">
        <v>16.200196999999999</v>
      </c>
      <c r="L78" s="56">
        <v>16.759761999999998</v>
      </c>
      <c r="M78" s="56">
        <v>17.225477000000001</v>
      </c>
      <c r="N78" s="56">
        <v>17.666464000000001</v>
      </c>
      <c r="O78" s="56">
        <v>18.082964</v>
      </c>
      <c r="P78" s="56">
        <v>18.502167</v>
      </c>
      <c r="Q78" s="56">
        <v>18.955660000000002</v>
      </c>
      <c r="R78" s="56">
        <v>19.444752000000001</v>
      </c>
      <c r="S78" s="56">
        <v>19.895906</v>
      </c>
      <c r="T78" s="56">
        <v>20.354517000000001</v>
      </c>
      <c r="U78" s="56">
        <v>20.793437999999998</v>
      </c>
      <c r="V78" s="56">
        <v>21.233741999999999</v>
      </c>
      <c r="W78" s="56">
        <v>21.701540000000001</v>
      </c>
      <c r="X78" s="56">
        <v>22.181792999999999</v>
      </c>
      <c r="Y78" s="56">
        <v>22.700372999999999</v>
      </c>
      <c r="Z78" s="56">
        <v>23.223877000000002</v>
      </c>
      <c r="AA78" s="56">
        <v>23.768706999999999</v>
      </c>
      <c r="AB78" s="56">
        <v>24.326681000000001</v>
      </c>
      <c r="AC78" s="56">
        <v>24.868556999999999</v>
      </c>
      <c r="AD78" s="56">
        <v>25.417096999999998</v>
      </c>
      <c r="AE78" s="56">
        <v>25.999849000000001</v>
      </c>
      <c r="AF78" s="56">
        <v>26.610123000000002</v>
      </c>
      <c r="AG78" s="56">
        <v>27.184678999999999</v>
      </c>
      <c r="AH78" s="56">
        <v>27.857437000000001</v>
      </c>
      <c r="AI78" s="56">
        <v>28.626459000000001</v>
      </c>
      <c r="AJ78" s="56">
        <v>29.320022999999999</v>
      </c>
      <c r="AK78" s="56">
        <v>29.874254000000001</v>
      </c>
      <c r="AL78" s="14">
        <v>2.6346999999999999E-2</v>
      </c>
    </row>
    <row r="79" spans="1:38" ht="15" customHeight="1" x14ac:dyDescent="0.25">
      <c r="A79" s="52" t="s">
        <v>536</v>
      </c>
      <c r="B79" s="13" t="s">
        <v>172</v>
      </c>
      <c r="C79" s="56">
        <v>10.472999</v>
      </c>
      <c r="D79" s="56">
        <v>10.686745999999999</v>
      </c>
      <c r="E79" s="56">
        <v>10.988614</v>
      </c>
      <c r="F79" s="56">
        <v>11.299156</v>
      </c>
      <c r="G79" s="56">
        <v>11.873334</v>
      </c>
      <c r="H79" s="56">
        <v>12.124219</v>
      </c>
      <c r="I79" s="56">
        <v>12.467803</v>
      </c>
      <c r="J79" s="56">
        <v>12.801662</v>
      </c>
      <c r="K79" s="56">
        <v>13.139082999999999</v>
      </c>
      <c r="L79" s="56">
        <v>13.611444000000001</v>
      </c>
      <c r="M79" s="56">
        <v>13.956623</v>
      </c>
      <c r="N79" s="56">
        <v>14.303777999999999</v>
      </c>
      <c r="O79" s="56">
        <v>14.622665</v>
      </c>
      <c r="P79" s="56">
        <v>14.939981</v>
      </c>
      <c r="Q79" s="56">
        <v>15.288073000000001</v>
      </c>
      <c r="R79" s="56">
        <v>15.648377</v>
      </c>
      <c r="S79" s="56">
        <v>15.967772999999999</v>
      </c>
      <c r="T79" s="56">
        <v>16.292524</v>
      </c>
      <c r="U79" s="56">
        <v>16.618744</v>
      </c>
      <c r="V79" s="56">
        <v>16.950673999999999</v>
      </c>
      <c r="W79" s="56">
        <v>17.318432000000001</v>
      </c>
      <c r="X79" s="56">
        <v>17.677893000000001</v>
      </c>
      <c r="Y79" s="56">
        <v>18.075762000000001</v>
      </c>
      <c r="Z79" s="56">
        <v>18.473883000000001</v>
      </c>
      <c r="AA79" s="56">
        <v>18.875847</v>
      </c>
      <c r="AB79" s="56">
        <v>19.279088999999999</v>
      </c>
      <c r="AC79" s="56">
        <v>19.673041999999999</v>
      </c>
      <c r="AD79" s="56">
        <v>20.090357000000001</v>
      </c>
      <c r="AE79" s="56">
        <v>20.510504000000001</v>
      </c>
      <c r="AF79" s="56">
        <v>20.938306999999998</v>
      </c>
      <c r="AG79" s="56">
        <v>21.342077</v>
      </c>
      <c r="AH79" s="56">
        <v>21.823746</v>
      </c>
      <c r="AI79" s="56">
        <v>22.384098000000002</v>
      </c>
      <c r="AJ79" s="56">
        <v>22.888515000000002</v>
      </c>
      <c r="AK79" s="56">
        <v>23.304001</v>
      </c>
      <c r="AL79" s="14">
        <v>2.3906E-2</v>
      </c>
    </row>
    <row r="80" spans="1:38" ht="15" customHeight="1" x14ac:dyDescent="0.25">
      <c r="A80" s="52" t="s">
        <v>537</v>
      </c>
      <c r="B80" s="13" t="s">
        <v>173</v>
      </c>
      <c r="C80" s="56">
        <v>6.7750000000000004</v>
      </c>
      <c r="D80" s="56">
        <v>7.2960339999999997</v>
      </c>
      <c r="E80" s="56">
        <v>7.4855270000000003</v>
      </c>
      <c r="F80" s="56">
        <v>7.5530619999999997</v>
      </c>
      <c r="G80" s="56">
        <v>7.881977</v>
      </c>
      <c r="H80" s="56">
        <v>8.053293</v>
      </c>
      <c r="I80" s="56">
        <v>8.2691619999999997</v>
      </c>
      <c r="J80" s="56">
        <v>8.4585500000000007</v>
      </c>
      <c r="K80" s="56">
        <v>8.6783180000000009</v>
      </c>
      <c r="L80" s="56">
        <v>8.9947189999999999</v>
      </c>
      <c r="M80" s="56">
        <v>9.2185539999999992</v>
      </c>
      <c r="N80" s="56">
        <v>9.4308979999999991</v>
      </c>
      <c r="O80" s="56">
        <v>9.6385679999999994</v>
      </c>
      <c r="P80" s="56">
        <v>9.8502919999999996</v>
      </c>
      <c r="Q80" s="56">
        <v>10.073414</v>
      </c>
      <c r="R80" s="56">
        <v>10.320398000000001</v>
      </c>
      <c r="S80" s="56">
        <v>10.534492</v>
      </c>
      <c r="T80" s="56">
        <v>10.742972999999999</v>
      </c>
      <c r="U80" s="56">
        <v>10.963093000000001</v>
      </c>
      <c r="V80" s="56">
        <v>11.187860000000001</v>
      </c>
      <c r="W80" s="56">
        <v>11.439812</v>
      </c>
      <c r="X80" s="56">
        <v>11.685915</v>
      </c>
      <c r="Y80" s="56">
        <v>11.951102000000001</v>
      </c>
      <c r="Z80" s="56">
        <v>12.221765</v>
      </c>
      <c r="AA80" s="56">
        <v>12.48269</v>
      </c>
      <c r="AB80" s="56">
        <v>12.752309</v>
      </c>
      <c r="AC80" s="56">
        <v>13.028487999999999</v>
      </c>
      <c r="AD80" s="56">
        <v>13.308218999999999</v>
      </c>
      <c r="AE80" s="56">
        <v>13.612289000000001</v>
      </c>
      <c r="AF80" s="56">
        <v>13.923722</v>
      </c>
      <c r="AG80" s="56">
        <v>14.222383000000001</v>
      </c>
      <c r="AH80" s="56">
        <v>14.546503</v>
      </c>
      <c r="AI80" s="56">
        <v>14.939412000000001</v>
      </c>
      <c r="AJ80" s="56">
        <v>15.317465</v>
      </c>
      <c r="AK80" s="56">
        <v>15.648358999999999</v>
      </c>
      <c r="AL80" s="14">
        <v>2.3392E-2</v>
      </c>
    </row>
    <row r="81" spans="1:38" ht="15" customHeight="1" x14ac:dyDescent="0.25">
      <c r="A81" s="52" t="s">
        <v>538</v>
      </c>
      <c r="B81" s="13" t="s">
        <v>174</v>
      </c>
      <c r="C81" s="56">
        <v>9.6853400000000001</v>
      </c>
      <c r="D81" s="56">
        <v>10.627800000000001</v>
      </c>
      <c r="E81" s="56">
        <v>11.171017000000001</v>
      </c>
      <c r="F81" s="56">
        <v>11.768311000000001</v>
      </c>
      <c r="G81" s="56">
        <v>12.836555000000001</v>
      </c>
      <c r="H81" s="56">
        <v>13.494878999999999</v>
      </c>
      <c r="I81" s="56">
        <v>14.196662999999999</v>
      </c>
      <c r="J81" s="56">
        <v>14.928091</v>
      </c>
      <c r="K81" s="56">
        <v>15.550895000000001</v>
      </c>
      <c r="L81" s="56">
        <v>16.240470999999999</v>
      </c>
      <c r="M81" s="56">
        <v>16.839939000000001</v>
      </c>
      <c r="N81" s="56">
        <v>17.329588000000001</v>
      </c>
      <c r="O81" s="56">
        <v>17.774785999999999</v>
      </c>
      <c r="P81" s="56">
        <v>18.216740000000001</v>
      </c>
      <c r="Q81" s="56">
        <v>18.669588000000001</v>
      </c>
      <c r="R81" s="56">
        <v>19.141103999999999</v>
      </c>
      <c r="S81" s="56">
        <v>19.614450000000001</v>
      </c>
      <c r="T81" s="56">
        <v>20.037924</v>
      </c>
      <c r="U81" s="56">
        <v>20.405073000000002</v>
      </c>
      <c r="V81" s="56">
        <v>20.767658000000001</v>
      </c>
      <c r="W81" s="56">
        <v>21.167256999999999</v>
      </c>
      <c r="X81" s="56">
        <v>21.570015000000001</v>
      </c>
      <c r="Y81" s="56">
        <v>21.972237</v>
      </c>
      <c r="Z81" s="56">
        <v>22.386835000000001</v>
      </c>
      <c r="AA81" s="56">
        <v>22.792351</v>
      </c>
      <c r="AB81" s="56">
        <v>23.219486</v>
      </c>
      <c r="AC81" s="56">
        <v>23.653849000000001</v>
      </c>
      <c r="AD81" s="56">
        <v>24.054311999999999</v>
      </c>
      <c r="AE81" s="56">
        <v>24.492070999999999</v>
      </c>
      <c r="AF81" s="56">
        <v>25.015623000000001</v>
      </c>
      <c r="AG81" s="56">
        <v>25.493576000000001</v>
      </c>
      <c r="AH81" s="56">
        <v>25.998304000000001</v>
      </c>
      <c r="AI81" s="56">
        <v>26.534716</v>
      </c>
      <c r="AJ81" s="56">
        <v>27.064900999999999</v>
      </c>
      <c r="AK81" s="56">
        <v>27.567736</v>
      </c>
      <c r="AL81" s="14">
        <v>2.9305000000000001E-2</v>
      </c>
    </row>
    <row r="82" spans="1:38" ht="15" customHeight="1" x14ac:dyDescent="0.25">
      <c r="A82" s="52" t="s">
        <v>539</v>
      </c>
      <c r="B82" s="12" t="s">
        <v>179</v>
      </c>
      <c r="C82" s="60">
        <v>10.330085</v>
      </c>
      <c r="D82" s="60">
        <v>10.553604999999999</v>
      </c>
      <c r="E82" s="60">
        <v>10.821562999999999</v>
      </c>
      <c r="F82" s="60">
        <v>11.177948000000001</v>
      </c>
      <c r="G82" s="60">
        <v>11.722332</v>
      </c>
      <c r="H82" s="60">
        <v>12.003304</v>
      </c>
      <c r="I82" s="60">
        <v>12.331337</v>
      </c>
      <c r="J82" s="60">
        <v>12.663563</v>
      </c>
      <c r="K82" s="60">
        <v>13.005668999999999</v>
      </c>
      <c r="L82" s="60">
        <v>13.460101999999999</v>
      </c>
      <c r="M82" s="60">
        <v>13.812843000000001</v>
      </c>
      <c r="N82" s="60">
        <v>14.151293000000001</v>
      </c>
      <c r="O82" s="60">
        <v>14.471018000000001</v>
      </c>
      <c r="P82" s="60">
        <v>14.797967</v>
      </c>
      <c r="Q82" s="60">
        <v>15.150122</v>
      </c>
      <c r="R82" s="60">
        <v>15.525553</v>
      </c>
      <c r="S82" s="60">
        <v>15.868180000000001</v>
      </c>
      <c r="T82" s="60">
        <v>16.211652999999998</v>
      </c>
      <c r="U82" s="60">
        <v>16.552879000000001</v>
      </c>
      <c r="V82" s="60">
        <v>16.896540000000002</v>
      </c>
      <c r="W82" s="60">
        <v>17.271667000000001</v>
      </c>
      <c r="X82" s="60">
        <v>17.645613000000001</v>
      </c>
      <c r="Y82" s="60">
        <v>18.048883</v>
      </c>
      <c r="Z82" s="60">
        <v>18.458904</v>
      </c>
      <c r="AA82" s="60">
        <v>18.870584000000001</v>
      </c>
      <c r="AB82" s="60">
        <v>19.290125</v>
      </c>
      <c r="AC82" s="60">
        <v>19.706237999999999</v>
      </c>
      <c r="AD82" s="60">
        <v>20.134495000000001</v>
      </c>
      <c r="AE82" s="60">
        <v>20.585699000000002</v>
      </c>
      <c r="AF82" s="60">
        <v>21.054137999999998</v>
      </c>
      <c r="AG82" s="60">
        <v>21.495550000000001</v>
      </c>
      <c r="AH82" s="60">
        <v>22.006917999999999</v>
      </c>
      <c r="AI82" s="60">
        <v>22.598324000000002</v>
      </c>
      <c r="AJ82" s="60">
        <v>23.140991</v>
      </c>
      <c r="AK82" s="60">
        <v>23.591342999999998</v>
      </c>
      <c r="AL82" s="15">
        <v>2.4676E-2</v>
      </c>
    </row>
    <row r="83" spans="1:38" ht="15" customHeight="1" x14ac:dyDescent="0.25"/>
    <row r="84" spans="1:38" ht="15" customHeight="1" x14ac:dyDescent="0.25">
      <c r="B84" s="12" t="s">
        <v>181</v>
      </c>
    </row>
    <row r="85" spans="1:38" ht="15" customHeight="1" x14ac:dyDescent="0.25">
      <c r="B85" s="12" t="s">
        <v>529</v>
      </c>
    </row>
    <row r="86" spans="1:38" ht="15" customHeight="1" x14ac:dyDescent="0.25">
      <c r="A86" s="52" t="s">
        <v>540</v>
      </c>
      <c r="B86" s="13" t="s">
        <v>182</v>
      </c>
      <c r="C86" s="56">
        <v>6.5200269999999998</v>
      </c>
      <c r="D86" s="56">
        <v>6.2540139999999997</v>
      </c>
      <c r="E86" s="56">
        <v>6.279941</v>
      </c>
      <c r="F86" s="56">
        <v>6.2221489999999999</v>
      </c>
      <c r="G86" s="56">
        <v>6.3245459999999998</v>
      </c>
      <c r="H86" s="56">
        <v>6.218788</v>
      </c>
      <c r="I86" s="56">
        <v>6.1283909999999997</v>
      </c>
      <c r="J86" s="56">
        <v>6.078271</v>
      </c>
      <c r="K86" s="56">
        <v>6.0470050000000004</v>
      </c>
      <c r="L86" s="56">
        <v>6.0726050000000003</v>
      </c>
      <c r="M86" s="56">
        <v>6.0323510000000002</v>
      </c>
      <c r="N86" s="56">
        <v>6.0154750000000003</v>
      </c>
      <c r="O86" s="56">
        <v>5.9918579999999997</v>
      </c>
      <c r="P86" s="56">
        <v>5.974736</v>
      </c>
      <c r="Q86" s="56">
        <v>5.9571719999999999</v>
      </c>
      <c r="R86" s="56">
        <v>5.9462200000000003</v>
      </c>
      <c r="S86" s="56">
        <v>5.9098179999999996</v>
      </c>
      <c r="T86" s="56">
        <v>5.8690709999999999</v>
      </c>
      <c r="U86" s="56">
        <v>5.8279680000000003</v>
      </c>
      <c r="V86" s="56">
        <v>5.7945390000000003</v>
      </c>
      <c r="W86" s="56">
        <v>5.7822279999999999</v>
      </c>
      <c r="X86" s="56">
        <v>5.7639300000000002</v>
      </c>
      <c r="Y86" s="56">
        <v>5.7618220000000004</v>
      </c>
      <c r="Z86" s="56">
        <v>5.7583159999999998</v>
      </c>
      <c r="AA86" s="56">
        <v>5.7428650000000001</v>
      </c>
      <c r="AB86" s="56">
        <v>5.7212560000000003</v>
      </c>
      <c r="AC86" s="56">
        <v>5.6957370000000003</v>
      </c>
      <c r="AD86" s="56">
        <v>5.6726020000000004</v>
      </c>
      <c r="AE86" s="56">
        <v>5.65327</v>
      </c>
      <c r="AF86" s="56">
        <v>5.6329940000000001</v>
      </c>
      <c r="AG86" s="56">
        <v>5.6008069999999996</v>
      </c>
      <c r="AH86" s="56">
        <v>5.5853279999999996</v>
      </c>
      <c r="AI86" s="56">
        <v>5.6444640000000001</v>
      </c>
      <c r="AJ86" s="56">
        <v>5.6523909999999997</v>
      </c>
      <c r="AK86" s="56">
        <v>5.624409</v>
      </c>
      <c r="AL86" s="14">
        <v>-3.2100000000000002E-3</v>
      </c>
    </row>
    <row r="87" spans="1:38" ht="15" customHeight="1" x14ac:dyDescent="0.25">
      <c r="A87" s="52" t="s">
        <v>541</v>
      </c>
      <c r="B87" s="13" t="s">
        <v>183</v>
      </c>
      <c r="C87" s="56">
        <v>1.2931319999999999</v>
      </c>
      <c r="D87" s="56">
        <v>1.3237639999999999</v>
      </c>
      <c r="E87" s="56">
        <v>1.369931</v>
      </c>
      <c r="F87" s="56">
        <v>1.403518</v>
      </c>
      <c r="G87" s="56">
        <v>1.436911</v>
      </c>
      <c r="H87" s="56">
        <v>1.4615020000000001</v>
      </c>
      <c r="I87" s="56">
        <v>1.477627</v>
      </c>
      <c r="J87" s="56">
        <v>1.490167</v>
      </c>
      <c r="K87" s="56">
        <v>1.503301</v>
      </c>
      <c r="L87" s="56">
        <v>1.5173669999999999</v>
      </c>
      <c r="M87" s="56">
        <v>1.5313859999999999</v>
      </c>
      <c r="N87" s="56">
        <v>1.5436909999999999</v>
      </c>
      <c r="O87" s="56">
        <v>1.553682</v>
      </c>
      <c r="P87" s="56">
        <v>1.561118</v>
      </c>
      <c r="Q87" s="56">
        <v>1.570344</v>
      </c>
      <c r="R87" s="56">
        <v>1.579548</v>
      </c>
      <c r="S87" s="56">
        <v>1.5878030000000001</v>
      </c>
      <c r="T87" s="56">
        <v>1.5970800000000001</v>
      </c>
      <c r="U87" s="56">
        <v>1.607701</v>
      </c>
      <c r="V87" s="56">
        <v>1.6168009999999999</v>
      </c>
      <c r="W87" s="56">
        <v>1.624787</v>
      </c>
      <c r="X87" s="56">
        <v>1.632064</v>
      </c>
      <c r="Y87" s="56">
        <v>1.6391199999999999</v>
      </c>
      <c r="Z87" s="56">
        <v>1.644892</v>
      </c>
      <c r="AA87" s="56">
        <v>1.6514930000000001</v>
      </c>
      <c r="AB87" s="56">
        <v>1.6593389999999999</v>
      </c>
      <c r="AC87" s="56">
        <v>1.660928</v>
      </c>
      <c r="AD87" s="56">
        <v>1.658447</v>
      </c>
      <c r="AE87" s="56">
        <v>1.656892</v>
      </c>
      <c r="AF87" s="56">
        <v>1.656353</v>
      </c>
      <c r="AG87" s="56">
        <v>1.6550009999999999</v>
      </c>
      <c r="AH87" s="56">
        <v>1.652625</v>
      </c>
      <c r="AI87" s="56">
        <v>1.647681</v>
      </c>
      <c r="AJ87" s="56">
        <v>1.6433819999999999</v>
      </c>
      <c r="AK87" s="56">
        <v>1.6388959999999999</v>
      </c>
      <c r="AL87" s="14">
        <v>6.4920000000000004E-3</v>
      </c>
    </row>
    <row r="88" spans="1:38" ht="15" customHeight="1" x14ac:dyDescent="0.25">
      <c r="A88" s="52" t="s">
        <v>542</v>
      </c>
      <c r="B88" s="13" t="s">
        <v>184</v>
      </c>
      <c r="C88" s="56">
        <v>2.6659799999999998</v>
      </c>
      <c r="D88" s="56">
        <v>2.9812810000000001</v>
      </c>
      <c r="E88" s="56">
        <v>2.934151</v>
      </c>
      <c r="F88" s="56">
        <v>3.0575860000000001</v>
      </c>
      <c r="G88" s="56">
        <v>3.1595460000000002</v>
      </c>
      <c r="H88" s="56">
        <v>3.2332510000000001</v>
      </c>
      <c r="I88" s="56">
        <v>3.3407680000000002</v>
      </c>
      <c r="J88" s="56">
        <v>3.4017650000000001</v>
      </c>
      <c r="K88" s="56">
        <v>3.4493260000000001</v>
      </c>
      <c r="L88" s="56">
        <v>3.5274049999999999</v>
      </c>
      <c r="M88" s="56">
        <v>3.5887120000000001</v>
      </c>
      <c r="N88" s="56">
        <v>3.6146400000000001</v>
      </c>
      <c r="O88" s="56">
        <v>3.6405080000000001</v>
      </c>
      <c r="P88" s="56">
        <v>3.6637249999999999</v>
      </c>
      <c r="Q88" s="56">
        <v>3.6991610000000001</v>
      </c>
      <c r="R88" s="56">
        <v>3.7318539999999998</v>
      </c>
      <c r="S88" s="56">
        <v>3.7603279999999999</v>
      </c>
      <c r="T88" s="56">
        <v>3.7856480000000001</v>
      </c>
      <c r="U88" s="56">
        <v>3.8021259999999999</v>
      </c>
      <c r="V88" s="56">
        <v>3.8073410000000001</v>
      </c>
      <c r="W88" s="56">
        <v>3.8046129999999998</v>
      </c>
      <c r="X88" s="56">
        <v>3.8024140000000002</v>
      </c>
      <c r="Y88" s="56">
        <v>3.7994500000000002</v>
      </c>
      <c r="Z88" s="56">
        <v>3.7958759999999998</v>
      </c>
      <c r="AA88" s="56">
        <v>3.796468</v>
      </c>
      <c r="AB88" s="56">
        <v>3.7993670000000002</v>
      </c>
      <c r="AC88" s="56">
        <v>3.8027009999999999</v>
      </c>
      <c r="AD88" s="56">
        <v>3.8053400000000002</v>
      </c>
      <c r="AE88" s="56">
        <v>3.8077749999999999</v>
      </c>
      <c r="AF88" s="56">
        <v>3.8104740000000001</v>
      </c>
      <c r="AG88" s="56">
        <v>3.8061349999999998</v>
      </c>
      <c r="AH88" s="56">
        <v>3.797132</v>
      </c>
      <c r="AI88" s="56">
        <v>3.7832110000000001</v>
      </c>
      <c r="AJ88" s="56">
        <v>3.7625959999999998</v>
      </c>
      <c r="AK88" s="56">
        <v>3.7338749999999998</v>
      </c>
      <c r="AL88" s="14">
        <v>6.8440000000000003E-3</v>
      </c>
    </row>
    <row r="89" spans="1:38" ht="15" customHeight="1" x14ac:dyDescent="0.25">
      <c r="B89" s="12" t="s">
        <v>180</v>
      </c>
    </row>
    <row r="90" spans="1:38" ht="15" customHeight="1" x14ac:dyDescent="0.25">
      <c r="A90" s="52" t="s">
        <v>543</v>
      </c>
      <c r="B90" s="13" t="s">
        <v>182</v>
      </c>
      <c r="C90" s="56">
        <v>6.407324</v>
      </c>
      <c r="D90" s="56">
        <v>6.2540139999999997</v>
      </c>
      <c r="E90" s="56">
        <v>6.4197329999999999</v>
      </c>
      <c r="F90" s="56">
        <v>6.5091789999999996</v>
      </c>
      <c r="G90" s="56">
        <v>6.7893280000000003</v>
      </c>
      <c r="H90" s="56">
        <v>6.8408230000000003</v>
      </c>
      <c r="I90" s="56">
        <v>6.9039840000000003</v>
      </c>
      <c r="J90" s="56">
        <v>7.0165930000000003</v>
      </c>
      <c r="K90" s="56">
        <v>7.1499540000000001</v>
      </c>
      <c r="L90" s="56">
        <v>7.3516589999999997</v>
      </c>
      <c r="M90" s="56">
        <v>7.4703619999999997</v>
      </c>
      <c r="N90" s="56">
        <v>7.6171610000000003</v>
      </c>
      <c r="O90" s="56">
        <v>7.7509480000000002</v>
      </c>
      <c r="P90" s="56">
        <v>7.8937030000000004</v>
      </c>
      <c r="Q90" s="56">
        <v>8.0394760000000005</v>
      </c>
      <c r="R90" s="56">
        <v>8.1999220000000008</v>
      </c>
      <c r="S90" s="56">
        <v>8.3288150000000005</v>
      </c>
      <c r="T90" s="56">
        <v>8.4552180000000003</v>
      </c>
      <c r="U90" s="56">
        <v>8.5842559999999999</v>
      </c>
      <c r="V90" s="56">
        <v>8.7282499999999992</v>
      </c>
      <c r="W90" s="56">
        <v>8.9091559999999994</v>
      </c>
      <c r="X90" s="56">
        <v>9.0845109999999991</v>
      </c>
      <c r="Y90" s="56">
        <v>9.2884869999999999</v>
      </c>
      <c r="Z90" s="56">
        <v>9.4960380000000004</v>
      </c>
      <c r="AA90" s="56">
        <v>9.6898049999999998</v>
      </c>
      <c r="AB90" s="56">
        <v>9.8792919999999995</v>
      </c>
      <c r="AC90" s="56">
        <v>10.067492</v>
      </c>
      <c r="AD90" s="56">
        <v>10.266980999999999</v>
      </c>
      <c r="AE90" s="56">
        <v>10.479813999999999</v>
      </c>
      <c r="AF90" s="56">
        <v>10.698112999999999</v>
      </c>
      <c r="AG90" s="56">
        <v>10.897938</v>
      </c>
      <c r="AH90" s="56">
        <v>11.137461999999999</v>
      </c>
      <c r="AI90" s="56">
        <v>11.538931</v>
      </c>
      <c r="AJ90" s="56">
        <v>11.846299999999999</v>
      </c>
      <c r="AK90" s="56">
        <v>12.087941000000001</v>
      </c>
      <c r="AL90" s="14">
        <v>2.017E-2</v>
      </c>
    </row>
    <row r="91" spans="1:38" ht="15" customHeight="1" x14ac:dyDescent="0.25">
      <c r="A91" s="52" t="s">
        <v>544</v>
      </c>
      <c r="B91" s="13" t="s">
        <v>183</v>
      </c>
      <c r="C91" s="56">
        <v>1.2707790000000001</v>
      </c>
      <c r="D91" s="56">
        <v>1.3237639999999999</v>
      </c>
      <c r="E91" s="56">
        <v>1.4004259999999999</v>
      </c>
      <c r="F91" s="56">
        <v>1.4682630000000001</v>
      </c>
      <c r="G91" s="56">
        <v>1.5425070000000001</v>
      </c>
      <c r="H91" s="56">
        <v>1.6076889999999999</v>
      </c>
      <c r="I91" s="56">
        <v>1.6646319999999999</v>
      </c>
      <c r="J91" s="56">
        <v>1.7202090000000001</v>
      </c>
      <c r="K91" s="56">
        <v>1.7774970000000001</v>
      </c>
      <c r="L91" s="56">
        <v>1.836965</v>
      </c>
      <c r="M91" s="56">
        <v>1.8964430000000001</v>
      </c>
      <c r="N91" s="56">
        <v>1.954715</v>
      </c>
      <c r="O91" s="56">
        <v>2.0098120000000002</v>
      </c>
      <c r="P91" s="56">
        <v>2.062519</v>
      </c>
      <c r="Q91" s="56">
        <v>2.1192510000000002</v>
      </c>
      <c r="R91" s="56">
        <v>2.17822</v>
      </c>
      <c r="S91" s="56">
        <v>2.2377199999999999</v>
      </c>
      <c r="T91" s="56">
        <v>2.3008169999999999</v>
      </c>
      <c r="U91" s="56">
        <v>2.3680500000000002</v>
      </c>
      <c r="V91" s="56">
        <v>2.4353690000000001</v>
      </c>
      <c r="W91" s="56">
        <v>2.5034429999999999</v>
      </c>
      <c r="X91" s="56">
        <v>2.5722900000000002</v>
      </c>
      <c r="Y91" s="56">
        <v>2.6423839999999998</v>
      </c>
      <c r="Z91" s="56">
        <v>2.7125919999999999</v>
      </c>
      <c r="AA91" s="56">
        <v>2.786527</v>
      </c>
      <c r="AB91" s="56">
        <v>2.8652959999999998</v>
      </c>
      <c r="AC91" s="56">
        <v>2.9357709999999999</v>
      </c>
      <c r="AD91" s="56">
        <v>3.0016630000000002</v>
      </c>
      <c r="AE91" s="56">
        <v>3.071482</v>
      </c>
      <c r="AF91" s="56">
        <v>3.1457259999999998</v>
      </c>
      <c r="AG91" s="56">
        <v>3.2202670000000002</v>
      </c>
      <c r="AH91" s="56">
        <v>3.2954279999999998</v>
      </c>
      <c r="AI91" s="56">
        <v>3.368341</v>
      </c>
      <c r="AJ91" s="56">
        <v>3.4442059999999999</v>
      </c>
      <c r="AK91" s="56">
        <v>3.5223049999999998</v>
      </c>
      <c r="AL91" s="14">
        <v>3.0099999999999998E-2</v>
      </c>
    </row>
    <row r="92" spans="1:38" ht="15" customHeight="1" x14ac:dyDescent="0.25">
      <c r="A92" s="52" t="s">
        <v>545</v>
      </c>
      <c r="B92" s="13" t="s">
        <v>184</v>
      </c>
      <c r="C92" s="56">
        <v>2.6198969999999999</v>
      </c>
      <c r="D92" s="56">
        <v>2.9812810000000001</v>
      </c>
      <c r="E92" s="56">
        <v>2.9994649999999998</v>
      </c>
      <c r="F92" s="56">
        <v>3.1986330000000001</v>
      </c>
      <c r="G92" s="56">
        <v>3.391737</v>
      </c>
      <c r="H92" s="56">
        <v>3.556657</v>
      </c>
      <c r="I92" s="56">
        <v>3.7635670000000001</v>
      </c>
      <c r="J92" s="56">
        <v>3.9269050000000001</v>
      </c>
      <c r="K92" s="56">
        <v>4.078468</v>
      </c>
      <c r="L92" s="56">
        <v>4.2703709999999999</v>
      </c>
      <c r="M92" s="56">
        <v>4.4442009999999996</v>
      </c>
      <c r="N92" s="56">
        <v>4.5770770000000001</v>
      </c>
      <c r="O92" s="56">
        <v>4.7092890000000001</v>
      </c>
      <c r="P92" s="56">
        <v>4.8404410000000002</v>
      </c>
      <c r="Q92" s="56">
        <v>4.9921870000000004</v>
      </c>
      <c r="R92" s="56">
        <v>5.1462789999999998</v>
      </c>
      <c r="S92" s="56">
        <v>5.2995000000000001</v>
      </c>
      <c r="T92" s="56">
        <v>5.4537550000000001</v>
      </c>
      <c r="U92" s="56">
        <v>5.6003090000000002</v>
      </c>
      <c r="V92" s="56">
        <v>5.7349550000000002</v>
      </c>
      <c r="W92" s="56">
        <v>5.8620799999999997</v>
      </c>
      <c r="X92" s="56">
        <v>5.9929709999999998</v>
      </c>
      <c r="Y92" s="56">
        <v>6.1249979999999997</v>
      </c>
      <c r="Z92" s="56">
        <v>6.2597800000000001</v>
      </c>
      <c r="AA92" s="56">
        <v>6.4056940000000004</v>
      </c>
      <c r="AB92" s="56">
        <v>6.5606330000000002</v>
      </c>
      <c r="AC92" s="56">
        <v>6.7214600000000004</v>
      </c>
      <c r="AD92" s="56">
        <v>6.8873769999999999</v>
      </c>
      <c r="AE92" s="56">
        <v>7.0587049999999998</v>
      </c>
      <c r="AF92" s="56">
        <v>7.2368059999999996</v>
      </c>
      <c r="AG92" s="56">
        <v>7.4059010000000001</v>
      </c>
      <c r="AH92" s="56">
        <v>7.5716979999999996</v>
      </c>
      <c r="AI92" s="56">
        <v>7.7339880000000001</v>
      </c>
      <c r="AJ92" s="56">
        <v>7.8856609999999998</v>
      </c>
      <c r="AK92" s="56">
        <v>8.0248190000000008</v>
      </c>
      <c r="AL92" s="14">
        <v>3.0460000000000001E-2</v>
      </c>
    </row>
    <row r="93" spans="1:38" ht="15" customHeight="1" x14ac:dyDescent="0.25"/>
    <row r="94" spans="1:38" ht="15" customHeight="1" x14ac:dyDescent="0.25">
      <c r="B94" s="12" t="s">
        <v>185</v>
      </c>
    </row>
    <row r="95" spans="1:38" ht="15" customHeight="1" x14ac:dyDescent="0.25">
      <c r="A95" s="52" t="s">
        <v>546</v>
      </c>
      <c r="B95" s="13" t="s">
        <v>186</v>
      </c>
      <c r="C95" s="54">
        <v>1.4690000000000001</v>
      </c>
      <c r="D95" s="54">
        <v>1.0341309999999999</v>
      </c>
      <c r="E95" s="54">
        <v>1.0173829999999999</v>
      </c>
      <c r="F95" s="54">
        <v>1.005485</v>
      </c>
      <c r="G95" s="54">
        <v>1.051031</v>
      </c>
      <c r="H95" s="54">
        <v>1.0307789999999999</v>
      </c>
      <c r="I95" s="54">
        <v>1.0279510000000001</v>
      </c>
      <c r="J95" s="54">
        <v>1.028016</v>
      </c>
      <c r="K95" s="54">
        <v>1.0515570000000001</v>
      </c>
      <c r="L95" s="54">
        <v>1.056773</v>
      </c>
      <c r="M95" s="54">
        <v>1.184485</v>
      </c>
      <c r="N95" s="54">
        <v>1.176917</v>
      </c>
      <c r="O95" s="54">
        <v>1.1944840000000001</v>
      </c>
      <c r="P95" s="54">
        <v>1.211687</v>
      </c>
      <c r="Q95" s="54">
        <v>1.2496160000000001</v>
      </c>
      <c r="R95" s="54">
        <v>1.2417910000000001</v>
      </c>
      <c r="S95" s="54">
        <v>1.233997</v>
      </c>
      <c r="T95" s="54">
        <v>1.24044</v>
      </c>
      <c r="U95" s="54">
        <v>1.2502470000000001</v>
      </c>
      <c r="V95" s="54">
        <v>1.2439009999999999</v>
      </c>
      <c r="W95" s="54">
        <v>1.2570410000000001</v>
      </c>
      <c r="X95" s="54">
        <v>1.2479750000000001</v>
      </c>
      <c r="Y95" s="54">
        <v>1.2523709999999999</v>
      </c>
      <c r="Z95" s="54">
        <v>1.261687</v>
      </c>
      <c r="AA95" s="54">
        <v>1.276959</v>
      </c>
      <c r="AB95" s="54">
        <v>1.2653300000000001</v>
      </c>
      <c r="AC95" s="54">
        <v>1.2668950000000001</v>
      </c>
      <c r="AD95" s="54">
        <v>1.253755</v>
      </c>
      <c r="AE95" s="54">
        <v>1.2666310000000001</v>
      </c>
      <c r="AF95" s="54">
        <v>1.265801</v>
      </c>
      <c r="AG95" s="54">
        <v>1.2539450000000001</v>
      </c>
      <c r="AH95" s="54">
        <v>1.277196</v>
      </c>
      <c r="AI95" s="54">
        <v>1.276435</v>
      </c>
      <c r="AJ95" s="54">
        <v>1.282057</v>
      </c>
      <c r="AK95" s="54">
        <v>1.275609</v>
      </c>
      <c r="AL95" s="14">
        <v>6.3800000000000003E-3</v>
      </c>
    </row>
    <row r="96" spans="1:38" ht="15" customHeight="1" x14ac:dyDescent="0.25">
      <c r="A96" s="52" t="s">
        <v>547</v>
      </c>
      <c r="B96" s="13" t="s">
        <v>187</v>
      </c>
      <c r="C96" s="54">
        <v>1.1830000000000001</v>
      </c>
      <c r="D96" s="54">
        <v>1.0530250000000001</v>
      </c>
      <c r="E96" s="54">
        <v>1.068613</v>
      </c>
      <c r="F96" s="54">
        <v>1.0621039999999999</v>
      </c>
      <c r="G96" s="54">
        <v>1.0073259999999999</v>
      </c>
      <c r="H96" s="54">
        <v>0.96204500000000004</v>
      </c>
      <c r="I96" s="54">
        <v>0.94296599999999997</v>
      </c>
      <c r="J96" s="54">
        <v>0.93344199999999999</v>
      </c>
      <c r="K96" s="54">
        <v>0.95823999999999998</v>
      </c>
      <c r="L96" s="54">
        <v>0.963117</v>
      </c>
      <c r="M96" s="54">
        <v>0.99250300000000002</v>
      </c>
      <c r="N96" s="54">
        <v>0.999</v>
      </c>
      <c r="O96" s="54">
        <v>0.99434900000000004</v>
      </c>
      <c r="P96" s="54">
        <v>1.004203</v>
      </c>
      <c r="Q96" s="54">
        <v>1.0114639999999999</v>
      </c>
      <c r="R96" s="54">
        <v>1.010175</v>
      </c>
      <c r="S96" s="54">
        <v>1.0052559999999999</v>
      </c>
      <c r="T96" s="54">
        <v>1.006124</v>
      </c>
      <c r="U96" s="54">
        <v>1.0048969999999999</v>
      </c>
      <c r="V96" s="54">
        <v>0.99956299999999998</v>
      </c>
      <c r="W96" s="54">
        <v>1.0003850000000001</v>
      </c>
      <c r="X96" s="54">
        <v>0.99784499999999998</v>
      </c>
      <c r="Y96" s="54">
        <v>0.99672300000000003</v>
      </c>
      <c r="Z96" s="54">
        <v>0.99817999999999996</v>
      </c>
      <c r="AA96" s="54">
        <v>1.001576</v>
      </c>
      <c r="AB96" s="54">
        <v>0.99991300000000005</v>
      </c>
      <c r="AC96" s="54">
        <v>0.99688399999999999</v>
      </c>
      <c r="AD96" s="54">
        <v>0.99643000000000004</v>
      </c>
      <c r="AE96" s="54">
        <v>0.99848599999999998</v>
      </c>
      <c r="AF96" s="54">
        <v>0.99587599999999998</v>
      </c>
      <c r="AG96" s="54">
        <v>0.99055400000000005</v>
      </c>
      <c r="AH96" s="54">
        <v>0.98917999999999995</v>
      </c>
      <c r="AI96" s="54">
        <v>0.98885800000000001</v>
      </c>
      <c r="AJ96" s="54">
        <v>0.988761</v>
      </c>
      <c r="AK96" s="54">
        <v>0.99356999999999995</v>
      </c>
      <c r="AL96" s="14">
        <v>-1.7600000000000001E-3</v>
      </c>
    </row>
    <row r="97" spans="1:38" ht="15" customHeight="1" x14ac:dyDescent="0.25">
      <c r="A97" s="52" t="s">
        <v>548</v>
      </c>
      <c r="B97" s="13" t="s">
        <v>188</v>
      </c>
      <c r="C97" s="54">
        <v>4.9221310000000003</v>
      </c>
      <c r="D97" s="54">
        <v>4.9878999999999998</v>
      </c>
      <c r="E97" s="54">
        <v>4.9100830000000002</v>
      </c>
      <c r="F97" s="54">
        <v>4.6202209999999999</v>
      </c>
      <c r="G97" s="54">
        <v>4.6251850000000001</v>
      </c>
      <c r="H97" s="54">
        <v>4.5264410000000002</v>
      </c>
      <c r="I97" s="54">
        <v>4.37479</v>
      </c>
      <c r="J97" s="54">
        <v>4.4221680000000001</v>
      </c>
      <c r="K97" s="54">
        <v>4.5836309999999996</v>
      </c>
      <c r="L97" s="54">
        <v>4.597359</v>
      </c>
      <c r="M97" s="54">
        <v>4.6442560000000004</v>
      </c>
      <c r="N97" s="54">
        <v>4.6551439999999999</v>
      </c>
      <c r="O97" s="54">
        <v>4.6590319999999998</v>
      </c>
      <c r="P97" s="54">
        <v>4.6896740000000001</v>
      </c>
      <c r="Q97" s="54">
        <v>4.6900019999999998</v>
      </c>
      <c r="R97" s="54">
        <v>4.655405</v>
      </c>
      <c r="S97" s="54">
        <v>4.6080969999999999</v>
      </c>
      <c r="T97" s="54">
        <v>4.6175110000000004</v>
      </c>
      <c r="U97" s="54">
        <v>4.5542889999999998</v>
      </c>
      <c r="V97" s="54">
        <v>4.5562589999999998</v>
      </c>
      <c r="W97" s="54">
        <v>4.5454829999999999</v>
      </c>
      <c r="X97" s="54">
        <v>4.559069</v>
      </c>
      <c r="Y97" s="54">
        <v>4.5490969999999997</v>
      </c>
      <c r="Z97" s="54">
        <v>4.5375009999999998</v>
      </c>
      <c r="AA97" s="54">
        <v>4.4823579999999996</v>
      </c>
      <c r="AB97" s="54">
        <v>4.4514760000000004</v>
      </c>
      <c r="AC97" s="54">
        <v>4.4095000000000004</v>
      </c>
      <c r="AD97" s="54">
        <v>4.4259919999999999</v>
      </c>
      <c r="AE97" s="54">
        <v>4.4674500000000004</v>
      </c>
      <c r="AF97" s="54">
        <v>4.4627039999999996</v>
      </c>
      <c r="AG97" s="54">
        <v>4.4278040000000001</v>
      </c>
      <c r="AH97" s="54">
        <v>4.4100330000000003</v>
      </c>
      <c r="AI97" s="54">
        <v>4.4140709999999999</v>
      </c>
      <c r="AJ97" s="54">
        <v>4.4270420000000001</v>
      </c>
      <c r="AK97" s="54">
        <v>4.4265840000000001</v>
      </c>
      <c r="AL97" s="14">
        <v>-3.6110000000000001E-3</v>
      </c>
    </row>
    <row r="98" spans="1:38" ht="15" customHeight="1" thickBot="1" x14ac:dyDescent="0.3"/>
    <row r="99" spans="1:38" ht="15" customHeight="1" x14ac:dyDescent="0.25">
      <c r="B99" s="62" t="s">
        <v>86</v>
      </c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</row>
    <row r="100" spans="1:38" ht="15" customHeight="1" x14ac:dyDescent="0.25">
      <c r="B100" s="57" t="s">
        <v>189</v>
      </c>
    </row>
    <row r="101" spans="1:38" ht="15" customHeight="1" x14ac:dyDescent="0.25">
      <c r="B101" s="57" t="s">
        <v>190</v>
      </c>
    </row>
    <row r="102" spans="1:38" ht="15" customHeight="1" x14ac:dyDescent="0.25">
      <c r="B102" s="57" t="s">
        <v>191</v>
      </c>
    </row>
    <row r="103" spans="1:38" ht="15" customHeight="1" x14ac:dyDescent="0.25">
      <c r="B103" s="57" t="s">
        <v>549</v>
      </c>
    </row>
    <row r="104" spans="1:38" ht="15" customHeight="1" x14ac:dyDescent="0.25">
      <c r="B104" s="57" t="s">
        <v>192</v>
      </c>
    </row>
    <row r="105" spans="1:38" ht="15" customHeight="1" x14ac:dyDescent="0.25">
      <c r="B105" s="57" t="s">
        <v>193</v>
      </c>
    </row>
    <row r="106" spans="1:38" ht="15" customHeight="1" x14ac:dyDescent="0.25">
      <c r="B106" s="57" t="s">
        <v>194</v>
      </c>
    </row>
    <row r="107" spans="1:38" ht="15" customHeight="1" x14ac:dyDescent="0.25">
      <c r="B107" s="57" t="s">
        <v>195</v>
      </c>
    </row>
    <row r="108" spans="1:38" ht="15" customHeight="1" x14ac:dyDescent="0.25">
      <c r="B108" s="57" t="s">
        <v>196</v>
      </c>
    </row>
    <row r="109" spans="1:38" ht="15" customHeight="1" x14ac:dyDescent="0.25">
      <c r="B109" s="57" t="s">
        <v>197</v>
      </c>
    </row>
    <row r="110" spans="1:38" ht="15" customHeight="1" x14ac:dyDescent="0.25">
      <c r="B110" s="57" t="s">
        <v>87</v>
      </c>
    </row>
    <row r="111" spans="1:38" ht="15" customHeight="1" x14ac:dyDescent="0.25">
      <c r="B111" s="57" t="s">
        <v>88</v>
      </c>
    </row>
    <row r="112" spans="1:38" ht="15" customHeight="1" x14ac:dyDescent="0.25">
      <c r="B112" s="57" t="s">
        <v>89</v>
      </c>
    </row>
    <row r="113" spans="2:2" ht="15" customHeight="1" x14ac:dyDescent="0.25">
      <c r="B113" s="57" t="s">
        <v>198</v>
      </c>
    </row>
    <row r="114" spans="2:2" ht="15" customHeight="1" x14ac:dyDescent="0.25">
      <c r="B114" s="57" t="s">
        <v>199</v>
      </c>
    </row>
    <row r="115" spans="2:2" ht="15" customHeight="1" x14ac:dyDescent="0.25">
      <c r="B115" s="57" t="s">
        <v>195</v>
      </c>
    </row>
    <row r="116" spans="2:2" ht="15" customHeight="1" x14ac:dyDescent="0.25">
      <c r="B116" s="57" t="s">
        <v>200</v>
      </c>
    </row>
    <row r="117" spans="2:2" ht="15" customHeight="1" x14ac:dyDescent="0.25">
      <c r="B117" s="57" t="s">
        <v>201</v>
      </c>
    </row>
    <row r="118" spans="2:2" ht="15" customHeight="1" x14ac:dyDescent="0.25">
      <c r="B118" s="57" t="s">
        <v>202</v>
      </c>
    </row>
    <row r="119" spans="2:2" ht="15" customHeight="1" x14ac:dyDescent="0.25">
      <c r="B119" s="57" t="s">
        <v>83</v>
      </c>
    </row>
    <row r="120" spans="2:2" ht="15" customHeight="1" x14ac:dyDescent="0.25">
      <c r="B120" s="57" t="s">
        <v>479</v>
      </c>
    </row>
    <row r="121" spans="2:2" ht="15" customHeight="1" x14ac:dyDescent="0.25">
      <c r="B121" s="57" t="s">
        <v>84</v>
      </c>
    </row>
    <row r="122" spans="2:2" ht="15" customHeight="1" x14ac:dyDescent="0.25">
      <c r="B122" s="57" t="s">
        <v>550</v>
      </c>
    </row>
    <row r="123" spans="2:2" ht="15" customHeight="1" x14ac:dyDescent="0.25">
      <c r="B123" s="57" t="s">
        <v>551</v>
      </c>
    </row>
    <row r="124" spans="2:2" ht="15" customHeight="1" x14ac:dyDescent="0.25">
      <c r="B124" s="57" t="s">
        <v>552</v>
      </c>
    </row>
    <row r="125" spans="2:2" ht="15" customHeight="1" x14ac:dyDescent="0.25">
      <c r="B125" s="57" t="s">
        <v>553</v>
      </c>
    </row>
    <row r="126" spans="2:2" ht="15" customHeight="1" x14ac:dyDescent="0.25">
      <c r="B126" s="57" t="s">
        <v>485</v>
      </c>
    </row>
    <row r="127" spans="2:2" ht="15" customHeight="1" x14ac:dyDescent="0.25">
      <c r="B127" s="57" t="s">
        <v>486</v>
      </c>
    </row>
    <row r="128" spans="2:2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</sheetData>
  <mergeCells count="1">
    <mergeCell ref="B99:AL9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6"/>
  <sheetViews>
    <sheetView topLeftCell="B1" workbookViewId="0">
      <selection activeCell="H11" sqref="H11"/>
    </sheetView>
  </sheetViews>
  <sheetFormatPr defaultRowHeight="15" x14ac:dyDescent="0.25"/>
  <cols>
    <col min="1" max="1" width="20.85546875" style="8" hidden="1" customWidth="1"/>
    <col min="2" max="2" width="45.7109375" style="8" customWidth="1"/>
    <col min="3" max="37" width="9.140625" style="8"/>
    <col min="38" max="38" width="8" style="8" customWidth="1"/>
    <col min="39" max="16384" width="9.140625" style="8"/>
  </cols>
  <sheetData>
    <row r="1" spans="1:38" ht="15" customHeight="1" thickBot="1" x14ac:dyDescent="0.3">
      <c r="B1" s="53" t="s">
        <v>617</v>
      </c>
      <c r="C1" s="11">
        <v>2016</v>
      </c>
      <c r="D1" s="11">
        <v>2017</v>
      </c>
      <c r="E1" s="11">
        <v>2018</v>
      </c>
      <c r="F1" s="11">
        <v>2019</v>
      </c>
      <c r="G1" s="11">
        <v>2020</v>
      </c>
      <c r="H1" s="11">
        <v>2021</v>
      </c>
      <c r="I1" s="11">
        <v>2022</v>
      </c>
      <c r="J1" s="11">
        <v>2023</v>
      </c>
      <c r="K1" s="11">
        <v>2024</v>
      </c>
      <c r="L1" s="11">
        <v>2025</v>
      </c>
      <c r="M1" s="11">
        <v>2026</v>
      </c>
      <c r="N1" s="11">
        <v>2027</v>
      </c>
      <c r="O1" s="11">
        <v>2028</v>
      </c>
      <c r="P1" s="11">
        <v>2029</v>
      </c>
      <c r="Q1" s="11">
        <v>2030</v>
      </c>
      <c r="R1" s="11">
        <v>2031</v>
      </c>
      <c r="S1" s="11">
        <v>2032</v>
      </c>
      <c r="T1" s="11">
        <v>2033</v>
      </c>
      <c r="U1" s="11">
        <v>2034</v>
      </c>
      <c r="V1" s="11">
        <v>2035</v>
      </c>
      <c r="W1" s="11">
        <v>2036</v>
      </c>
      <c r="X1" s="11">
        <v>2037</v>
      </c>
      <c r="Y1" s="11">
        <v>2038</v>
      </c>
      <c r="Z1" s="11">
        <v>2039</v>
      </c>
      <c r="AA1" s="11">
        <v>2040</v>
      </c>
      <c r="AB1" s="11">
        <v>2041</v>
      </c>
      <c r="AC1" s="11">
        <v>2042</v>
      </c>
      <c r="AD1" s="11">
        <v>2043</v>
      </c>
      <c r="AE1" s="11">
        <v>2044</v>
      </c>
      <c r="AF1" s="11">
        <v>2045</v>
      </c>
      <c r="AG1" s="11">
        <v>2046</v>
      </c>
      <c r="AH1" s="11">
        <v>2047</v>
      </c>
      <c r="AI1" s="11">
        <v>2048</v>
      </c>
      <c r="AJ1" s="11">
        <v>2049</v>
      </c>
      <c r="AK1" s="11">
        <v>2050</v>
      </c>
    </row>
    <row r="2" spans="1:38" ht="15" customHeight="1" thickTop="1" x14ac:dyDescent="0.25"/>
    <row r="3" spans="1:38" ht="15" customHeight="1" x14ac:dyDescent="0.25">
      <c r="C3" s="61" t="s">
        <v>618</v>
      </c>
      <c r="D3" s="61" t="s">
        <v>619</v>
      </c>
      <c r="E3" s="61"/>
      <c r="F3" s="61"/>
      <c r="G3" s="61"/>
    </row>
    <row r="4" spans="1:38" ht="15" customHeight="1" x14ac:dyDescent="0.25">
      <c r="C4" s="61" t="s">
        <v>620</v>
      </c>
      <c r="D4" s="61" t="s">
        <v>621</v>
      </c>
      <c r="E4" s="61"/>
      <c r="F4" s="61"/>
      <c r="G4" s="61" t="s">
        <v>622</v>
      </c>
    </row>
    <row r="5" spans="1:38" ht="15" customHeight="1" x14ac:dyDescent="0.25">
      <c r="C5" s="61" t="s">
        <v>623</v>
      </c>
      <c r="D5" s="61" t="s">
        <v>624</v>
      </c>
      <c r="E5" s="61"/>
      <c r="F5" s="61"/>
      <c r="G5" s="61"/>
    </row>
    <row r="6" spans="1:38" ht="15" customHeight="1" x14ac:dyDescent="0.25">
      <c r="C6" s="61" t="s">
        <v>625</v>
      </c>
      <c r="D6" s="61"/>
      <c r="E6" s="61" t="s">
        <v>626</v>
      </c>
      <c r="F6" s="61"/>
      <c r="G6" s="61"/>
    </row>
    <row r="7" spans="1:38" ht="15" customHeight="1" x14ac:dyDescent="0.25"/>
    <row r="8" spans="1:38" ht="15" customHeight="1" x14ac:dyDescent="0.25"/>
    <row r="9" spans="1:38" ht="15" customHeight="1" x14ac:dyDescent="0.25"/>
    <row r="10" spans="1:38" ht="15" customHeight="1" x14ac:dyDescent="0.25">
      <c r="A10" s="52" t="s">
        <v>554</v>
      </c>
      <c r="B10" s="9" t="s">
        <v>90</v>
      </c>
    </row>
    <row r="11" spans="1:38" ht="15" customHeight="1" x14ac:dyDescent="0.25">
      <c r="B11" s="53" t="s">
        <v>91</v>
      </c>
    </row>
    <row r="12" spans="1:38" ht="15" customHeight="1" x14ac:dyDescent="0.25">
      <c r="B12" s="53" t="s">
        <v>45</v>
      </c>
      <c r="C12" s="10" t="s">
        <v>45</v>
      </c>
      <c r="D12" s="10" t="s">
        <v>45</v>
      </c>
      <c r="E12" s="10" t="s">
        <v>45</v>
      </c>
      <c r="F12" s="10" t="s">
        <v>45</v>
      </c>
      <c r="G12" s="10" t="s">
        <v>45</v>
      </c>
      <c r="H12" s="10" t="s">
        <v>45</v>
      </c>
      <c r="I12" s="10" t="s">
        <v>45</v>
      </c>
      <c r="J12" s="10" t="s">
        <v>45</v>
      </c>
      <c r="K12" s="10" t="s">
        <v>45</v>
      </c>
      <c r="L12" s="10" t="s">
        <v>45</v>
      </c>
      <c r="M12" s="10" t="s">
        <v>45</v>
      </c>
      <c r="N12" s="10" t="s">
        <v>45</v>
      </c>
      <c r="O12" s="10" t="s">
        <v>45</v>
      </c>
      <c r="P12" s="10" t="s">
        <v>45</v>
      </c>
      <c r="Q12" s="10" t="s">
        <v>45</v>
      </c>
      <c r="R12" s="10" t="s">
        <v>45</v>
      </c>
      <c r="S12" s="10" t="s">
        <v>45</v>
      </c>
      <c r="T12" s="10" t="s">
        <v>45</v>
      </c>
      <c r="U12" s="10" t="s">
        <v>45</v>
      </c>
      <c r="V12" s="10" t="s">
        <v>45</v>
      </c>
      <c r="W12" s="10" t="s">
        <v>45</v>
      </c>
      <c r="X12" s="10" t="s">
        <v>45</v>
      </c>
      <c r="Y12" s="10" t="s">
        <v>45</v>
      </c>
      <c r="Z12" s="10" t="s">
        <v>45</v>
      </c>
      <c r="AA12" s="10" t="s">
        <v>45</v>
      </c>
      <c r="AB12" s="10" t="s">
        <v>45</v>
      </c>
      <c r="AC12" s="10" t="s">
        <v>45</v>
      </c>
      <c r="AD12" s="10" t="s">
        <v>45</v>
      </c>
      <c r="AE12" s="10" t="s">
        <v>45</v>
      </c>
      <c r="AF12" s="10" t="s">
        <v>45</v>
      </c>
      <c r="AG12" s="10" t="s">
        <v>45</v>
      </c>
      <c r="AH12" s="10" t="s">
        <v>45</v>
      </c>
      <c r="AI12" s="10" t="s">
        <v>45</v>
      </c>
      <c r="AJ12" s="10" t="s">
        <v>45</v>
      </c>
      <c r="AK12" s="10" t="s">
        <v>45</v>
      </c>
      <c r="AL12" s="10" t="s">
        <v>412</v>
      </c>
    </row>
    <row r="13" spans="1:38" ht="15" customHeight="1" thickBot="1" x14ac:dyDescent="0.3">
      <c r="B13" s="11" t="s">
        <v>92</v>
      </c>
      <c r="C13" s="11">
        <v>2016</v>
      </c>
      <c r="D13" s="11">
        <v>2017</v>
      </c>
      <c r="E13" s="11">
        <v>2018</v>
      </c>
      <c r="F13" s="11">
        <v>2019</v>
      </c>
      <c r="G13" s="11">
        <v>2020</v>
      </c>
      <c r="H13" s="11">
        <v>2021</v>
      </c>
      <c r="I13" s="11">
        <v>2022</v>
      </c>
      <c r="J13" s="11">
        <v>2023</v>
      </c>
      <c r="K13" s="11">
        <v>2024</v>
      </c>
      <c r="L13" s="11">
        <v>2025</v>
      </c>
      <c r="M13" s="11">
        <v>2026</v>
      </c>
      <c r="N13" s="11">
        <v>2027</v>
      </c>
      <c r="O13" s="11">
        <v>2028</v>
      </c>
      <c r="P13" s="11">
        <v>2029</v>
      </c>
      <c r="Q13" s="11">
        <v>2030</v>
      </c>
      <c r="R13" s="11">
        <v>2031</v>
      </c>
      <c r="S13" s="11">
        <v>2032</v>
      </c>
      <c r="T13" s="11">
        <v>2033</v>
      </c>
      <c r="U13" s="11">
        <v>2034</v>
      </c>
      <c r="V13" s="11">
        <v>2035</v>
      </c>
      <c r="W13" s="11">
        <v>2036</v>
      </c>
      <c r="X13" s="11">
        <v>2037</v>
      </c>
      <c r="Y13" s="11">
        <v>2038</v>
      </c>
      <c r="Z13" s="11">
        <v>2039</v>
      </c>
      <c r="AA13" s="11">
        <v>2040</v>
      </c>
      <c r="AB13" s="11">
        <v>2041</v>
      </c>
      <c r="AC13" s="11">
        <v>2042</v>
      </c>
      <c r="AD13" s="11">
        <v>2043</v>
      </c>
      <c r="AE13" s="11">
        <v>2044</v>
      </c>
      <c r="AF13" s="11">
        <v>2045</v>
      </c>
      <c r="AG13" s="11">
        <v>2046</v>
      </c>
      <c r="AH13" s="11">
        <v>2047</v>
      </c>
      <c r="AI13" s="11">
        <v>2048</v>
      </c>
      <c r="AJ13" s="11">
        <v>2049</v>
      </c>
      <c r="AK13" s="11">
        <v>2050</v>
      </c>
      <c r="AL13" s="11">
        <v>2050</v>
      </c>
    </row>
    <row r="14" spans="1:38" ht="15" customHeight="1" thickTop="1" x14ac:dyDescent="0.25"/>
    <row r="15" spans="1:38" ht="15" customHeight="1" x14ac:dyDescent="0.25">
      <c r="B15" s="12" t="s">
        <v>93</v>
      </c>
    </row>
    <row r="16" spans="1:38" ht="15" customHeight="1" x14ac:dyDescent="0.25">
      <c r="A16" s="52" t="s">
        <v>555</v>
      </c>
      <c r="B16" s="13" t="s">
        <v>94</v>
      </c>
      <c r="C16" s="54">
        <v>8.9039999999999999</v>
      </c>
      <c r="D16" s="54">
        <v>9.2425379999999997</v>
      </c>
      <c r="E16" s="54">
        <v>9.9456209999999992</v>
      </c>
      <c r="F16" s="54">
        <v>10.436546999999999</v>
      </c>
      <c r="G16" s="54">
        <v>10.702318999999999</v>
      </c>
      <c r="H16" s="54">
        <v>10.975550999999999</v>
      </c>
      <c r="I16" s="54">
        <v>11.109958000000001</v>
      </c>
      <c r="J16" s="54">
        <v>11.133734</v>
      </c>
      <c r="K16" s="54">
        <v>11.355736</v>
      </c>
      <c r="L16" s="54">
        <v>11.380929999999999</v>
      </c>
      <c r="M16" s="54">
        <v>11.442159</v>
      </c>
      <c r="N16" s="54">
        <v>11.546096</v>
      </c>
      <c r="O16" s="54">
        <v>11.609978999999999</v>
      </c>
      <c r="P16" s="54">
        <v>11.666207999999999</v>
      </c>
      <c r="Q16" s="54">
        <v>11.695518</v>
      </c>
      <c r="R16" s="54">
        <v>11.814215000000001</v>
      </c>
      <c r="S16" s="54">
        <v>11.81466</v>
      </c>
      <c r="T16" s="54">
        <v>11.793523</v>
      </c>
      <c r="U16" s="54">
        <v>11.871364</v>
      </c>
      <c r="V16" s="54">
        <v>11.851864000000001</v>
      </c>
      <c r="W16" s="54">
        <v>11.824665</v>
      </c>
      <c r="X16" s="54">
        <v>11.902457999999999</v>
      </c>
      <c r="Y16" s="54">
        <v>11.765200999999999</v>
      </c>
      <c r="Z16" s="54">
        <v>11.801043999999999</v>
      </c>
      <c r="AA16" s="54">
        <v>11.898536999999999</v>
      </c>
      <c r="AB16" s="54">
        <v>11.939322000000001</v>
      </c>
      <c r="AC16" s="54">
        <v>11.945944000000001</v>
      </c>
      <c r="AD16" s="54">
        <v>11.908939999999999</v>
      </c>
      <c r="AE16" s="54">
        <v>11.82606</v>
      </c>
      <c r="AF16" s="54">
        <v>11.614794</v>
      </c>
      <c r="AG16" s="54">
        <v>11.538904</v>
      </c>
      <c r="AH16" s="54">
        <v>11.525503</v>
      </c>
      <c r="AI16" s="54">
        <v>11.398985</v>
      </c>
      <c r="AJ16" s="54">
        <v>11.333145</v>
      </c>
      <c r="AK16" s="54">
        <v>11.300848</v>
      </c>
      <c r="AL16" s="14">
        <v>6.1110000000000001E-3</v>
      </c>
    </row>
    <row r="17" spans="1:38" ht="15" customHeight="1" x14ac:dyDescent="0.25">
      <c r="A17" s="52" t="s">
        <v>556</v>
      </c>
      <c r="B17" s="13" t="s">
        <v>95</v>
      </c>
      <c r="C17" s="54">
        <v>0.48899999999999999</v>
      </c>
      <c r="D17" s="54">
        <v>0.48497699999999999</v>
      </c>
      <c r="E17" s="54">
        <v>0.47752099999999997</v>
      </c>
      <c r="F17" s="54">
        <v>0.47399999999999998</v>
      </c>
      <c r="G17" s="54">
        <v>0.43073499999999998</v>
      </c>
      <c r="H17" s="54">
        <v>0.48686099999999999</v>
      </c>
      <c r="I17" s="54">
        <v>0.52370300000000003</v>
      </c>
      <c r="J17" s="54">
        <v>0.53077700000000005</v>
      </c>
      <c r="K17" s="54">
        <v>0.53610000000000002</v>
      </c>
      <c r="L17" s="54">
        <v>0.54208199999999995</v>
      </c>
      <c r="M17" s="54">
        <v>0.62456199999999995</v>
      </c>
      <c r="N17" s="54">
        <v>0.63189399999999996</v>
      </c>
      <c r="O17" s="54">
        <v>0.618058</v>
      </c>
      <c r="P17" s="54">
        <v>0.60113799999999995</v>
      </c>
      <c r="Q17" s="54">
        <v>0.59563999999999995</v>
      </c>
      <c r="R17" s="54">
        <v>0.59596300000000002</v>
      </c>
      <c r="S17" s="54">
        <v>0.59366799999999997</v>
      </c>
      <c r="T17" s="54">
        <v>0.58035099999999995</v>
      </c>
      <c r="U17" s="54">
        <v>0.56818199999999996</v>
      </c>
      <c r="V17" s="54">
        <v>0.55209200000000003</v>
      </c>
      <c r="W17" s="54">
        <v>0.53749000000000002</v>
      </c>
      <c r="X17" s="54">
        <v>0.524204</v>
      </c>
      <c r="Y17" s="54">
        <v>0.51208399999999998</v>
      </c>
      <c r="Z17" s="54">
        <v>0.50100199999999995</v>
      </c>
      <c r="AA17" s="54">
        <v>0.51550099999999999</v>
      </c>
      <c r="AB17" s="54">
        <v>0.53082399999999996</v>
      </c>
      <c r="AC17" s="54">
        <v>0.52217899999999995</v>
      </c>
      <c r="AD17" s="54">
        <v>0.50196499999999999</v>
      </c>
      <c r="AE17" s="54">
        <v>0.45900000000000002</v>
      </c>
      <c r="AF17" s="54">
        <v>0.42421799999999998</v>
      </c>
      <c r="AG17" s="54">
        <v>0.39136300000000002</v>
      </c>
      <c r="AH17" s="54">
        <v>0.364728</v>
      </c>
      <c r="AI17" s="54">
        <v>0.34342499999999998</v>
      </c>
      <c r="AJ17" s="54">
        <v>0.32218200000000002</v>
      </c>
      <c r="AK17" s="54">
        <v>0.29630600000000001</v>
      </c>
      <c r="AL17" s="14">
        <v>-1.482E-2</v>
      </c>
    </row>
    <row r="18" spans="1:38" ht="15" customHeight="1" x14ac:dyDescent="0.25">
      <c r="A18" s="52" t="s">
        <v>557</v>
      </c>
      <c r="B18" s="13" t="s">
        <v>96</v>
      </c>
      <c r="C18" s="54">
        <v>8.4149999999999991</v>
      </c>
      <c r="D18" s="54">
        <v>8.7575610000000008</v>
      </c>
      <c r="E18" s="54">
        <v>9.4680990000000005</v>
      </c>
      <c r="F18" s="54">
        <v>9.9625470000000007</v>
      </c>
      <c r="G18" s="54">
        <v>10.271585</v>
      </c>
      <c r="H18" s="54">
        <v>10.48869</v>
      </c>
      <c r="I18" s="54">
        <v>10.586254</v>
      </c>
      <c r="J18" s="54">
        <v>10.602957</v>
      </c>
      <c r="K18" s="54">
        <v>10.819635</v>
      </c>
      <c r="L18" s="54">
        <v>10.838848</v>
      </c>
      <c r="M18" s="54">
        <v>10.817596999999999</v>
      </c>
      <c r="N18" s="54">
        <v>10.914202</v>
      </c>
      <c r="O18" s="54">
        <v>10.991921</v>
      </c>
      <c r="P18" s="54">
        <v>11.06507</v>
      </c>
      <c r="Q18" s="54">
        <v>11.099878</v>
      </c>
      <c r="R18" s="54">
        <v>11.218252</v>
      </c>
      <c r="S18" s="54">
        <v>11.220992000000001</v>
      </c>
      <c r="T18" s="54">
        <v>11.213171000000001</v>
      </c>
      <c r="U18" s="54">
        <v>11.303183000000001</v>
      </c>
      <c r="V18" s="54">
        <v>11.299771</v>
      </c>
      <c r="W18" s="54">
        <v>11.287176000000001</v>
      </c>
      <c r="X18" s="54">
        <v>11.378254999999999</v>
      </c>
      <c r="Y18" s="54">
        <v>11.253117</v>
      </c>
      <c r="Z18" s="54">
        <v>11.300041999999999</v>
      </c>
      <c r="AA18" s="54">
        <v>11.383036000000001</v>
      </c>
      <c r="AB18" s="54">
        <v>11.408498</v>
      </c>
      <c r="AC18" s="54">
        <v>11.423765</v>
      </c>
      <c r="AD18" s="54">
        <v>11.406976</v>
      </c>
      <c r="AE18" s="54">
        <v>11.367061</v>
      </c>
      <c r="AF18" s="54">
        <v>11.190575000000001</v>
      </c>
      <c r="AG18" s="54">
        <v>11.147541</v>
      </c>
      <c r="AH18" s="54">
        <v>11.160774999999999</v>
      </c>
      <c r="AI18" s="54">
        <v>11.05556</v>
      </c>
      <c r="AJ18" s="54">
        <v>11.010963</v>
      </c>
      <c r="AK18" s="54">
        <v>11.004542000000001</v>
      </c>
      <c r="AL18" s="14">
        <v>6.9449999999999998E-3</v>
      </c>
    </row>
    <row r="19" spans="1:38" ht="15" customHeight="1" x14ac:dyDescent="0.25">
      <c r="A19" s="52" t="s">
        <v>558</v>
      </c>
      <c r="B19" s="13" t="s">
        <v>97</v>
      </c>
      <c r="C19" s="54">
        <v>7.26</v>
      </c>
      <c r="D19" s="54">
        <v>6.85</v>
      </c>
      <c r="E19" s="54">
        <v>6.4279999999999999</v>
      </c>
      <c r="F19" s="54">
        <v>6.5043740000000003</v>
      </c>
      <c r="G19" s="54">
        <v>7.0409139999999999</v>
      </c>
      <c r="H19" s="54">
        <v>6.7473549999999998</v>
      </c>
      <c r="I19" s="54">
        <v>6.5686080000000002</v>
      </c>
      <c r="J19" s="54">
        <v>6.4749600000000003</v>
      </c>
      <c r="K19" s="54">
        <v>6.1179389999999998</v>
      </c>
      <c r="L19" s="54">
        <v>6.002713</v>
      </c>
      <c r="M19" s="54">
        <v>5.6663500000000004</v>
      </c>
      <c r="N19" s="54">
        <v>5.529147</v>
      </c>
      <c r="O19" s="54">
        <v>5.4443580000000003</v>
      </c>
      <c r="P19" s="54">
        <v>5.466342</v>
      </c>
      <c r="Q19" s="54">
        <v>5.4448990000000004</v>
      </c>
      <c r="R19" s="54">
        <v>5.4471080000000001</v>
      </c>
      <c r="S19" s="54">
        <v>5.4500869999999999</v>
      </c>
      <c r="T19" s="54">
        <v>5.4919440000000002</v>
      </c>
      <c r="U19" s="54">
        <v>5.4337960000000001</v>
      </c>
      <c r="V19" s="54">
        <v>5.5763400000000001</v>
      </c>
      <c r="W19" s="54">
        <v>5.6105489999999998</v>
      </c>
      <c r="X19" s="54">
        <v>5.5261339999999999</v>
      </c>
      <c r="Y19" s="54">
        <v>5.736815</v>
      </c>
      <c r="Z19" s="54">
        <v>5.7739010000000004</v>
      </c>
      <c r="AA19" s="54">
        <v>5.6947900000000002</v>
      </c>
      <c r="AB19" s="54">
        <v>5.6424099999999999</v>
      </c>
      <c r="AC19" s="54">
        <v>5.5752490000000003</v>
      </c>
      <c r="AD19" s="54">
        <v>5.6110100000000003</v>
      </c>
      <c r="AE19" s="54">
        <v>5.5808949999999999</v>
      </c>
      <c r="AF19" s="54">
        <v>5.7016840000000002</v>
      </c>
      <c r="AG19" s="54">
        <v>5.7135249999999997</v>
      </c>
      <c r="AH19" s="54">
        <v>5.7247719999999997</v>
      </c>
      <c r="AI19" s="54">
        <v>5.8605359999999997</v>
      </c>
      <c r="AJ19" s="54">
        <v>5.8750660000000003</v>
      </c>
      <c r="AK19" s="54">
        <v>5.9077849999999996</v>
      </c>
      <c r="AL19" s="14">
        <v>-4.4739999999999997E-3</v>
      </c>
    </row>
    <row r="20" spans="1:38" ht="15" customHeight="1" x14ac:dyDescent="0.25">
      <c r="A20" s="52" t="s">
        <v>559</v>
      </c>
      <c r="B20" s="13" t="s">
        <v>98</v>
      </c>
      <c r="C20" s="54">
        <v>7.85</v>
      </c>
      <c r="D20" s="54">
        <v>7.8179999999999996</v>
      </c>
      <c r="E20" s="54">
        <v>7.3959999999999999</v>
      </c>
      <c r="F20" s="54">
        <v>7.4738530000000001</v>
      </c>
      <c r="G20" s="54">
        <v>7.7909139999999999</v>
      </c>
      <c r="H20" s="54">
        <v>7.4987760000000003</v>
      </c>
      <c r="I20" s="54">
        <v>7.3200010000000004</v>
      </c>
      <c r="J20" s="54">
        <v>7.2930200000000003</v>
      </c>
      <c r="K20" s="54">
        <v>7.0355410000000003</v>
      </c>
      <c r="L20" s="54">
        <v>6.9357160000000002</v>
      </c>
      <c r="M20" s="54">
        <v>6.733657</v>
      </c>
      <c r="N20" s="54">
        <v>6.6528090000000004</v>
      </c>
      <c r="O20" s="54">
        <v>6.6248709999999997</v>
      </c>
      <c r="P20" s="54">
        <v>6.5848209999999998</v>
      </c>
      <c r="Q20" s="54">
        <v>6.5974409999999999</v>
      </c>
      <c r="R20" s="54">
        <v>6.6300489999999996</v>
      </c>
      <c r="S20" s="54">
        <v>6.6093219999999997</v>
      </c>
      <c r="T20" s="54">
        <v>6.6636730000000002</v>
      </c>
      <c r="U20" s="54">
        <v>6.7018959999999996</v>
      </c>
      <c r="V20" s="54">
        <v>6.8158349999999999</v>
      </c>
      <c r="W20" s="54">
        <v>6.8559580000000002</v>
      </c>
      <c r="X20" s="54">
        <v>6.6326140000000002</v>
      </c>
      <c r="Y20" s="54">
        <v>6.8492990000000002</v>
      </c>
      <c r="Z20" s="54">
        <v>6.9071350000000002</v>
      </c>
      <c r="AA20" s="54">
        <v>6.8278999999999996</v>
      </c>
      <c r="AB20" s="54">
        <v>6.7501480000000003</v>
      </c>
      <c r="AC20" s="54">
        <v>6.6975959999999999</v>
      </c>
      <c r="AD20" s="54">
        <v>6.7388479999999999</v>
      </c>
      <c r="AE20" s="54">
        <v>6.6984250000000003</v>
      </c>
      <c r="AF20" s="54">
        <v>6.8411330000000001</v>
      </c>
      <c r="AG20" s="54">
        <v>6.8999360000000003</v>
      </c>
      <c r="AH20" s="54">
        <v>6.9003480000000001</v>
      </c>
      <c r="AI20" s="54">
        <v>7.0412340000000002</v>
      </c>
      <c r="AJ20" s="54">
        <v>7.0135719999999999</v>
      </c>
      <c r="AK20" s="54">
        <v>7.060111</v>
      </c>
      <c r="AL20" s="14">
        <v>-3.0850000000000001E-3</v>
      </c>
    </row>
    <row r="21" spans="1:38" ht="15" customHeight="1" x14ac:dyDescent="0.25">
      <c r="A21" s="52" t="s">
        <v>560</v>
      </c>
      <c r="B21" s="13" t="s">
        <v>99</v>
      </c>
      <c r="C21" s="54">
        <v>0.59</v>
      </c>
      <c r="D21" s="54">
        <v>0.96799999999999997</v>
      </c>
      <c r="E21" s="54">
        <v>0.96799999999999997</v>
      </c>
      <c r="F21" s="54">
        <v>0.96947899999999998</v>
      </c>
      <c r="G21" s="54">
        <v>0.75</v>
      </c>
      <c r="H21" s="54">
        <v>0.75141999999999998</v>
      </c>
      <c r="I21" s="54">
        <v>0.75139199999999995</v>
      </c>
      <c r="J21" s="54">
        <v>0.81806000000000001</v>
      </c>
      <c r="K21" s="54">
        <v>0.91760200000000003</v>
      </c>
      <c r="L21" s="54">
        <v>0.93300300000000003</v>
      </c>
      <c r="M21" s="54">
        <v>1.0673060000000001</v>
      </c>
      <c r="N21" s="54">
        <v>1.1236619999999999</v>
      </c>
      <c r="O21" s="54">
        <v>1.180512</v>
      </c>
      <c r="P21" s="54">
        <v>1.1184780000000001</v>
      </c>
      <c r="Q21" s="54">
        <v>1.152542</v>
      </c>
      <c r="R21" s="54">
        <v>1.182941</v>
      </c>
      <c r="S21" s="54">
        <v>1.159235</v>
      </c>
      <c r="T21" s="54">
        <v>1.171729</v>
      </c>
      <c r="U21" s="54">
        <v>1.2680990000000001</v>
      </c>
      <c r="V21" s="54">
        <v>1.239495</v>
      </c>
      <c r="W21" s="54">
        <v>1.2454080000000001</v>
      </c>
      <c r="X21" s="54">
        <v>1.1064799999999999</v>
      </c>
      <c r="Y21" s="54">
        <v>1.1124830000000001</v>
      </c>
      <c r="Z21" s="54">
        <v>1.1332340000000001</v>
      </c>
      <c r="AA21" s="54">
        <v>1.133111</v>
      </c>
      <c r="AB21" s="54">
        <v>1.107737</v>
      </c>
      <c r="AC21" s="54">
        <v>1.1223460000000001</v>
      </c>
      <c r="AD21" s="54">
        <v>1.1278379999999999</v>
      </c>
      <c r="AE21" s="54">
        <v>1.1175299999999999</v>
      </c>
      <c r="AF21" s="54">
        <v>1.1394489999999999</v>
      </c>
      <c r="AG21" s="54">
        <v>1.1864110000000001</v>
      </c>
      <c r="AH21" s="54">
        <v>1.175575</v>
      </c>
      <c r="AI21" s="54">
        <v>1.180698</v>
      </c>
      <c r="AJ21" s="54">
        <v>1.138506</v>
      </c>
      <c r="AK21" s="54">
        <v>1.152326</v>
      </c>
      <c r="AL21" s="14">
        <v>5.2960000000000004E-3</v>
      </c>
    </row>
    <row r="22" spans="1:38" ht="15" customHeight="1" x14ac:dyDescent="0.25">
      <c r="A22" s="52" t="s">
        <v>561</v>
      </c>
      <c r="B22" s="13" t="s">
        <v>100</v>
      </c>
      <c r="C22" s="54">
        <v>7.0000000000000007E-2</v>
      </c>
      <c r="D22" s="54">
        <v>0.32700000000000001</v>
      </c>
      <c r="E22" s="54">
        <v>0.17499999999999999</v>
      </c>
      <c r="F22" s="54">
        <v>1.37E-2</v>
      </c>
      <c r="G22" s="54">
        <v>1.366E-2</v>
      </c>
      <c r="H22" s="54">
        <v>1.575E-2</v>
      </c>
      <c r="I22" s="54">
        <v>3.4250000000000003E-2</v>
      </c>
      <c r="J22" s="54">
        <v>7.7399999999999997E-2</v>
      </c>
      <c r="K22" s="54">
        <v>9.5630000000000007E-2</v>
      </c>
      <c r="L22" s="54">
        <v>7.1919999999999998E-2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14" t="s">
        <v>62</v>
      </c>
    </row>
    <row r="23" spans="1:38" ht="15" customHeight="1" x14ac:dyDescent="0.25">
      <c r="A23" s="52" t="s">
        <v>562</v>
      </c>
      <c r="B23" s="12" t="s">
        <v>101</v>
      </c>
      <c r="C23" s="55">
        <v>16.233999000000001</v>
      </c>
      <c r="D23" s="55">
        <v>16.419537999999999</v>
      </c>
      <c r="E23" s="55">
        <v>16.54862</v>
      </c>
      <c r="F23" s="55">
        <v>16.954622000000001</v>
      </c>
      <c r="G23" s="55">
        <v>17.756893000000002</v>
      </c>
      <c r="H23" s="55">
        <v>17.738657</v>
      </c>
      <c r="I23" s="55">
        <v>17.712816</v>
      </c>
      <c r="J23" s="55">
        <v>17.686094000000001</v>
      </c>
      <c r="K23" s="55">
        <v>17.569305</v>
      </c>
      <c r="L23" s="55">
        <v>17.455563000000001</v>
      </c>
      <c r="M23" s="55">
        <v>17.108509000000002</v>
      </c>
      <c r="N23" s="55">
        <v>17.075243</v>
      </c>
      <c r="O23" s="55">
        <v>17.054337</v>
      </c>
      <c r="P23" s="55">
        <v>17.132550999999999</v>
      </c>
      <c r="Q23" s="55">
        <v>17.140416999999999</v>
      </c>
      <c r="R23" s="55">
        <v>17.261322</v>
      </c>
      <c r="S23" s="55">
        <v>17.264748000000001</v>
      </c>
      <c r="T23" s="55">
        <v>17.285467000000001</v>
      </c>
      <c r="U23" s="55">
        <v>17.305160999999998</v>
      </c>
      <c r="V23" s="55">
        <v>17.428204000000001</v>
      </c>
      <c r="W23" s="55">
        <v>17.435214999999999</v>
      </c>
      <c r="X23" s="55">
        <v>17.428592999999999</v>
      </c>
      <c r="Y23" s="55">
        <v>17.502016000000001</v>
      </c>
      <c r="Z23" s="55">
        <v>17.574943999999999</v>
      </c>
      <c r="AA23" s="55">
        <v>17.593326999999999</v>
      </c>
      <c r="AB23" s="55">
        <v>17.581731999999999</v>
      </c>
      <c r="AC23" s="55">
        <v>17.521193</v>
      </c>
      <c r="AD23" s="55">
        <v>17.519950999999999</v>
      </c>
      <c r="AE23" s="55">
        <v>17.406956000000001</v>
      </c>
      <c r="AF23" s="55">
        <v>17.316479000000001</v>
      </c>
      <c r="AG23" s="55">
        <v>17.25243</v>
      </c>
      <c r="AH23" s="55">
        <v>17.250274999999998</v>
      </c>
      <c r="AI23" s="55">
        <v>17.259520999999999</v>
      </c>
      <c r="AJ23" s="55">
        <v>17.208210000000001</v>
      </c>
      <c r="AK23" s="55">
        <v>17.208632999999999</v>
      </c>
      <c r="AL23" s="15">
        <v>1.423E-3</v>
      </c>
    </row>
    <row r="24" spans="1:38" ht="15" customHeight="1" x14ac:dyDescent="0.25"/>
    <row r="25" spans="1:38" ht="15" customHeight="1" x14ac:dyDescent="0.25">
      <c r="A25" s="52" t="s">
        <v>563</v>
      </c>
      <c r="B25" s="13" t="s">
        <v>249</v>
      </c>
      <c r="C25" s="54">
        <v>-2.456</v>
      </c>
      <c r="D25" s="54">
        <v>-2.6440000000000001</v>
      </c>
      <c r="E25" s="54">
        <v>-2.85</v>
      </c>
      <c r="F25" s="54">
        <v>-3.5507520000000001</v>
      </c>
      <c r="G25" s="54">
        <v>-4.7144240000000002</v>
      </c>
      <c r="H25" s="54">
        <v>-4.9579550000000001</v>
      </c>
      <c r="I25" s="54">
        <v>-5.1124429999999998</v>
      </c>
      <c r="J25" s="54">
        <v>-5.2240609999999998</v>
      </c>
      <c r="K25" s="54">
        <v>-5.2212329999999998</v>
      </c>
      <c r="L25" s="54">
        <v>-5.320697</v>
      </c>
      <c r="M25" s="54">
        <v>-5.1781110000000004</v>
      </c>
      <c r="N25" s="54">
        <v>-5.2943759999999997</v>
      </c>
      <c r="O25" s="54">
        <v>-5.3781109999999996</v>
      </c>
      <c r="P25" s="54">
        <v>-5.4839500000000001</v>
      </c>
      <c r="Q25" s="54">
        <v>-5.5749360000000001</v>
      </c>
      <c r="R25" s="54">
        <v>-5.7556880000000001</v>
      </c>
      <c r="S25" s="54">
        <v>-5.829243</v>
      </c>
      <c r="T25" s="54">
        <v>-5.8975280000000003</v>
      </c>
      <c r="U25" s="54">
        <v>-5.9787600000000003</v>
      </c>
      <c r="V25" s="54">
        <v>-6.1462649999999996</v>
      </c>
      <c r="W25" s="54">
        <v>-6.1040450000000002</v>
      </c>
      <c r="X25" s="54">
        <v>-6.1374149999999998</v>
      </c>
      <c r="Y25" s="54">
        <v>-6.1181729999999996</v>
      </c>
      <c r="Z25" s="54">
        <v>-6.1854570000000004</v>
      </c>
      <c r="AA25" s="54">
        <v>-6.2056620000000002</v>
      </c>
      <c r="AB25" s="54">
        <v>-6.1469360000000002</v>
      </c>
      <c r="AC25" s="54">
        <v>-6.0540430000000001</v>
      </c>
      <c r="AD25" s="54">
        <v>-6.0175239999999999</v>
      </c>
      <c r="AE25" s="54">
        <v>-5.8430010000000001</v>
      </c>
      <c r="AF25" s="54">
        <v>-5.687068</v>
      </c>
      <c r="AG25" s="54">
        <v>-5.5617109999999998</v>
      </c>
      <c r="AH25" s="54">
        <v>-5.4802</v>
      </c>
      <c r="AI25" s="54">
        <v>-5.3977469999999999</v>
      </c>
      <c r="AJ25" s="54">
        <v>-5.239986</v>
      </c>
      <c r="AK25" s="54">
        <v>-5.1435139999999997</v>
      </c>
      <c r="AL25" s="14">
        <v>2.0369999999999999E-2</v>
      </c>
    </row>
    <row r="26" spans="1:38" ht="15" customHeight="1" x14ac:dyDescent="0.25">
      <c r="A26" s="52" t="s">
        <v>564</v>
      </c>
      <c r="B26" s="13" t="s">
        <v>250</v>
      </c>
      <c r="C26" s="54">
        <v>0.877</v>
      </c>
      <c r="D26" s="54">
        <v>1.6160000000000001</v>
      </c>
      <c r="E26" s="54">
        <v>1.38</v>
      </c>
      <c r="F26" s="54">
        <v>0.75190500000000005</v>
      </c>
      <c r="G26" s="54">
        <v>1.0283450000000001</v>
      </c>
      <c r="H26" s="54">
        <v>1.1270500000000001</v>
      </c>
      <c r="I26" s="54">
        <v>1.086452</v>
      </c>
      <c r="J26" s="54">
        <v>1.117019</v>
      </c>
      <c r="K26" s="54">
        <v>1.171551</v>
      </c>
      <c r="L26" s="54">
        <v>1.098425</v>
      </c>
      <c r="M26" s="54">
        <v>0.93442999999999998</v>
      </c>
      <c r="N26" s="54">
        <v>0.94855999999999996</v>
      </c>
      <c r="O26" s="54">
        <v>0.99356599999999995</v>
      </c>
      <c r="P26" s="54">
        <v>1.03077</v>
      </c>
      <c r="Q26" s="54">
        <v>1.045712</v>
      </c>
      <c r="R26" s="54">
        <v>1.0725789999999999</v>
      </c>
      <c r="S26" s="54">
        <v>1.0715410000000001</v>
      </c>
      <c r="T26" s="54">
        <v>1.1099079999999999</v>
      </c>
      <c r="U26" s="54">
        <v>1.1122430000000001</v>
      </c>
      <c r="V26" s="54">
        <v>1.123712</v>
      </c>
      <c r="W26" s="54">
        <v>1.134773</v>
      </c>
      <c r="X26" s="54">
        <v>1.174175</v>
      </c>
      <c r="Y26" s="54">
        <v>1.195883</v>
      </c>
      <c r="Z26" s="54">
        <v>1.2427140000000001</v>
      </c>
      <c r="AA26" s="54">
        <v>1.233277</v>
      </c>
      <c r="AB26" s="54">
        <v>1.2669550000000001</v>
      </c>
      <c r="AC26" s="54">
        <v>1.267555</v>
      </c>
      <c r="AD26" s="54">
        <v>1.2479629999999999</v>
      </c>
      <c r="AE26" s="54">
        <v>1.2381610000000001</v>
      </c>
      <c r="AF26" s="54">
        <v>1.253425</v>
      </c>
      <c r="AG26" s="54">
        <v>1.2559750000000001</v>
      </c>
      <c r="AH26" s="54">
        <v>1.264232</v>
      </c>
      <c r="AI26" s="54">
        <v>1.2616810000000001</v>
      </c>
      <c r="AJ26" s="54">
        <v>1.2761480000000001</v>
      </c>
      <c r="AK26" s="54">
        <v>1.2922119999999999</v>
      </c>
      <c r="AL26" s="14">
        <v>-6.7530000000000003E-3</v>
      </c>
    </row>
    <row r="27" spans="1:38" ht="15" customHeight="1" x14ac:dyDescent="0.25">
      <c r="A27" s="52" t="s">
        <v>565</v>
      </c>
      <c r="B27" s="13" t="s">
        <v>251</v>
      </c>
      <c r="C27" s="54">
        <v>0.60599999999999998</v>
      </c>
      <c r="D27" s="54">
        <v>0.57999999999999996</v>
      </c>
      <c r="E27" s="54">
        <v>0.68500000000000005</v>
      </c>
      <c r="F27" s="54">
        <v>0.58829799999999999</v>
      </c>
      <c r="G27" s="54">
        <v>0.582619</v>
      </c>
      <c r="H27" s="54">
        <v>0.57420300000000002</v>
      </c>
      <c r="I27" s="54">
        <v>0.565419</v>
      </c>
      <c r="J27" s="54">
        <v>0.55737099999999995</v>
      </c>
      <c r="K27" s="54">
        <v>0.54895499999999997</v>
      </c>
      <c r="L27" s="54">
        <v>0.54017099999999996</v>
      </c>
      <c r="M27" s="54">
        <v>0.53175499999999998</v>
      </c>
      <c r="N27" s="54">
        <v>0.523339</v>
      </c>
      <c r="O27" s="54">
        <v>0.51492400000000005</v>
      </c>
      <c r="P27" s="54">
        <v>0.50650799999999996</v>
      </c>
      <c r="Q27" s="54">
        <v>0.49809199999999998</v>
      </c>
      <c r="R27" s="54">
        <v>0.489676</v>
      </c>
      <c r="S27" s="54">
        <v>0.48126000000000002</v>
      </c>
      <c r="T27" s="54">
        <v>0.47284399999999999</v>
      </c>
      <c r="U27" s="54">
        <v>0.46442800000000001</v>
      </c>
      <c r="V27" s="54">
        <v>0.45601199999999997</v>
      </c>
      <c r="W27" s="54">
        <v>0.44759599999999999</v>
      </c>
      <c r="X27" s="54">
        <v>0.43918000000000001</v>
      </c>
      <c r="Y27" s="54">
        <v>0.43076399999999998</v>
      </c>
      <c r="Z27" s="54">
        <v>0.422348</v>
      </c>
      <c r="AA27" s="54">
        <v>0.41380299999999998</v>
      </c>
      <c r="AB27" s="54">
        <v>0.40551700000000002</v>
      </c>
      <c r="AC27" s="54">
        <v>0.39710099999999998</v>
      </c>
      <c r="AD27" s="54">
        <v>0.38849299999999998</v>
      </c>
      <c r="AE27" s="54">
        <v>0.38026900000000002</v>
      </c>
      <c r="AF27" s="54">
        <v>0.37185299999999999</v>
      </c>
      <c r="AG27" s="54">
        <v>0.36343700000000001</v>
      </c>
      <c r="AH27" s="54">
        <v>0.35502099999999998</v>
      </c>
      <c r="AI27" s="54">
        <v>0.346605</v>
      </c>
      <c r="AJ27" s="54">
        <v>0.33818900000000002</v>
      </c>
      <c r="AK27" s="54">
        <v>0.32977299999999998</v>
      </c>
      <c r="AL27" s="14">
        <v>-1.6964E-2</v>
      </c>
    </row>
    <row r="28" spans="1:38" ht="15" customHeight="1" x14ac:dyDescent="0.25">
      <c r="A28" s="52" t="s">
        <v>566</v>
      </c>
      <c r="B28" s="13" t="s">
        <v>252</v>
      </c>
      <c r="C28" s="54">
        <v>0.65700000000000003</v>
      </c>
      <c r="D28" s="54">
        <v>0.65200000000000002</v>
      </c>
      <c r="E28" s="54">
        <v>0.65200000000000002</v>
      </c>
      <c r="F28" s="54">
        <v>0.65629599999999999</v>
      </c>
      <c r="G28" s="54">
        <v>0.71381099999999997</v>
      </c>
      <c r="H28" s="54">
        <v>0.69537199999999999</v>
      </c>
      <c r="I28" s="54">
        <v>0.66774500000000003</v>
      </c>
      <c r="J28" s="54">
        <v>0.63415200000000005</v>
      </c>
      <c r="K28" s="54">
        <v>0.58863100000000002</v>
      </c>
      <c r="L28" s="54">
        <v>0.50264699999999995</v>
      </c>
      <c r="M28" s="54">
        <v>0.430091</v>
      </c>
      <c r="N28" s="54">
        <v>0.40023199999999998</v>
      </c>
      <c r="O28" s="54">
        <v>0.371923</v>
      </c>
      <c r="P28" s="54">
        <v>0.33691700000000002</v>
      </c>
      <c r="Q28" s="54">
        <v>0.31395299999999998</v>
      </c>
      <c r="R28" s="54">
        <v>0.285941</v>
      </c>
      <c r="S28" s="54">
        <v>0.25560699999999997</v>
      </c>
      <c r="T28" s="54">
        <v>0.22848499999999999</v>
      </c>
      <c r="U28" s="54">
        <v>0.19733200000000001</v>
      </c>
      <c r="V28" s="54">
        <v>0.16690099999999999</v>
      </c>
      <c r="W28" s="54">
        <v>0.1676</v>
      </c>
      <c r="X28" s="54">
        <v>0.17344300000000001</v>
      </c>
      <c r="Y28" s="54">
        <v>0.169404</v>
      </c>
      <c r="Z28" s="54">
        <v>0.174817</v>
      </c>
      <c r="AA28" s="54">
        <v>0.17316799999999999</v>
      </c>
      <c r="AB28" s="54">
        <v>0.17478099999999999</v>
      </c>
      <c r="AC28" s="54">
        <v>0.17376900000000001</v>
      </c>
      <c r="AD28" s="54">
        <v>0.17058599999999999</v>
      </c>
      <c r="AE28" s="54">
        <v>0.164773</v>
      </c>
      <c r="AF28" s="54">
        <v>0.16320699999999999</v>
      </c>
      <c r="AG28" s="54">
        <v>0.16239799999999999</v>
      </c>
      <c r="AH28" s="54">
        <v>0.16266800000000001</v>
      </c>
      <c r="AI28" s="54">
        <v>0.16181200000000001</v>
      </c>
      <c r="AJ28" s="54">
        <v>0.16076199999999999</v>
      </c>
      <c r="AK28" s="54">
        <v>0.16216700000000001</v>
      </c>
      <c r="AL28" s="14">
        <v>-4.1287999999999998E-2</v>
      </c>
    </row>
    <row r="29" spans="1:38" ht="15" customHeight="1" x14ac:dyDescent="0.25">
      <c r="A29" s="52" t="s">
        <v>567</v>
      </c>
      <c r="B29" s="13" t="s">
        <v>253</v>
      </c>
      <c r="C29" s="54">
        <v>4.5880000000000001</v>
      </c>
      <c r="D29" s="54">
        <v>5.492</v>
      </c>
      <c r="E29" s="54">
        <v>5.5670000000000002</v>
      </c>
      <c r="F29" s="54">
        <v>5.5472520000000003</v>
      </c>
      <c r="G29" s="54">
        <v>7.0391979999999998</v>
      </c>
      <c r="H29" s="54">
        <v>7.3545790000000002</v>
      </c>
      <c r="I29" s="54">
        <v>7.4320589999999997</v>
      </c>
      <c r="J29" s="54">
        <v>7.5326019999999998</v>
      </c>
      <c r="K29" s="54">
        <v>7.5303699999999996</v>
      </c>
      <c r="L29" s="54">
        <v>7.4619400000000002</v>
      </c>
      <c r="M29" s="54">
        <v>7.0743879999999999</v>
      </c>
      <c r="N29" s="54">
        <v>7.1665070000000002</v>
      </c>
      <c r="O29" s="54">
        <v>7.2585230000000003</v>
      </c>
      <c r="P29" s="54">
        <v>7.3581440000000002</v>
      </c>
      <c r="Q29" s="54">
        <v>7.4326930000000004</v>
      </c>
      <c r="R29" s="54">
        <v>7.6038839999999999</v>
      </c>
      <c r="S29" s="54">
        <v>7.6376499999999998</v>
      </c>
      <c r="T29" s="54">
        <v>7.7087649999999996</v>
      </c>
      <c r="U29" s="54">
        <v>7.7527629999999998</v>
      </c>
      <c r="V29" s="54">
        <v>7.8928900000000004</v>
      </c>
      <c r="W29" s="54">
        <v>7.8540150000000004</v>
      </c>
      <c r="X29" s="54">
        <v>7.924213</v>
      </c>
      <c r="Y29" s="54">
        <v>7.9142250000000001</v>
      </c>
      <c r="Z29" s="54">
        <v>8.0253350000000001</v>
      </c>
      <c r="AA29" s="54">
        <v>8.0259110000000007</v>
      </c>
      <c r="AB29" s="54">
        <v>7.9941880000000003</v>
      </c>
      <c r="AC29" s="54">
        <v>7.8924669999999999</v>
      </c>
      <c r="AD29" s="54">
        <v>7.8245649999999998</v>
      </c>
      <c r="AE29" s="54">
        <v>7.6262040000000004</v>
      </c>
      <c r="AF29" s="54">
        <v>7.4755529999999997</v>
      </c>
      <c r="AG29" s="54">
        <v>7.3435220000000001</v>
      </c>
      <c r="AH29" s="54">
        <v>7.2621219999999997</v>
      </c>
      <c r="AI29" s="54">
        <v>7.1678449999999998</v>
      </c>
      <c r="AJ29" s="54">
        <v>7.0150860000000002</v>
      </c>
      <c r="AK29" s="54">
        <v>6.9276669999999996</v>
      </c>
      <c r="AL29" s="14">
        <v>7.0619999999999997E-3</v>
      </c>
    </row>
    <row r="30" spans="1:38" ht="15" customHeight="1" x14ac:dyDescent="0.25">
      <c r="A30" s="52" t="s">
        <v>568</v>
      </c>
      <c r="B30" s="13" t="s">
        <v>254</v>
      </c>
      <c r="C30" s="54">
        <v>1.1180000000000001</v>
      </c>
      <c r="D30" s="54">
        <v>1.095</v>
      </c>
      <c r="E30" s="54">
        <v>1.0920000000000001</v>
      </c>
      <c r="F30" s="54">
        <v>1.1188549999999999</v>
      </c>
      <c r="G30" s="54">
        <v>1.0770759999999999</v>
      </c>
      <c r="H30" s="54">
        <v>1.0413250000000001</v>
      </c>
      <c r="I30" s="54">
        <v>1.0584420000000001</v>
      </c>
      <c r="J30" s="54">
        <v>1.0449820000000001</v>
      </c>
      <c r="K30" s="54">
        <v>1.024065</v>
      </c>
      <c r="L30" s="54">
        <v>1.0052760000000001</v>
      </c>
      <c r="M30" s="54">
        <v>0.98577300000000001</v>
      </c>
      <c r="N30" s="54">
        <v>0.98467800000000005</v>
      </c>
      <c r="O30" s="54">
        <v>0.98097299999999998</v>
      </c>
      <c r="P30" s="54">
        <v>0.96638900000000005</v>
      </c>
      <c r="Q30" s="54">
        <v>0.95937700000000004</v>
      </c>
      <c r="R30" s="54">
        <v>0.97471600000000003</v>
      </c>
      <c r="S30" s="54">
        <v>0.97614800000000002</v>
      </c>
      <c r="T30" s="54">
        <v>0.97833700000000001</v>
      </c>
      <c r="U30" s="54">
        <v>0.98061600000000004</v>
      </c>
      <c r="V30" s="54">
        <v>0.99543000000000004</v>
      </c>
      <c r="W30" s="54">
        <v>0.99213300000000004</v>
      </c>
      <c r="X30" s="54">
        <v>0.98578399999999999</v>
      </c>
      <c r="Y30" s="54">
        <v>0.99535099999999999</v>
      </c>
      <c r="Z30" s="54">
        <v>0.999834</v>
      </c>
      <c r="AA30" s="54">
        <v>1.00587</v>
      </c>
      <c r="AB30" s="54">
        <v>1.0016400000000001</v>
      </c>
      <c r="AC30" s="54">
        <v>1.0016890000000001</v>
      </c>
      <c r="AD30" s="54">
        <v>1.0033000000000001</v>
      </c>
      <c r="AE30" s="54">
        <v>0.99550400000000006</v>
      </c>
      <c r="AF30" s="54">
        <v>1.0017100000000001</v>
      </c>
      <c r="AG30" s="54">
        <v>1.0027680000000001</v>
      </c>
      <c r="AH30" s="54">
        <v>1.0027680000000001</v>
      </c>
      <c r="AI30" s="54">
        <v>1.0055019999999999</v>
      </c>
      <c r="AJ30" s="54">
        <v>1.0086930000000001</v>
      </c>
      <c r="AK30" s="54">
        <v>1.008783</v>
      </c>
      <c r="AL30" s="14">
        <v>-2.4819999999999998E-3</v>
      </c>
    </row>
    <row r="31" spans="1:38" ht="15" customHeight="1" x14ac:dyDescent="0.25">
      <c r="A31" s="52" t="s">
        <v>569</v>
      </c>
      <c r="B31" s="13" t="s">
        <v>255</v>
      </c>
      <c r="C31" s="54">
        <v>-3.3000000000000002E-2</v>
      </c>
      <c r="D31" s="54">
        <v>9.7000000000000003E-2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54">
        <v>0</v>
      </c>
      <c r="P31" s="54">
        <v>0</v>
      </c>
      <c r="Q31" s="54">
        <v>0</v>
      </c>
      <c r="R31" s="54">
        <v>0</v>
      </c>
      <c r="S31" s="54">
        <v>0</v>
      </c>
      <c r="T31" s="54">
        <v>0</v>
      </c>
      <c r="U31" s="54">
        <v>0</v>
      </c>
      <c r="V31" s="54">
        <v>0</v>
      </c>
      <c r="W31" s="54">
        <v>0</v>
      </c>
      <c r="X31" s="54">
        <v>0</v>
      </c>
      <c r="Y31" s="54">
        <v>0</v>
      </c>
      <c r="Z31" s="54">
        <v>0</v>
      </c>
      <c r="AA31" s="54">
        <v>0</v>
      </c>
      <c r="AB31" s="54">
        <v>0</v>
      </c>
      <c r="AC31" s="54">
        <v>0</v>
      </c>
      <c r="AD31" s="54">
        <v>0</v>
      </c>
      <c r="AE31" s="54">
        <v>0</v>
      </c>
      <c r="AF31" s="54">
        <v>0</v>
      </c>
      <c r="AG31" s="54">
        <v>0</v>
      </c>
      <c r="AH31" s="54">
        <v>0</v>
      </c>
      <c r="AI31" s="54">
        <v>0</v>
      </c>
      <c r="AJ31" s="54">
        <v>0</v>
      </c>
      <c r="AK31" s="54">
        <v>0</v>
      </c>
      <c r="AL31" s="14" t="s">
        <v>62</v>
      </c>
    </row>
    <row r="32" spans="1:38" ht="15" customHeight="1" x14ac:dyDescent="0.25">
      <c r="A32" s="52" t="s">
        <v>570</v>
      </c>
      <c r="B32" s="13" t="s">
        <v>256</v>
      </c>
      <c r="C32" s="54">
        <v>3.4750000000000001</v>
      </c>
      <c r="D32" s="54">
        <v>3.731017</v>
      </c>
      <c r="E32" s="54">
        <v>4.2179120000000001</v>
      </c>
      <c r="F32" s="54">
        <v>4.4269910000000001</v>
      </c>
      <c r="G32" s="54">
        <v>4.6853420000000003</v>
      </c>
      <c r="H32" s="54">
        <v>4.9047919999999996</v>
      </c>
      <c r="I32" s="54">
        <v>4.9589980000000002</v>
      </c>
      <c r="J32" s="54">
        <v>4.9954840000000003</v>
      </c>
      <c r="K32" s="54">
        <v>5.0577800000000002</v>
      </c>
      <c r="L32" s="54">
        <v>5.1250419999999997</v>
      </c>
      <c r="M32" s="54">
        <v>5.2026709999999996</v>
      </c>
      <c r="N32" s="54">
        <v>5.2606000000000002</v>
      </c>
      <c r="O32" s="54">
        <v>5.3150320000000004</v>
      </c>
      <c r="P32" s="54">
        <v>5.3056760000000001</v>
      </c>
      <c r="Q32" s="54">
        <v>5.3471950000000001</v>
      </c>
      <c r="R32" s="54">
        <v>5.3693299999999997</v>
      </c>
      <c r="S32" s="54">
        <v>5.3844459999999996</v>
      </c>
      <c r="T32" s="54">
        <v>5.404344</v>
      </c>
      <c r="U32" s="54">
        <v>5.4245409999999996</v>
      </c>
      <c r="V32" s="54">
        <v>5.4282550000000001</v>
      </c>
      <c r="W32" s="54">
        <v>5.394209</v>
      </c>
      <c r="X32" s="54">
        <v>5.4593189999999998</v>
      </c>
      <c r="Y32" s="54">
        <v>5.4205310000000004</v>
      </c>
      <c r="Z32" s="54">
        <v>5.4356689999999999</v>
      </c>
      <c r="AA32" s="54">
        <v>5.4655290000000001</v>
      </c>
      <c r="AB32" s="54">
        <v>5.4716469999999999</v>
      </c>
      <c r="AC32" s="54">
        <v>5.4769899999999998</v>
      </c>
      <c r="AD32" s="54">
        <v>5.494802</v>
      </c>
      <c r="AE32" s="54">
        <v>5.5081720000000001</v>
      </c>
      <c r="AF32" s="54">
        <v>5.5029310000000002</v>
      </c>
      <c r="AG32" s="54">
        <v>5.5174979999999998</v>
      </c>
      <c r="AH32" s="54">
        <v>5.5410659999999998</v>
      </c>
      <c r="AI32" s="54">
        <v>5.5534619999999997</v>
      </c>
      <c r="AJ32" s="54">
        <v>5.5516690000000004</v>
      </c>
      <c r="AK32" s="54">
        <v>5.567812</v>
      </c>
      <c r="AL32" s="14">
        <v>1.2205000000000001E-2</v>
      </c>
    </row>
    <row r="33" spans="1:38" ht="15" customHeight="1" x14ac:dyDescent="0.25">
      <c r="A33" s="52" t="s">
        <v>571</v>
      </c>
      <c r="B33" s="13" t="s">
        <v>257</v>
      </c>
      <c r="C33" s="54">
        <v>1.0792139999999999</v>
      </c>
      <c r="D33" s="54">
        <v>1.1020479999999999</v>
      </c>
      <c r="E33" s="54">
        <v>1.132949</v>
      </c>
      <c r="F33" s="54">
        <v>1.1255980000000001</v>
      </c>
      <c r="G33" s="54">
        <v>1.1250359999999999</v>
      </c>
      <c r="H33" s="54">
        <v>1.1216390000000001</v>
      </c>
      <c r="I33" s="54">
        <v>1.1176170000000001</v>
      </c>
      <c r="J33" s="54">
        <v>1.113645</v>
      </c>
      <c r="K33" s="54">
        <v>1.109173</v>
      </c>
      <c r="L33" s="54">
        <v>1.106581</v>
      </c>
      <c r="M33" s="54">
        <v>1.093324</v>
      </c>
      <c r="N33" s="54">
        <v>1.087858</v>
      </c>
      <c r="O33" s="54">
        <v>1.081472</v>
      </c>
      <c r="P33" s="54">
        <v>1.0744670000000001</v>
      </c>
      <c r="Q33" s="54">
        <v>1.068155</v>
      </c>
      <c r="R33" s="54">
        <v>1.059213</v>
      </c>
      <c r="S33" s="54">
        <v>1.0526629999999999</v>
      </c>
      <c r="T33" s="54">
        <v>1.04938</v>
      </c>
      <c r="U33" s="54">
        <v>1.0488200000000001</v>
      </c>
      <c r="V33" s="54">
        <v>1.0493809999999999</v>
      </c>
      <c r="W33" s="54">
        <v>1.049823</v>
      </c>
      <c r="X33" s="54">
        <v>1.050225</v>
      </c>
      <c r="Y33" s="54">
        <v>1.050684</v>
      </c>
      <c r="Z33" s="54">
        <v>1.0509139999999999</v>
      </c>
      <c r="AA33" s="54">
        <v>1.0512840000000001</v>
      </c>
      <c r="AB33" s="54">
        <v>1.051814</v>
      </c>
      <c r="AC33" s="54">
        <v>1.0520750000000001</v>
      </c>
      <c r="AD33" s="54">
        <v>1.053212</v>
      </c>
      <c r="AE33" s="54">
        <v>1.0536540000000001</v>
      </c>
      <c r="AF33" s="54">
        <v>1.0580639999999999</v>
      </c>
      <c r="AG33" s="54">
        <v>1.0624979999999999</v>
      </c>
      <c r="AH33" s="54">
        <v>1.0664739999999999</v>
      </c>
      <c r="AI33" s="54">
        <v>1.0668690000000001</v>
      </c>
      <c r="AJ33" s="54">
        <v>1.066934</v>
      </c>
      <c r="AK33" s="54">
        <v>1.0678300000000001</v>
      </c>
      <c r="AL33" s="14">
        <v>-9.5500000000000001E-4</v>
      </c>
    </row>
    <row r="34" spans="1:38" ht="15" customHeight="1" x14ac:dyDescent="0.25">
      <c r="A34" s="52" t="s">
        <v>572</v>
      </c>
      <c r="B34" s="13" t="s">
        <v>258</v>
      </c>
      <c r="C34" s="54">
        <v>0.90425</v>
      </c>
      <c r="D34" s="54">
        <v>0.92111200000000004</v>
      </c>
      <c r="E34" s="54">
        <v>0.93718900000000005</v>
      </c>
      <c r="F34" s="54">
        <v>0.93524300000000005</v>
      </c>
      <c r="G34" s="54">
        <v>0.92335400000000001</v>
      </c>
      <c r="H34" s="54">
        <v>0.92144899999999996</v>
      </c>
      <c r="I34" s="54">
        <v>0.91593199999999997</v>
      </c>
      <c r="J34" s="54">
        <v>0.91100999999999999</v>
      </c>
      <c r="K34" s="54">
        <v>0.90547900000000003</v>
      </c>
      <c r="L34" s="54">
        <v>0.90259699999999998</v>
      </c>
      <c r="M34" s="54">
        <v>0.88870300000000002</v>
      </c>
      <c r="N34" s="54">
        <v>0.88277700000000003</v>
      </c>
      <c r="O34" s="54">
        <v>0.86974099999999999</v>
      </c>
      <c r="P34" s="54">
        <v>0.85652399999999995</v>
      </c>
      <c r="Q34" s="54">
        <v>0.84053900000000004</v>
      </c>
      <c r="R34" s="54">
        <v>0.818438</v>
      </c>
      <c r="S34" s="54">
        <v>0.80329499999999998</v>
      </c>
      <c r="T34" s="54">
        <v>0.79744300000000001</v>
      </c>
      <c r="U34" s="54">
        <v>0.79591500000000004</v>
      </c>
      <c r="V34" s="54">
        <v>0.79580600000000001</v>
      </c>
      <c r="W34" s="54">
        <v>0.79580799999999996</v>
      </c>
      <c r="X34" s="54">
        <v>0.79586999999999997</v>
      </c>
      <c r="Y34" s="54">
        <v>0.795902</v>
      </c>
      <c r="Z34" s="54">
        <v>0.79585399999999995</v>
      </c>
      <c r="AA34" s="54">
        <v>0.79585600000000001</v>
      </c>
      <c r="AB34" s="54">
        <v>0.79586500000000004</v>
      </c>
      <c r="AC34" s="54">
        <v>0.79585899999999998</v>
      </c>
      <c r="AD34" s="54">
        <v>0.79785200000000001</v>
      </c>
      <c r="AE34" s="54">
        <v>0.79802399999999996</v>
      </c>
      <c r="AF34" s="54">
        <v>0.81777699999999998</v>
      </c>
      <c r="AG34" s="54">
        <v>0.837059</v>
      </c>
      <c r="AH34" s="54">
        <v>0.85424199999999995</v>
      </c>
      <c r="AI34" s="54">
        <v>0.85425499999999999</v>
      </c>
      <c r="AJ34" s="54">
        <v>0.85419500000000004</v>
      </c>
      <c r="AK34" s="54">
        <v>0.85496399999999995</v>
      </c>
      <c r="AL34" s="14">
        <v>-2.2560000000000002E-3</v>
      </c>
    </row>
    <row r="35" spans="1:38" ht="15" customHeight="1" x14ac:dyDescent="0.25">
      <c r="A35" s="52" t="s">
        <v>573</v>
      </c>
      <c r="B35" s="13" t="s">
        <v>259</v>
      </c>
      <c r="C35" s="54">
        <v>0.97802500000000003</v>
      </c>
      <c r="D35" s="54">
        <v>1.001428</v>
      </c>
      <c r="E35" s="54">
        <v>1.0111790000000001</v>
      </c>
      <c r="F35" s="54">
        <v>0.98105799999999999</v>
      </c>
      <c r="G35" s="54">
        <v>0.98137600000000003</v>
      </c>
      <c r="H35" s="54">
        <v>0.98180000000000001</v>
      </c>
      <c r="I35" s="54">
        <v>0.98236299999999999</v>
      </c>
      <c r="J35" s="54">
        <v>0.98220099999999999</v>
      </c>
      <c r="K35" s="54">
        <v>0.97195100000000001</v>
      </c>
      <c r="L35" s="54">
        <v>0.98059799999999997</v>
      </c>
      <c r="M35" s="54">
        <v>0.97192000000000001</v>
      </c>
      <c r="N35" s="54">
        <v>0.97146399999999999</v>
      </c>
      <c r="O35" s="54">
        <v>0.96421400000000002</v>
      </c>
      <c r="P35" s="54">
        <v>0.95663900000000002</v>
      </c>
      <c r="Q35" s="54">
        <v>0.94487600000000005</v>
      </c>
      <c r="R35" s="54">
        <v>0.92242500000000005</v>
      </c>
      <c r="S35" s="54">
        <v>0.91767200000000004</v>
      </c>
      <c r="T35" s="54">
        <v>0.911578</v>
      </c>
      <c r="U35" s="54">
        <v>0.90991299999999997</v>
      </c>
      <c r="V35" s="54">
        <v>0.90991299999999997</v>
      </c>
      <c r="W35" s="54">
        <v>0.90991299999999997</v>
      </c>
      <c r="X35" s="54">
        <v>0.90991299999999997</v>
      </c>
      <c r="Y35" s="54">
        <v>0.90991299999999997</v>
      </c>
      <c r="Z35" s="54">
        <v>0.90991299999999997</v>
      </c>
      <c r="AA35" s="54">
        <v>0.90386200000000005</v>
      </c>
      <c r="AB35" s="54">
        <v>0.90530699999999997</v>
      </c>
      <c r="AC35" s="54">
        <v>0.90378999999999998</v>
      </c>
      <c r="AD35" s="54">
        <v>0.901003</v>
      </c>
      <c r="AE35" s="54">
        <v>0.90064599999999995</v>
      </c>
      <c r="AF35" s="54">
        <v>0.92044300000000001</v>
      </c>
      <c r="AG35" s="54">
        <v>0.93489</v>
      </c>
      <c r="AH35" s="54">
        <v>0.95058500000000001</v>
      </c>
      <c r="AI35" s="54">
        <v>0.94904299999999997</v>
      </c>
      <c r="AJ35" s="54">
        <v>0.94741900000000001</v>
      </c>
      <c r="AK35" s="54">
        <v>0.94657500000000006</v>
      </c>
      <c r="AL35" s="14">
        <v>-1.7060000000000001E-3</v>
      </c>
    </row>
    <row r="36" spans="1:38" ht="15" customHeight="1" x14ac:dyDescent="0.25">
      <c r="A36" s="52" t="s">
        <v>574</v>
      </c>
      <c r="B36" s="13" t="s">
        <v>260</v>
      </c>
      <c r="C36" s="54">
        <v>-7.3774999999999993E-2</v>
      </c>
      <c r="D36" s="54">
        <v>-8.0315999999999999E-2</v>
      </c>
      <c r="E36" s="54">
        <v>-7.399E-2</v>
      </c>
      <c r="F36" s="54">
        <v>-4.5815000000000002E-2</v>
      </c>
      <c r="G36" s="54">
        <v>-5.8021999999999997E-2</v>
      </c>
      <c r="H36" s="54">
        <v>-6.0351000000000002E-2</v>
      </c>
      <c r="I36" s="54">
        <v>-6.6432000000000005E-2</v>
      </c>
      <c r="J36" s="54">
        <v>-7.1191000000000004E-2</v>
      </c>
      <c r="K36" s="54">
        <v>-6.6472000000000003E-2</v>
      </c>
      <c r="L36" s="54">
        <v>-7.8001000000000001E-2</v>
      </c>
      <c r="M36" s="54">
        <v>-8.3216999999999999E-2</v>
      </c>
      <c r="N36" s="54">
        <v>-8.8686000000000001E-2</v>
      </c>
      <c r="O36" s="54">
        <v>-9.4473000000000001E-2</v>
      </c>
      <c r="P36" s="54">
        <v>-0.10011399999999999</v>
      </c>
      <c r="Q36" s="54">
        <v>-0.104337</v>
      </c>
      <c r="R36" s="54">
        <v>-0.103987</v>
      </c>
      <c r="S36" s="54">
        <v>-0.11437700000000001</v>
      </c>
      <c r="T36" s="54">
        <v>-0.114136</v>
      </c>
      <c r="U36" s="54">
        <v>-0.113997</v>
      </c>
      <c r="V36" s="54">
        <v>-0.114107</v>
      </c>
      <c r="W36" s="54">
        <v>-0.114104</v>
      </c>
      <c r="X36" s="54">
        <v>-0.114042</v>
      </c>
      <c r="Y36" s="54">
        <v>-0.114011</v>
      </c>
      <c r="Z36" s="54">
        <v>-0.11405800000000001</v>
      </c>
      <c r="AA36" s="54">
        <v>-0.108006</v>
      </c>
      <c r="AB36" s="54">
        <v>-0.109442</v>
      </c>
      <c r="AC36" s="54">
        <v>-0.107931</v>
      </c>
      <c r="AD36" s="54">
        <v>-0.10315199999999999</v>
      </c>
      <c r="AE36" s="54">
        <v>-0.102622</v>
      </c>
      <c r="AF36" s="54">
        <v>-0.10266599999999999</v>
      </c>
      <c r="AG36" s="54">
        <v>-9.7831000000000001E-2</v>
      </c>
      <c r="AH36" s="54">
        <v>-9.6342999999999998E-2</v>
      </c>
      <c r="AI36" s="54">
        <v>-9.4787999999999997E-2</v>
      </c>
      <c r="AJ36" s="54">
        <v>-9.3224000000000001E-2</v>
      </c>
      <c r="AK36" s="54">
        <v>-9.1610999999999998E-2</v>
      </c>
      <c r="AL36" s="14">
        <v>3.9950000000000003E-3</v>
      </c>
    </row>
    <row r="37" spans="1:38" ht="15" customHeight="1" x14ac:dyDescent="0.25">
      <c r="A37" s="52" t="s">
        <v>575</v>
      </c>
      <c r="B37" s="13" t="s">
        <v>261</v>
      </c>
      <c r="C37" s="54">
        <v>0</v>
      </c>
      <c r="D37" s="54">
        <v>0</v>
      </c>
      <c r="E37" s="54">
        <v>0</v>
      </c>
      <c r="F37" s="54">
        <v>0</v>
      </c>
      <c r="G37" s="54">
        <v>0</v>
      </c>
      <c r="H37" s="54">
        <v>0</v>
      </c>
      <c r="I37" s="54">
        <v>0</v>
      </c>
      <c r="J37" s="54">
        <v>0</v>
      </c>
      <c r="K37" s="54">
        <v>0</v>
      </c>
      <c r="L37" s="54">
        <v>0</v>
      </c>
      <c r="M37" s="54">
        <v>0</v>
      </c>
      <c r="N37" s="54">
        <v>0</v>
      </c>
      <c r="O37" s="54">
        <v>0</v>
      </c>
      <c r="P37" s="54">
        <v>0</v>
      </c>
      <c r="Q37" s="54">
        <v>0</v>
      </c>
      <c r="R37" s="54">
        <v>0</v>
      </c>
      <c r="S37" s="54">
        <v>0</v>
      </c>
      <c r="T37" s="54">
        <v>0</v>
      </c>
      <c r="U37" s="54">
        <v>0</v>
      </c>
      <c r="V37" s="54">
        <v>0</v>
      </c>
      <c r="W37" s="54">
        <v>0</v>
      </c>
      <c r="X37" s="54">
        <v>0</v>
      </c>
      <c r="Y37" s="54">
        <v>0</v>
      </c>
      <c r="Z37" s="54">
        <v>0</v>
      </c>
      <c r="AA37" s="54">
        <v>0</v>
      </c>
      <c r="AB37" s="54">
        <v>0</v>
      </c>
      <c r="AC37" s="54">
        <v>0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14" t="s">
        <v>62</v>
      </c>
    </row>
    <row r="38" spans="1:38" ht="15" customHeight="1" x14ac:dyDescent="0.25">
      <c r="A38" s="52" t="s">
        <v>576</v>
      </c>
      <c r="B38" s="13" t="s">
        <v>262</v>
      </c>
      <c r="C38" s="54">
        <v>0.157027</v>
      </c>
      <c r="D38" s="54">
        <v>0.1555</v>
      </c>
      <c r="E38" s="54">
        <v>0.16423499999999999</v>
      </c>
      <c r="F38" s="54">
        <v>0.151063</v>
      </c>
      <c r="G38" s="54">
        <v>0.15326200000000001</v>
      </c>
      <c r="H38" s="54">
        <v>0.15151500000000001</v>
      </c>
      <c r="I38" s="54">
        <v>0.149733</v>
      </c>
      <c r="J38" s="54">
        <v>0.14974499999999999</v>
      </c>
      <c r="K38" s="54">
        <v>0.149815</v>
      </c>
      <c r="L38" s="54">
        <v>0.14951500000000001</v>
      </c>
      <c r="M38" s="54">
        <v>0.14940999999999999</v>
      </c>
      <c r="N38" s="54">
        <v>0.15009500000000001</v>
      </c>
      <c r="O38" s="54">
        <v>0.15027299999999999</v>
      </c>
      <c r="P38" s="54">
        <v>0.15066399999999999</v>
      </c>
      <c r="Q38" s="54">
        <v>0.15165999999999999</v>
      </c>
      <c r="R38" s="54">
        <v>0.152527</v>
      </c>
      <c r="S38" s="54">
        <v>0.15357799999999999</v>
      </c>
      <c r="T38" s="54">
        <v>0.15406600000000001</v>
      </c>
      <c r="U38" s="54">
        <v>0.15438399999999999</v>
      </c>
      <c r="V38" s="54">
        <v>0.154611</v>
      </c>
      <c r="W38" s="54">
        <v>0.15492900000000001</v>
      </c>
      <c r="X38" s="54">
        <v>0.15502099999999999</v>
      </c>
      <c r="Y38" s="54">
        <v>0.15543599999999999</v>
      </c>
      <c r="Z38" s="54">
        <v>0.15521399999999999</v>
      </c>
      <c r="AA38" s="54">
        <v>0.155339</v>
      </c>
      <c r="AB38" s="54">
        <v>0.15593899999999999</v>
      </c>
      <c r="AC38" s="54">
        <v>0.15570899999999999</v>
      </c>
      <c r="AD38" s="54">
        <v>0.15589700000000001</v>
      </c>
      <c r="AE38" s="54">
        <v>0.156199</v>
      </c>
      <c r="AF38" s="54">
        <v>0.15606999999999999</v>
      </c>
      <c r="AG38" s="54">
        <v>0.156248</v>
      </c>
      <c r="AH38" s="54">
        <v>0.15598600000000001</v>
      </c>
      <c r="AI38" s="54">
        <v>0.15684899999999999</v>
      </c>
      <c r="AJ38" s="54">
        <v>0.155005</v>
      </c>
      <c r="AK38" s="54">
        <v>0.15684000000000001</v>
      </c>
      <c r="AL38" s="14" t="s">
        <v>62</v>
      </c>
    </row>
    <row r="39" spans="1:38" ht="15" customHeight="1" x14ac:dyDescent="0.25">
      <c r="A39" s="52" t="s">
        <v>577</v>
      </c>
      <c r="B39" s="13" t="s">
        <v>259</v>
      </c>
      <c r="C39" s="54">
        <v>0.10199999999999999</v>
      </c>
      <c r="D39" s="54">
        <v>0.104</v>
      </c>
      <c r="E39" s="54">
        <v>0.105835</v>
      </c>
      <c r="F39" s="54">
        <v>8.9452000000000004E-2</v>
      </c>
      <c r="G39" s="54">
        <v>8.7140999999999996E-2</v>
      </c>
      <c r="H39" s="54">
        <v>8.6857000000000004E-2</v>
      </c>
      <c r="I39" s="54">
        <v>8.3275000000000002E-2</v>
      </c>
      <c r="J39" s="54">
        <v>8.3071999999999993E-2</v>
      </c>
      <c r="K39" s="54">
        <v>8.2864999999999994E-2</v>
      </c>
      <c r="L39" s="54">
        <v>8.2362000000000005E-2</v>
      </c>
      <c r="M39" s="54">
        <v>8.1852999999999995E-2</v>
      </c>
      <c r="N39" s="54">
        <v>8.2325999999999996E-2</v>
      </c>
      <c r="O39" s="54">
        <v>8.2197000000000006E-2</v>
      </c>
      <c r="P39" s="54">
        <v>8.2268999999999995E-2</v>
      </c>
      <c r="Q39" s="54">
        <v>8.2835000000000006E-2</v>
      </c>
      <c r="R39" s="54">
        <v>8.3345000000000002E-2</v>
      </c>
      <c r="S39" s="54">
        <v>8.4051000000000001E-2</v>
      </c>
      <c r="T39" s="54">
        <v>8.4168000000000007E-2</v>
      </c>
      <c r="U39" s="54">
        <v>8.3974999999999994E-2</v>
      </c>
      <c r="V39" s="54">
        <v>8.3718000000000001E-2</v>
      </c>
      <c r="W39" s="54">
        <v>8.3584000000000006E-2</v>
      </c>
      <c r="X39" s="54">
        <v>8.3339999999999997E-2</v>
      </c>
      <c r="Y39" s="54">
        <v>8.3316000000000001E-2</v>
      </c>
      <c r="Z39" s="54">
        <v>8.2771999999999998E-2</v>
      </c>
      <c r="AA39" s="54">
        <v>8.2502000000000006E-2</v>
      </c>
      <c r="AB39" s="54">
        <v>8.2590999999999998E-2</v>
      </c>
      <c r="AC39" s="54">
        <v>8.2042000000000004E-2</v>
      </c>
      <c r="AD39" s="54">
        <v>8.1822000000000006E-2</v>
      </c>
      <c r="AE39" s="54">
        <v>8.1717999999999999E-2</v>
      </c>
      <c r="AF39" s="54">
        <v>8.1296999999999994E-2</v>
      </c>
      <c r="AG39" s="54">
        <v>8.1084000000000003E-2</v>
      </c>
      <c r="AH39" s="54">
        <v>8.0389000000000002E-2</v>
      </c>
      <c r="AI39" s="54">
        <v>8.0923999999999996E-2</v>
      </c>
      <c r="AJ39" s="54">
        <v>7.8736E-2</v>
      </c>
      <c r="AK39" s="54">
        <v>8.0128000000000005E-2</v>
      </c>
      <c r="AL39" s="14">
        <v>-7.8709999999999995E-3</v>
      </c>
    </row>
    <row r="40" spans="1:38" ht="15" customHeight="1" x14ac:dyDescent="0.25">
      <c r="A40" s="52" t="s">
        <v>578</v>
      </c>
      <c r="B40" s="13" t="s">
        <v>260</v>
      </c>
      <c r="C40" s="54">
        <v>5.5027E-2</v>
      </c>
      <c r="D40" s="54">
        <v>5.1499999999999997E-2</v>
      </c>
      <c r="E40" s="54">
        <v>5.8400000000000001E-2</v>
      </c>
      <c r="F40" s="54">
        <v>6.1610999999999999E-2</v>
      </c>
      <c r="G40" s="54">
        <v>6.6120999999999999E-2</v>
      </c>
      <c r="H40" s="54">
        <v>6.4657999999999993E-2</v>
      </c>
      <c r="I40" s="54">
        <v>6.6458000000000003E-2</v>
      </c>
      <c r="J40" s="54">
        <v>6.6672999999999996E-2</v>
      </c>
      <c r="K40" s="54">
        <v>6.6949999999999996E-2</v>
      </c>
      <c r="L40" s="54">
        <v>6.7153000000000004E-2</v>
      </c>
      <c r="M40" s="54">
        <v>6.7557000000000006E-2</v>
      </c>
      <c r="N40" s="54">
        <v>6.7768999999999996E-2</v>
      </c>
      <c r="O40" s="54">
        <v>6.8075999999999998E-2</v>
      </c>
      <c r="P40" s="54">
        <v>6.8394999999999997E-2</v>
      </c>
      <c r="Q40" s="54">
        <v>6.8824999999999997E-2</v>
      </c>
      <c r="R40" s="54">
        <v>6.9181999999999994E-2</v>
      </c>
      <c r="S40" s="54">
        <v>6.9527000000000005E-2</v>
      </c>
      <c r="T40" s="54">
        <v>6.9898000000000002E-2</v>
      </c>
      <c r="U40" s="54">
        <v>7.0408999999999999E-2</v>
      </c>
      <c r="V40" s="54">
        <v>7.0892999999999998E-2</v>
      </c>
      <c r="W40" s="54">
        <v>7.1345000000000006E-2</v>
      </c>
      <c r="X40" s="54">
        <v>7.1680999999999995E-2</v>
      </c>
      <c r="Y40" s="54">
        <v>7.2120000000000004E-2</v>
      </c>
      <c r="Z40" s="54">
        <v>7.2442000000000006E-2</v>
      </c>
      <c r="AA40" s="54">
        <v>7.2835999999999998E-2</v>
      </c>
      <c r="AB40" s="54">
        <v>7.3347999999999997E-2</v>
      </c>
      <c r="AC40" s="54">
        <v>7.3666999999999996E-2</v>
      </c>
      <c r="AD40" s="54">
        <v>7.4075000000000002E-2</v>
      </c>
      <c r="AE40" s="54">
        <v>7.4480000000000005E-2</v>
      </c>
      <c r="AF40" s="54">
        <v>7.4773000000000006E-2</v>
      </c>
      <c r="AG40" s="54">
        <v>7.5163999999999995E-2</v>
      </c>
      <c r="AH40" s="54">
        <v>7.5596999999999998E-2</v>
      </c>
      <c r="AI40" s="54">
        <v>7.5925000000000006E-2</v>
      </c>
      <c r="AJ40" s="54">
        <v>7.6269000000000003E-2</v>
      </c>
      <c r="AK40" s="54">
        <v>7.6711000000000001E-2</v>
      </c>
      <c r="AL40" s="14">
        <v>1.2148000000000001E-2</v>
      </c>
    </row>
    <row r="41" spans="1:38" ht="15" customHeight="1" x14ac:dyDescent="0.25">
      <c r="A41" s="52" t="s">
        <v>579</v>
      </c>
      <c r="B41" s="13" t="s">
        <v>261</v>
      </c>
      <c r="C41" s="54">
        <v>0</v>
      </c>
      <c r="D41" s="54">
        <v>0</v>
      </c>
      <c r="E41" s="54">
        <v>0</v>
      </c>
      <c r="F41" s="54">
        <v>0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4">
        <v>0</v>
      </c>
      <c r="R41" s="54">
        <v>0</v>
      </c>
      <c r="S41" s="54">
        <v>0</v>
      </c>
      <c r="T41" s="54">
        <v>0</v>
      </c>
      <c r="U41" s="54">
        <v>0</v>
      </c>
      <c r="V41" s="54">
        <v>0</v>
      </c>
      <c r="W41" s="54">
        <v>0</v>
      </c>
      <c r="X41" s="54">
        <v>0</v>
      </c>
      <c r="Y41" s="54">
        <v>0</v>
      </c>
      <c r="Z41" s="54">
        <v>0</v>
      </c>
      <c r="AA41" s="54">
        <v>0</v>
      </c>
      <c r="AB41" s="54">
        <v>0</v>
      </c>
      <c r="AC41" s="54">
        <v>0</v>
      </c>
      <c r="AD41" s="54">
        <v>0</v>
      </c>
      <c r="AE41" s="54">
        <v>0</v>
      </c>
      <c r="AF41" s="54">
        <v>0</v>
      </c>
      <c r="AG41" s="54">
        <v>0</v>
      </c>
      <c r="AH41" s="54">
        <v>0</v>
      </c>
      <c r="AI41" s="54">
        <v>0</v>
      </c>
      <c r="AJ41" s="54">
        <v>0</v>
      </c>
      <c r="AK41" s="54">
        <v>0</v>
      </c>
      <c r="AL41" s="14" t="s">
        <v>62</v>
      </c>
    </row>
    <row r="42" spans="1:38" ht="15" customHeight="1" x14ac:dyDescent="0.25">
      <c r="A42" s="52" t="s">
        <v>580</v>
      </c>
      <c r="B42" s="13" t="s">
        <v>263</v>
      </c>
      <c r="C42" s="54">
        <v>1.7936000000000001E-2</v>
      </c>
      <c r="D42" s="54">
        <v>2.5436E-2</v>
      </c>
      <c r="E42" s="54">
        <v>3.1525999999999998E-2</v>
      </c>
      <c r="F42" s="54">
        <v>3.9292000000000001E-2</v>
      </c>
      <c r="G42" s="54">
        <v>4.8419999999999998E-2</v>
      </c>
      <c r="H42" s="54">
        <v>4.8675000000000003E-2</v>
      </c>
      <c r="I42" s="54">
        <v>5.1951999999999998E-2</v>
      </c>
      <c r="J42" s="54">
        <v>5.289E-2</v>
      </c>
      <c r="K42" s="54">
        <v>5.3879000000000003E-2</v>
      </c>
      <c r="L42" s="54">
        <v>5.4468999999999997E-2</v>
      </c>
      <c r="M42" s="54">
        <v>5.5211000000000003E-2</v>
      </c>
      <c r="N42" s="54">
        <v>5.4986E-2</v>
      </c>
      <c r="O42" s="54">
        <v>6.1457999999999999E-2</v>
      </c>
      <c r="P42" s="54">
        <v>6.7279000000000005E-2</v>
      </c>
      <c r="Q42" s="54">
        <v>7.5955999999999996E-2</v>
      </c>
      <c r="R42" s="54">
        <v>8.8247999999999993E-2</v>
      </c>
      <c r="S42" s="54">
        <v>9.579E-2</v>
      </c>
      <c r="T42" s="54">
        <v>9.7872000000000001E-2</v>
      </c>
      <c r="U42" s="54">
        <v>9.8520999999999997E-2</v>
      </c>
      <c r="V42" s="54">
        <v>9.8964999999999997E-2</v>
      </c>
      <c r="W42" s="54">
        <v>9.9086999999999995E-2</v>
      </c>
      <c r="X42" s="54">
        <v>9.9334000000000006E-2</v>
      </c>
      <c r="Y42" s="54">
        <v>9.9346000000000004E-2</v>
      </c>
      <c r="Z42" s="54">
        <v>9.9846000000000004E-2</v>
      </c>
      <c r="AA42" s="54">
        <v>0.10009</v>
      </c>
      <c r="AB42" s="54">
        <v>0.100011</v>
      </c>
      <c r="AC42" s="54">
        <v>0.100506</v>
      </c>
      <c r="AD42" s="54">
        <v>9.9462999999999996E-2</v>
      </c>
      <c r="AE42" s="54">
        <v>9.9431000000000005E-2</v>
      </c>
      <c r="AF42" s="54">
        <v>8.4218000000000001E-2</v>
      </c>
      <c r="AG42" s="54">
        <v>6.9191000000000003E-2</v>
      </c>
      <c r="AH42" s="54">
        <v>5.6246999999999998E-2</v>
      </c>
      <c r="AI42" s="54">
        <v>5.5764000000000001E-2</v>
      </c>
      <c r="AJ42" s="54">
        <v>5.7734000000000001E-2</v>
      </c>
      <c r="AK42" s="54">
        <v>5.6025999999999999E-2</v>
      </c>
      <c r="AL42" s="14">
        <v>2.4216999999999999E-2</v>
      </c>
    </row>
    <row r="43" spans="1:38" ht="15" customHeight="1" x14ac:dyDescent="0.25">
      <c r="A43" s="52" t="s">
        <v>581</v>
      </c>
      <c r="B43" s="13" t="s">
        <v>259</v>
      </c>
      <c r="C43" s="54">
        <v>1.7936000000000001E-2</v>
      </c>
      <c r="D43" s="54">
        <v>2.5436E-2</v>
      </c>
      <c r="E43" s="54">
        <v>3.1525999999999998E-2</v>
      </c>
      <c r="F43" s="54">
        <v>3.9292000000000001E-2</v>
      </c>
      <c r="G43" s="54">
        <v>4.8419999999999998E-2</v>
      </c>
      <c r="H43" s="54">
        <v>4.8675000000000003E-2</v>
      </c>
      <c r="I43" s="54">
        <v>5.1951999999999998E-2</v>
      </c>
      <c r="J43" s="54">
        <v>5.289E-2</v>
      </c>
      <c r="K43" s="54">
        <v>5.3879000000000003E-2</v>
      </c>
      <c r="L43" s="54">
        <v>5.4468999999999997E-2</v>
      </c>
      <c r="M43" s="54">
        <v>5.5211000000000003E-2</v>
      </c>
      <c r="N43" s="54">
        <v>5.4986E-2</v>
      </c>
      <c r="O43" s="54">
        <v>6.1457999999999999E-2</v>
      </c>
      <c r="P43" s="54">
        <v>6.7279000000000005E-2</v>
      </c>
      <c r="Q43" s="54">
        <v>7.5955999999999996E-2</v>
      </c>
      <c r="R43" s="54">
        <v>8.8247999999999993E-2</v>
      </c>
      <c r="S43" s="54">
        <v>9.579E-2</v>
      </c>
      <c r="T43" s="54">
        <v>9.7872000000000001E-2</v>
      </c>
      <c r="U43" s="54">
        <v>9.8520999999999997E-2</v>
      </c>
      <c r="V43" s="54">
        <v>9.8964999999999997E-2</v>
      </c>
      <c r="W43" s="54">
        <v>9.9086999999999995E-2</v>
      </c>
      <c r="X43" s="54">
        <v>9.9334000000000006E-2</v>
      </c>
      <c r="Y43" s="54">
        <v>9.9346000000000004E-2</v>
      </c>
      <c r="Z43" s="54">
        <v>9.9846000000000004E-2</v>
      </c>
      <c r="AA43" s="54">
        <v>0.10009</v>
      </c>
      <c r="AB43" s="54">
        <v>0.100011</v>
      </c>
      <c r="AC43" s="54">
        <v>0.100506</v>
      </c>
      <c r="AD43" s="54">
        <v>9.9462999999999996E-2</v>
      </c>
      <c r="AE43" s="54">
        <v>9.9431000000000005E-2</v>
      </c>
      <c r="AF43" s="54">
        <v>8.4218000000000001E-2</v>
      </c>
      <c r="AG43" s="54">
        <v>6.9191000000000003E-2</v>
      </c>
      <c r="AH43" s="54">
        <v>5.6246999999999998E-2</v>
      </c>
      <c r="AI43" s="54">
        <v>5.5764000000000001E-2</v>
      </c>
      <c r="AJ43" s="54">
        <v>5.7734000000000001E-2</v>
      </c>
      <c r="AK43" s="54">
        <v>5.6025999999999999E-2</v>
      </c>
      <c r="AL43" s="14">
        <v>2.4216999999999999E-2</v>
      </c>
    </row>
    <row r="44" spans="1:38" ht="15" customHeight="1" x14ac:dyDescent="0.25">
      <c r="A44" s="52" t="s">
        <v>582</v>
      </c>
      <c r="B44" s="13" t="s">
        <v>260</v>
      </c>
      <c r="C44" s="54">
        <v>0</v>
      </c>
      <c r="D44" s="54">
        <v>0</v>
      </c>
      <c r="E44" s="54">
        <v>0</v>
      </c>
      <c r="F44" s="54">
        <v>0</v>
      </c>
      <c r="G44" s="54">
        <v>0</v>
      </c>
      <c r="H44" s="54">
        <v>0</v>
      </c>
      <c r="I44" s="54">
        <v>0</v>
      </c>
      <c r="J44" s="54">
        <v>0</v>
      </c>
      <c r="K44" s="54">
        <v>0</v>
      </c>
      <c r="L44" s="54">
        <v>0</v>
      </c>
      <c r="M44" s="54">
        <v>0</v>
      </c>
      <c r="N44" s="54">
        <v>0</v>
      </c>
      <c r="O44" s="54">
        <v>0</v>
      </c>
      <c r="P44" s="54">
        <v>0</v>
      </c>
      <c r="Q44" s="54">
        <v>0</v>
      </c>
      <c r="R44" s="54">
        <v>0</v>
      </c>
      <c r="S44" s="54">
        <v>0</v>
      </c>
      <c r="T44" s="54">
        <v>0</v>
      </c>
      <c r="U44" s="54">
        <v>0</v>
      </c>
      <c r="V44" s="54">
        <v>0</v>
      </c>
      <c r="W44" s="54">
        <v>0</v>
      </c>
      <c r="X44" s="54">
        <v>0</v>
      </c>
      <c r="Y44" s="54">
        <v>0</v>
      </c>
      <c r="Z44" s="54">
        <v>0</v>
      </c>
      <c r="AA44" s="54">
        <v>0</v>
      </c>
      <c r="AB44" s="54">
        <v>0</v>
      </c>
      <c r="AC44" s="54">
        <v>0</v>
      </c>
      <c r="AD44" s="54">
        <v>0</v>
      </c>
      <c r="AE44" s="54">
        <v>0</v>
      </c>
      <c r="AF44" s="54">
        <v>0</v>
      </c>
      <c r="AG44" s="54">
        <v>0</v>
      </c>
      <c r="AH44" s="54">
        <v>0</v>
      </c>
      <c r="AI44" s="54">
        <v>0</v>
      </c>
      <c r="AJ44" s="54">
        <v>0</v>
      </c>
      <c r="AK44" s="54">
        <v>0</v>
      </c>
      <c r="AL44" s="14" t="s">
        <v>62</v>
      </c>
    </row>
    <row r="45" spans="1:38" ht="15" customHeight="1" x14ac:dyDescent="0.25">
      <c r="A45" s="52" t="s">
        <v>583</v>
      </c>
      <c r="B45" s="13" t="s">
        <v>261</v>
      </c>
      <c r="C45" s="54">
        <v>0</v>
      </c>
      <c r="D45" s="54">
        <v>0</v>
      </c>
      <c r="E45" s="54">
        <v>0</v>
      </c>
      <c r="F45" s="54">
        <v>0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54">
        <v>0</v>
      </c>
      <c r="P45" s="54">
        <v>0</v>
      </c>
      <c r="Q45" s="54">
        <v>0</v>
      </c>
      <c r="R45" s="54">
        <v>0</v>
      </c>
      <c r="S45" s="54">
        <v>0</v>
      </c>
      <c r="T45" s="54">
        <v>0</v>
      </c>
      <c r="U45" s="54">
        <v>0</v>
      </c>
      <c r="V45" s="54">
        <v>0</v>
      </c>
      <c r="W45" s="54">
        <v>0</v>
      </c>
      <c r="X45" s="54">
        <v>0</v>
      </c>
      <c r="Y45" s="54">
        <v>0</v>
      </c>
      <c r="Z45" s="54">
        <v>0</v>
      </c>
      <c r="AA45" s="54">
        <v>0</v>
      </c>
      <c r="AB45" s="54">
        <v>0</v>
      </c>
      <c r="AC45" s="54">
        <v>0</v>
      </c>
      <c r="AD45" s="54">
        <v>0</v>
      </c>
      <c r="AE45" s="54">
        <v>0</v>
      </c>
      <c r="AF45" s="54">
        <v>0</v>
      </c>
      <c r="AG45" s="54">
        <v>0</v>
      </c>
      <c r="AH45" s="54">
        <v>0</v>
      </c>
      <c r="AI45" s="54">
        <v>0</v>
      </c>
      <c r="AJ45" s="54">
        <v>0</v>
      </c>
      <c r="AK45" s="54">
        <v>0</v>
      </c>
      <c r="AL45" s="14" t="s">
        <v>62</v>
      </c>
    </row>
    <row r="46" spans="1:38" ht="15" customHeight="1" x14ac:dyDescent="0.25">
      <c r="A46" s="52" t="s">
        <v>584</v>
      </c>
      <c r="B46" s="13" t="s">
        <v>264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54">
        <v>0</v>
      </c>
      <c r="P46" s="54">
        <v>0</v>
      </c>
      <c r="Q46" s="54">
        <v>0</v>
      </c>
      <c r="R46" s="54">
        <v>0</v>
      </c>
      <c r="S46" s="54">
        <v>0</v>
      </c>
      <c r="T46" s="54">
        <v>0</v>
      </c>
      <c r="U46" s="54">
        <v>0</v>
      </c>
      <c r="V46" s="54">
        <v>0</v>
      </c>
      <c r="W46" s="54">
        <v>0</v>
      </c>
      <c r="X46" s="54">
        <v>0</v>
      </c>
      <c r="Y46" s="54">
        <v>0</v>
      </c>
      <c r="Z46" s="54">
        <v>0</v>
      </c>
      <c r="AA46" s="54">
        <v>0</v>
      </c>
      <c r="AB46" s="54">
        <v>0</v>
      </c>
      <c r="AC46" s="54">
        <v>0</v>
      </c>
      <c r="AD46" s="54">
        <v>0</v>
      </c>
      <c r="AE46" s="54">
        <v>0</v>
      </c>
      <c r="AF46" s="54">
        <v>0</v>
      </c>
      <c r="AG46" s="54">
        <v>0</v>
      </c>
      <c r="AH46" s="54">
        <v>0</v>
      </c>
      <c r="AI46" s="54">
        <v>0</v>
      </c>
      <c r="AJ46" s="54">
        <v>0</v>
      </c>
      <c r="AK46" s="54">
        <v>0</v>
      </c>
      <c r="AL46" s="14" t="s">
        <v>62</v>
      </c>
    </row>
    <row r="47" spans="1:38" ht="15" customHeight="1" x14ac:dyDescent="0.25">
      <c r="A47" s="52" t="s">
        <v>585</v>
      </c>
      <c r="B47" s="13" t="s">
        <v>265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54">
        <v>0</v>
      </c>
      <c r="P47" s="54">
        <v>0</v>
      </c>
      <c r="Q47" s="54">
        <v>0</v>
      </c>
      <c r="R47" s="54">
        <v>0</v>
      </c>
      <c r="S47" s="54">
        <v>0</v>
      </c>
      <c r="T47" s="54">
        <v>0</v>
      </c>
      <c r="U47" s="54">
        <v>0</v>
      </c>
      <c r="V47" s="54">
        <v>0</v>
      </c>
      <c r="W47" s="54">
        <v>0</v>
      </c>
      <c r="X47" s="54">
        <v>0</v>
      </c>
      <c r="Y47" s="54">
        <v>0</v>
      </c>
      <c r="Z47" s="54">
        <v>0</v>
      </c>
      <c r="AA47" s="54">
        <v>0</v>
      </c>
      <c r="AB47" s="54">
        <v>0</v>
      </c>
      <c r="AC47" s="54">
        <v>0</v>
      </c>
      <c r="AD47" s="54">
        <v>0</v>
      </c>
      <c r="AE47" s="54">
        <v>0</v>
      </c>
      <c r="AF47" s="54">
        <v>0</v>
      </c>
      <c r="AG47" s="54">
        <v>0</v>
      </c>
      <c r="AH47" s="54">
        <v>0</v>
      </c>
      <c r="AI47" s="54">
        <v>0</v>
      </c>
      <c r="AJ47" s="54">
        <v>0</v>
      </c>
      <c r="AK47" s="54">
        <v>0</v>
      </c>
      <c r="AL47" s="14" t="s">
        <v>62</v>
      </c>
    </row>
    <row r="48" spans="1:38" ht="15" customHeight="1" x14ac:dyDescent="0.25">
      <c r="A48" s="52" t="s">
        <v>586</v>
      </c>
      <c r="B48" s="13" t="s">
        <v>266</v>
      </c>
      <c r="C48" s="54">
        <v>0.218</v>
      </c>
      <c r="D48" s="54">
        <v>0.22500000000000001</v>
      </c>
      <c r="E48" s="54">
        <v>0.24399999999999999</v>
      </c>
      <c r="F48" s="54">
        <v>0.27558100000000002</v>
      </c>
      <c r="G48" s="54">
        <v>0.28998200000000002</v>
      </c>
      <c r="H48" s="54">
        <v>0.284524</v>
      </c>
      <c r="I48" s="54">
        <v>0.28602899999999998</v>
      </c>
      <c r="J48" s="54">
        <v>0.28578599999999998</v>
      </c>
      <c r="K48" s="54">
        <v>0.27304600000000001</v>
      </c>
      <c r="L48" s="54">
        <v>0.26908100000000001</v>
      </c>
      <c r="M48" s="54">
        <v>0.26440999999999998</v>
      </c>
      <c r="N48" s="54">
        <v>0.26758100000000001</v>
      </c>
      <c r="O48" s="54">
        <v>0.26718900000000001</v>
      </c>
      <c r="P48" s="54">
        <v>0.26504899999999998</v>
      </c>
      <c r="Q48" s="54">
        <v>0.26494800000000002</v>
      </c>
      <c r="R48" s="54">
        <v>0.26684400000000003</v>
      </c>
      <c r="S48" s="54">
        <v>0.26974799999999999</v>
      </c>
      <c r="T48" s="54">
        <v>0.271011</v>
      </c>
      <c r="U48" s="54">
        <v>0.27482499999999999</v>
      </c>
      <c r="V48" s="54">
        <v>0.28068900000000002</v>
      </c>
      <c r="W48" s="54">
        <v>0.27987000000000001</v>
      </c>
      <c r="X48" s="54">
        <v>0.28250700000000001</v>
      </c>
      <c r="Y48" s="54">
        <v>0.28694799999999998</v>
      </c>
      <c r="Z48" s="54">
        <v>0.290991</v>
      </c>
      <c r="AA48" s="54">
        <v>0.29327999999999999</v>
      </c>
      <c r="AB48" s="54">
        <v>0.29366900000000001</v>
      </c>
      <c r="AC48" s="54">
        <v>0.294547</v>
      </c>
      <c r="AD48" s="54">
        <v>0.29853200000000002</v>
      </c>
      <c r="AE48" s="54">
        <v>0.30014800000000003</v>
      </c>
      <c r="AF48" s="54">
        <v>0.30391400000000002</v>
      </c>
      <c r="AG48" s="54">
        <v>0.30599799999999999</v>
      </c>
      <c r="AH48" s="54">
        <v>0.30474699999999999</v>
      </c>
      <c r="AI48" s="54">
        <v>0.306363</v>
      </c>
      <c r="AJ48" s="54">
        <v>0.30621599999999999</v>
      </c>
      <c r="AK48" s="54">
        <v>0.30536799999999997</v>
      </c>
      <c r="AL48" s="14">
        <v>9.2980000000000007E-3</v>
      </c>
    </row>
    <row r="49" spans="1:38" ht="15" customHeight="1" x14ac:dyDescent="0.25"/>
    <row r="50" spans="1:38" ht="15" customHeight="1" x14ac:dyDescent="0.25">
      <c r="A50" s="52" t="s">
        <v>587</v>
      </c>
      <c r="B50" s="12" t="s">
        <v>102</v>
      </c>
      <c r="C50" s="55">
        <v>19.635211999999999</v>
      </c>
      <c r="D50" s="55">
        <v>20.025604000000001</v>
      </c>
      <c r="E50" s="55">
        <v>20.385483000000001</v>
      </c>
      <c r="F50" s="55">
        <v>20.350895000000001</v>
      </c>
      <c r="G50" s="55">
        <v>20.219906000000002</v>
      </c>
      <c r="H50" s="55">
        <v>20.132981999999998</v>
      </c>
      <c r="I50" s="55">
        <v>20.021460000000001</v>
      </c>
      <c r="J50" s="55">
        <v>19.901931999999999</v>
      </c>
      <c r="K50" s="55">
        <v>19.812135999999999</v>
      </c>
      <c r="L50" s="55">
        <v>19.640846</v>
      </c>
      <c r="M50" s="55">
        <v>19.476578</v>
      </c>
      <c r="N50" s="55">
        <v>19.381584</v>
      </c>
      <c r="O50" s="55">
        <v>19.320892000000001</v>
      </c>
      <c r="P50" s="55">
        <v>19.260183000000001</v>
      </c>
      <c r="Q50" s="55">
        <v>19.205155999999999</v>
      </c>
      <c r="R50" s="55">
        <v>19.175737000000002</v>
      </c>
      <c r="S50" s="55">
        <v>19.118509</v>
      </c>
      <c r="T50" s="55">
        <v>19.091011000000002</v>
      </c>
      <c r="U50" s="55">
        <v>19.055202000000001</v>
      </c>
      <c r="V50" s="55">
        <v>19.035693999999999</v>
      </c>
      <c r="W50" s="55">
        <v>19.047205000000002</v>
      </c>
      <c r="X50" s="55">
        <v>19.069012000000001</v>
      </c>
      <c r="Y50" s="55">
        <v>19.137356</v>
      </c>
      <c r="Z50" s="55">
        <v>19.166895</v>
      </c>
      <c r="AA50" s="55">
        <v>19.203628999999999</v>
      </c>
      <c r="AB50" s="55">
        <v>19.253564999999998</v>
      </c>
      <c r="AC50" s="55">
        <v>19.292449999999999</v>
      </c>
      <c r="AD50" s="55">
        <v>19.352271999999999</v>
      </c>
      <c r="AE50" s="55">
        <v>19.421431999999999</v>
      </c>
      <c r="AF50" s="55">
        <v>19.496029</v>
      </c>
      <c r="AG50" s="55">
        <v>19.579481000000001</v>
      </c>
      <c r="AH50" s="55">
        <v>19.685129</v>
      </c>
      <c r="AI50" s="55">
        <v>19.793970000000002</v>
      </c>
      <c r="AJ50" s="55">
        <v>19.901734999999999</v>
      </c>
      <c r="AK50" s="55">
        <v>20.014914000000001</v>
      </c>
      <c r="AL50" s="15">
        <v>-1.5999999999999999E-5</v>
      </c>
    </row>
    <row r="51" spans="1:38" ht="15" customHeight="1" x14ac:dyDescent="0.25"/>
    <row r="52" spans="1:38" ht="15" customHeight="1" x14ac:dyDescent="0.25"/>
    <row r="53" spans="1:38" ht="15" customHeight="1" x14ac:dyDescent="0.25">
      <c r="B53" s="12" t="s">
        <v>103</v>
      </c>
    </row>
    <row r="54" spans="1:38" ht="15" customHeight="1" x14ac:dyDescent="0.25">
      <c r="B54" s="12" t="s">
        <v>104</v>
      </c>
    </row>
    <row r="55" spans="1:38" ht="15" customHeight="1" x14ac:dyDescent="0.25">
      <c r="A55" s="52" t="s">
        <v>588</v>
      </c>
      <c r="B55" s="13" t="s">
        <v>105</v>
      </c>
      <c r="C55" s="54">
        <v>2.492</v>
      </c>
      <c r="D55" s="54">
        <v>2.6240000000000001</v>
      </c>
      <c r="E55" s="54">
        <v>2.871</v>
      </c>
      <c r="F55" s="54">
        <v>2.8365649999999998</v>
      </c>
      <c r="G55" s="54">
        <v>2.9568439999999998</v>
      </c>
      <c r="H55" s="54">
        <v>3.0417540000000001</v>
      </c>
      <c r="I55" s="54">
        <v>3.1283820000000002</v>
      </c>
      <c r="J55" s="54">
        <v>3.206696</v>
      </c>
      <c r="K55" s="54">
        <v>3.297955</v>
      </c>
      <c r="L55" s="54">
        <v>3.3379050000000001</v>
      </c>
      <c r="M55" s="54">
        <v>3.3662570000000001</v>
      </c>
      <c r="N55" s="54">
        <v>3.410072</v>
      </c>
      <c r="O55" s="54">
        <v>3.4679489999999999</v>
      </c>
      <c r="P55" s="54">
        <v>3.5152269999999999</v>
      </c>
      <c r="Q55" s="54">
        <v>3.5567150000000001</v>
      </c>
      <c r="R55" s="54">
        <v>3.592641</v>
      </c>
      <c r="S55" s="54">
        <v>3.6116570000000001</v>
      </c>
      <c r="T55" s="54">
        <v>3.6445020000000001</v>
      </c>
      <c r="U55" s="54">
        <v>3.6534930000000001</v>
      </c>
      <c r="V55" s="54">
        <v>3.660177</v>
      </c>
      <c r="W55" s="54">
        <v>3.6730520000000002</v>
      </c>
      <c r="X55" s="54">
        <v>3.7017720000000001</v>
      </c>
      <c r="Y55" s="54">
        <v>3.7470110000000001</v>
      </c>
      <c r="Z55" s="54">
        <v>3.7579549999999999</v>
      </c>
      <c r="AA55" s="54">
        <v>3.7614359999999998</v>
      </c>
      <c r="AB55" s="54">
        <v>3.771944</v>
      </c>
      <c r="AC55" s="54">
        <v>3.7663630000000001</v>
      </c>
      <c r="AD55" s="54">
        <v>3.767191</v>
      </c>
      <c r="AE55" s="54">
        <v>3.7696719999999999</v>
      </c>
      <c r="AF55" s="54">
        <v>3.773936</v>
      </c>
      <c r="AG55" s="54">
        <v>3.7724839999999999</v>
      </c>
      <c r="AH55" s="54">
        <v>3.7776770000000002</v>
      </c>
      <c r="AI55" s="54">
        <v>3.7808489999999999</v>
      </c>
      <c r="AJ55" s="54">
        <v>3.7819859999999998</v>
      </c>
      <c r="AK55" s="54">
        <v>3.7884000000000002</v>
      </c>
      <c r="AL55" s="14">
        <v>1.1191E-2</v>
      </c>
    </row>
    <row r="56" spans="1:38" ht="15" customHeight="1" x14ac:dyDescent="0.25">
      <c r="A56" s="52" t="s">
        <v>589</v>
      </c>
      <c r="B56" s="13" t="s">
        <v>106</v>
      </c>
      <c r="C56" s="54">
        <v>9.3170000000000002</v>
      </c>
      <c r="D56" s="54">
        <v>9.3160000000000007</v>
      </c>
      <c r="E56" s="54">
        <v>9.3620000000000001</v>
      </c>
      <c r="F56" s="54">
        <v>9.3340340000000008</v>
      </c>
      <c r="G56" s="54">
        <v>9.1480499999999996</v>
      </c>
      <c r="H56" s="54">
        <v>8.9404909999999997</v>
      </c>
      <c r="I56" s="54">
        <v>8.7199340000000003</v>
      </c>
      <c r="J56" s="54">
        <v>8.4878040000000006</v>
      </c>
      <c r="K56" s="54">
        <v>8.2413059999999998</v>
      </c>
      <c r="L56" s="54">
        <v>7.9989049999999997</v>
      </c>
      <c r="M56" s="54">
        <v>7.8034949999999998</v>
      </c>
      <c r="N56" s="54">
        <v>7.6318849999999996</v>
      </c>
      <c r="O56" s="54">
        <v>7.4785649999999997</v>
      </c>
      <c r="P56" s="54">
        <v>7.3385809999999996</v>
      </c>
      <c r="Q56" s="54">
        <v>7.2113670000000001</v>
      </c>
      <c r="R56" s="54">
        <v>7.0982149999999997</v>
      </c>
      <c r="S56" s="54">
        <v>6.9975290000000001</v>
      </c>
      <c r="T56" s="54">
        <v>6.9045189999999996</v>
      </c>
      <c r="U56" s="54">
        <v>6.8222769999999997</v>
      </c>
      <c r="V56" s="54">
        <v>6.7494139999999998</v>
      </c>
      <c r="W56" s="54">
        <v>6.6970159999999996</v>
      </c>
      <c r="X56" s="54">
        <v>6.647017</v>
      </c>
      <c r="Y56" s="54">
        <v>6.6077870000000001</v>
      </c>
      <c r="Z56" s="54">
        <v>6.5770759999999999</v>
      </c>
      <c r="AA56" s="54">
        <v>6.5584569999999998</v>
      </c>
      <c r="AB56" s="54">
        <v>6.5452839999999997</v>
      </c>
      <c r="AC56" s="54">
        <v>6.5405769999999999</v>
      </c>
      <c r="AD56" s="54">
        <v>6.5440420000000001</v>
      </c>
      <c r="AE56" s="54">
        <v>6.5560929999999997</v>
      </c>
      <c r="AF56" s="54">
        <v>6.5699129999999997</v>
      </c>
      <c r="AG56" s="54">
        <v>6.5926369999999999</v>
      </c>
      <c r="AH56" s="54">
        <v>6.623704</v>
      </c>
      <c r="AI56" s="54">
        <v>6.6637510000000004</v>
      </c>
      <c r="AJ56" s="54">
        <v>6.7105360000000003</v>
      </c>
      <c r="AK56" s="54">
        <v>6.7498969999999998</v>
      </c>
      <c r="AL56" s="14">
        <v>-9.7160000000000007E-3</v>
      </c>
    </row>
    <row r="57" spans="1:38" ht="15" customHeight="1" x14ac:dyDescent="0.25">
      <c r="A57" s="52" t="s">
        <v>590</v>
      </c>
      <c r="B57" s="13" t="s">
        <v>267</v>
      </c>
      <c r="C57" s="54">
        <v>5.7549999999999997E-3</v>
      </c>
      <c r="D57" s="54">
        <v>6.9610000000000002E-3</v>
      </c>
      <c r="E57" s="54">
        <v>2.6824000000000001E-2</v>
      </c>
      <c r="F57" s="54">
        <v>3.5004E-2</v>
      </c>
      <c r="G57" s="54">
        <v>4.1667999999999997E-2</v>
      </c>
      <c r="H57" s="54">
        <v>4.9387E-2</v>
      </c>
      <c r="I57" s="54">
        <v>6.2807000000000002E-2</v>
      </c>
      <c r="J57" s="54">
        <v>8.9934E-2</v>
      </c>
      <c r="K57" s="54">
        <v>0.11736000000000001</v>
      </c>
      <c r="L57" s="54">
        <v>0.14880399999999999</v>
      </c>
      <c r="M57" s="54">
        <v>0.155861</v>
      </c>
      <c r="N57" s="54">
        <v>0.17170299999999999</v>
      </c>
      <c r="O57" s="54">
        <v>0.17863399999999999</v>
      </c>
      <c r="P57" s="54">
        <v>0.183418</v>
      </c>
      <c r="Q57" s="54">
        <v>0.18857499999999999</v>
      </c>
      <c r="R57" s="54">
        <v>0.17999299999999999</v>
      </c>
      <c r="S57" s="54">
        <v>0.17943000000000001</v>
      </c>
      <c r="T57" s="54">
        <v>0.18726000000000001</v>
      </c>
      <c r="U57" s="54">
        <v>0.19559199999999999</v>
      </c>
      <c r="V57" s="54">
        <v>0.203539</v>
      </c>
      <c r="W57" s="54">
        <v>0.20705999999999999</v>
      </c>
      <c r="X57" s="54">
        <v>0.210448</v>
      </c>
      <c r="Y57" s="54">
        <v>0.21209</v>
      </c>
      <c r="Z57" s="54">
        <v>0.210897</v>
      </c>
      <c r="AA57" s="54">
        <v>0.20685000000000001</v>
      </c>
      <c r="AB57" s="54">
        <v>0.200906</v>
      </c>
      <c r="AC57" s="54">
        <v>0.19384100000000001</v>
      </c>
      <c r="AD57" s="54">
        <v>0.18645300000000001</v>
      </c>
      <c r="AE57" s="54">
        <v>0.173323</v>
      </c>
      <c r="AF57" s="54">
        <v>0.17499100000000001</v>
      </c>
      <c r="AG57" s="54">
        <v>0.17548</v>
      </c>
      <c r="AH57" s="54">
        <v>0.16919999999999999</v>
      </c>
      <c r="AI57" s="54">
        <v>0.145065</v>
      </c>
      <c r="AJ57" s="54">
        <v>0.117689</v>
      </c>
      <c r="AK57" s="54">
        <v>0.111334</v>
      </c>
      <c r="AL57" s="14">
        <v>8.7636000000000006E-2</v>
      </c>
    </row>
    <row r="58" spans="1:38" ht="15" customHeight="1" x14ac:dyDescent="0.25">
      <c r="A58" s="52" t="s">
        <v>591</v>
      </c>
      <c r="B58" s="13" t="s">
        <v>107</v>
      </c>
      <c r="C58" s="54">
        <v>1.6140000000000001</v>
      </c>
      <c r="D58" s="54">
        <v>1.66</v>
      </c>
      <c r="E58" s="54">
        <v>1.679</v>
      </c>
      <c r="F58" s="54">
        <v>1.7057610000000001</v>
      </c>
      <c r="G58" s="54">
        <v>1.7248920000000001</v>
      </c>
      <c r="H58" s="54">
        <v>1.7518629999999999</v>
      </c>
      <c r="I58" s="54">
        <v>1.777239</v>
      </c>
      <c r="J58" s="54">
        <v>1.7985279999999999</v>
      </c>
      <c r="K58" s="54">
        <v>1.823607</v>
      </c>
      <c r="L58" s="54">
        <v>1.8497840000000001</v>
      </c>
      <c r="M58" s="54">
        <v>1.8770260000000001</v>
      </c>
      <c r="N58" s="54">
        <v>1.9063559999999999</v>
      </c>
      <c r="O58" s="54">
        <v>1.9402470000000001</v>
      </c>
      <c r="P58" s="54">
        <v>1.974126</v>
      </c>
      <c r="Q58" s="54">
        <v>2.00644</v>
      </c>
      <c r="R58" s="54">
        <v>2.0384329999999999</v>
      </c>
      <c r="S58" s="54">
        <v>2.071561</v>
      </c>
      <c r="T58" s="54">
        <v>2.1033050000000002</v>
      </c>
      <c r="U58" s="54">
        <v>2.1351390000000001</v>
      </c>
      <c r="V58" s="54">
        <v>2.1672099999999999</v>
      </c>
      <c r="W58" s="54">
        <v>2.1994250000000002</v>
      </c>
      <c r="X58" s="54">
        <v>2.229981</v>
      </c>
      <c r="Y58" s="54">
        <v>2.261536</v>
      </c>
      <c r="Z58" s="54">
        <v>2.2934809999999999</v>
      </c>
      <c r="AA58" s="54">
        <v>2.3260160000000001</v>
      </c>
      <c r="AB58" s="54">
        <v>2.357637</v>
      </c>
      <c r="AC58" s="54">
        <v>2.3898570000000001</v>
      </c>
      <c r="AD58" s="54">
        <v>2.4225279999999998</v>
      </c>
      <c r="AE58" s="54">
        <v>2.4556079999999998</v>
      </c>
      <c r="AF58" s="54">
        <v>2.4894379999999998</v>
      </c>
      <c r="AG58" s="54">
        <v>2.5237189999999998</v>
      </c>
      <c r="AH58" s="54">
        <v>2.5580530000000001</v>
      </c>
      <c r="AI58" s="54">
        <v>2.5924239999999998</v>
      </c>
      <c r="AJ58" s="54">
        <v>2.6263489999999998</v>
      </c>
      <c r="AK58" s="54">
        <v>2.661848</v>
      </c>
      <c r="AL58" s="14">
        <v>1.4411999999999999E-2</v>
      </c>
    </row>
    <row r="59" spans="1:38" ht="15" customHeight="1" x14ac:dyDescent="0.25">
      <c r="A59" s="52" t="s">
        <v>592</v>
      </c>
      <c r="B59" s="13" t="s">
        <v>108</v>
      </c>
      <c r="C59" s="54">
        <v>3.8769999999999998</v>
      </c>
      <c r="D59" s="54">
        <v>3.9489999999999998</v>
      </c>
      <c r="E59" s="54">
        <v>4.0380000000000003</v>
      </c>
      <c r="F59" s="54">
        <v>4.0817030000000001</v>
      </c>
      <c r="G59" s="54">
        <v>4.0953299999999997</v>
      </c>
      <c r="H59" s="54">
        <v>4.0117380000000002</v>
      </c>
      <c r="I59" s="54">
        <v>4.009277</v>
      </c>
      <c r="J59" s="54">
        <v>4.0025750000000002</v>
      </c>
      <c r="K59" s="54">
        <v>3.9944540000000002</v>
      </c>
      <c r="L59" s="54">
        <v>3.978647</v>
      </c>
      <c r="M59" s="54">
        <v>3.9642499999999998</v>
      </c>
      <c r="N59" s="54">
        <v>3.9433560000000001</v>
      </c>
      <c r="O59" s="54">
        <v>3.9211290000000001</v>
      </c>
      <c r="P59" s="54">
        <v>3.898952</v>
      </c>
      <c r="Q59" s="54">
        <v>3.8816799999999998</v>
      </c>
      <c r="R59" s="54">
        <v>3.8645679999999998</v>
      </c>
      <c r="S59" s="54">
        <v>3.847969</v>
      </c>
      <c r="T59" s="54">
        <v>3.8329</v>
      </c>
      <c r="U59" s="54">
        <v>3.82674</v>
      </c>
      <c r="V59" s="54">
        <v>3.8271030000000001</v>
      </c>
      <c r="W59" s="54">
        <v>3.8325619999999998</v>
      </c>
      <c r="X59" s="54">
        <v>3.8365369999999999</v>
      </c>
      <c r="Y59" s="54">
        <v>3.8440750000000001</v>
      </c>
      <c r="Z59" s="54">
        <v>3.8510200000000001</v>
      </c>
      <c r="AA59" s="54">
        <v>3.8596509999999999</v>
      </c>
      <c r="AB59" s="54">
        <v>3.8751699999999998</v>
      </c>
      <c r="AC59" s="54">
        <v>3.8883260000000002</v>
      </c>
      <c r="AD59" s="54">
        <v>3.9038870000000001</v>
      </c>
      <c r="AE59" s="54">
        <v>3.9216549999999999</v>
      </c>
      <c r="AF59" s="54">
        <v>3.9352990000000001</v>
      </c>
      <c r="AG59" s="54">
        <v>3.9503879999999998</v>
      </c>
      <c r="AH59" s="54">
        <v>3.9684569999999999</v>
      </c>
      <c r="AI59" s="54">
        <v>3.984111</v>
      </c>
      <c r="AJ59" s="54">
        <v>3.998367</v>
      </c>
      <c r="AK59" s="54">
        <v>4.0154829999999997</v>
      </c>
      <c r="AL59" s="14">
        <v>5.0600000000000005E-4</v>
      </c>
    </row>
    <row r="60" spans="1:38" ht="15" customHeight="1" x14ac:dyDescent="0.25">
      <c r="A60" s="52" t="s">
        <v>593</v>
      </c>
      <c r="B60" s="13" t="s">
        <v>109</v>
      </c>
      <c r="C60" s="54">
        <v>3.6960000000000002</v>
      </c>
      <c r="D60" s="54">
        <v>3.7639999999999998</v>
      </c>
      <c r="E60" s="54">
        <v>3.8490000000000002</v>
      </c>
      <c r="F60" s="54">
        <v>3.6258940000000002</v>
      </c>
      <c r="G60" s="54">
        <v>3.6475019999999998</v>
      </c>
      <c r="H60" s="54">
        <v>3.5721889999999998</v>
      </c>
      <c r="I60" s="54">
        <v>3.5760139999999998</v>
      </c>
      <c r="J60" s="54">
        <v>3.5736080000000001</v>
      </c>
      <c r="K60" s="54">
        <v>3.568127</v>
      </c>
      <c r="L60" s="54">
        <v>3.5557439999999998</v>
      </c>
      <c r="M60" s="54">
        <v>3.5468500000000001</v>
      </c>
      <c r="N60" s="54">
        <v>3.5313479999999999</v>
      </c>
      <c r="O60" s="54">
        <v>3.5144669999999998</v>
      </c>
      <c r="P60" s="54">
        <v>3.4961630000000001</v>
      </c>
      <c r="Q60" s="54">
        <v>3.482494</v>
      </c>
      <c r="R60" s="54">
        <v>3.46983</v>
      </c>
      <c r="S60" s="54">
        <v>3.4566349999999999</v>
      </c>
      <c r="T60" s="54">
        <v>3.4449640000000001</v>
      </c>
      <c r="U60" s="54">
        <v>3.4414940000000001</v>
      </c>
      <c r="V60" s="54">
        <v>3.444267</v>
      </c>
      <c r="W60" s="54">
        <v>3.4516230000000001</v>
      </c>
      <c r="X60" s="54">
        <v>3.4581620000000002</v>
      </c>
      <c r="Y60" s="54">
        <v>3.4685700000000002</v>
      </c>
      <c r="Z60" s="54">
        <v>3.4772080000000001</v>
      </c>
      <c r="AA60" s="54">
        <v>3.4873560000000001</v>
      </c>
      <c r="AB60" s="54">
        <v>3.5046020000000002</v>
      </c>
      <c r="AC60" s="54">
        <v>3.519644</v>
      </c>
      <c r="AD60" s="54">
        <v>3.5366270000000002</v>
      </c>
      <c r="AE60" s="54">
        <v>3.5554450000000002</v>
      </c>
      <c r="AF60" s="54">
        <v>3.570497</v>
      </c>
      <c r="AG60" s="54">
        <v>3.586417</v>
      </c>
      <c r="AH60" s="54">
        <v>3.605146</v>
      </c>
      <c r="AI60" s="54">
        <v>3.6217519999999999</v>
      </c>
      <c r="AJ60" s="54">
        <v>3.6367159999999998</v>
      </c>
      <c r="AK60" s="54">
        <v>3.6545299999999998</v>
      </c>
      <c r="AL60" s="14">
        <v>-8.9400000000000005E-4</v>
      </c>
    </row>
    <row r="61" spans="1:38" ht="15" customHeight="1" x14ac:dyDescent="0.25">
      <c r="A61" s="52" t="s">
        <v>594</v>
      </c>
      <c r="B61" s="13" t="s">
        <v>110</v>
      </c>
      <c r="C61" s="54">
        <v>0.32600000000000001</v>
      </c>
      <c r="D61" s="54">
        <v>0.32900000000000001</v>
      </c>
      <c r="E61" s="54">
        <v>0.32300000000000001</v>
      </c>
      <c r="F61" s="54">
        <v>0.356657</v>
      </c>
      <c r="G61" s="54">
        <v>0.26749299999999998</v>
      </c>
      <c r="H61" s="54">
        <v>0.36703999999999998</v>
      </c>
      <c r="I61" s="54">
        <v>0.34697299999999998</v>
      </c>
      <c r="J61" s="54">
        <v>0.34030500000000002</v>
      </c>
      <c r="K61" s="54">
        <v>0.35455199999999998</v>
      </c>
      <c r="L61" s="54">
        <v>0.35735499999999998</v>
      </c>
      <c r="M61" s="54">
        <v>0.34571600000000002</v>
      </c>
      <c r="N61" s="54">
        <v>0.34604800000000002</v>
      </c>
      <c r="O61" s="54">
        <v>0.34536800000000001</v>
      </c>
      <c r="P61" s="54">
        <v>0.34385599999999999</v>
      </c>
      <c r="Q61" s="54">
        <v>0.34212399999999998</v>
      </c>
      <c r="R61" s="54">
        <v>0.339619</v>
      </c>
      <c r="S61" s="54">
        <v>0.33762999999999999</v>
      </c>
      <c r="T61" s="54">
        <v>0.335399</v>
      </c>
      <c r="U61" s="54">
        <v>0.33296100000000001</v>
      </c>
      <c r="V61" s="54">
        <v>0.33049899999999999</v>
      </c>
      <c r="W61" s="54">
        <v>0.329542</v>
      </c>
      <c r="X61" s="54">
        <v>0.32181199999999999</v>
      </c>
      <c r="Y61" s="54">
        <v>0.31896099999999999</v>
      </c>
      <c r="Z61" s="54">
        <v>0.314801</v>
      </c>
      <c r="AA61" s="54">
        <v>0.311141</v>
      </c>
      <c r="AB61" s="54">
        <v>0.305726</v>
      </c>
      <c r="AC61" s="54">
        <v>0.30315900000000001</v>
      </c>
      <c r="AD61" s="54">
        <v>0.30071599999999998</v>
      </c>
      <c r="AE61" s="54">
        <v>0.29932900000000001</v>
      </c>
      <c r="AF61" s="54">
        <v>0.298097</v>
      </c>
      <c r="AG61" s="54">
        <v>0.30021900000000001</v>
      </c>
      <c r="AH61" s="54">
        <v>0.299821</v>
      </c>
      <c r="AI61" s="54">
        <v>0.29746499999999998</v>
      </c>
      <c r="AJ61" s="54">
        <v>0.29594399999999998</v>
      </c>
      <c r="AK61" s="54">
        <v>0.293153</v>
      </c>
      <c r="AL61" s="14">
        <v>-3.49E-3</v>
      </c>
    </row>
    <row r="62" spans="1:38" ht="15" customHeight="1" x14ac:dyDescent="0.25">
      <c r="A62" s="52" t="s">
        <v>595</v>
      </c>
      <c r="B62" s="13" t="s">
        <v>111</v>
      </c>
      <c r="C62" s="54">
        <v>2.012</v>
      </c>
      <c r="D62" s="54">
        <v>2.0129999999999999</v>
      </c>
      <c r="E62" s="54">
        <v>2.052</v>
      </c>
      <c r="F62" s="54">
        <v>2.0677759999999998</v>
      </c>
      <c r="G62" s="54">
        <v>2.0581140000000002</v>
      </c>
      <c r="H62" s="54">
        <v>2.0503119999999999</v>
      </c>
      <c r="I62" s="54">
        <v>2.0704739999999999</v>
      </c>
      <c r="J62" s="54">
        <v>2.0973449999999998</v>
      </c>
      <c r="K62" s="54">
        <v>2.1291699999999998</v>
      </c>
      <c r="L62" s="54">
        <v>2.1466470000000002</v>
      </c>
      <c r="M62" s="54">
        <v>2.1478920000000001</v>
      </c>
      <c r="N62" s="54">
        <v>2.1728809999999998</v>
      </c>
      <c r="O62" s="54">
        <v>2.1965669999999999</v>
      </c>
      <c r="P62" s="54">
        <v>2.217727</v>
      </c>
      <c r="Q62" s="54">
        <v>2.2352189999999998</v>
      </c>
      <c r="R62" s="54">
        <v>2.271077</v>
      </c>
      <c r="S62" s="54">
        <v>2.2816740000000002</v>
      </c>
      <c r="T62" s="54">
        <v>2.3002509999999998</v>
      </c>
      <c r="U62" s="54">
        <v>2.3155830000000002</v>
      </c>
      <c r="V62" s="54">
        <v>2.333647</v>
      </c>
      <c r="W62" s="54">
        <v>2.3475670000000002</v>
      </c>
      <c r="X62" s="54">
        <v>2.3645360000000002</v>
      </c>
      <c r="Y62" s="54">
        <v>2.391613</v>
      </c>
      <c r="Z62" s="54">
        <v>2.4069500000000001</v>
      </c>
      <c r="AA62" s="54">
        <v>2.4218039999999998</v>
      </c>
      <c r="AB62" s="54">
        <v>2.4327380000000001</v>
      </c>
      <c r="AC62" s="54">
        <v>2.4395600000000002</v>
      </c>
      <c r="AD62" s="54">
        <v>2.4502959999999998</v>
      </c>
      <c r="AE62" s="54">
        <v>2.4562729999999999</v>
      </c>
      <c r="AF62" s="54">
        <v>2.4678330000000002</v>
      </c>
      <c r="AG62" s="54">
        <v>2.4793919999999998</v>
      </c>
      <c r="AH62" s="54">
        <v>2.4966020000000002</v>
      </c>
      <c r="AI62" s="54">
        <v>2.514869</v>
      </c>
      <c r="AJ62" s="54">
        <v>2.5284140000000002</v>
      </c>
      <c r="AK62" s="54">
        <v>2.5461309999999999</v>
      </c>
      <c r="AL62" s="14">
        <v>7.1450000000000003E-3</v>
      </c>
    </row>
    <row r="63" spans="1:38" ht="15" customHeight="1" x14ac:dyDescent="0.25">
      <c r="B63" s="12" t="s">
        <v>112</v>
      </c>
    </row>
    <row r="64" spans="1:38" ht="15" customHeight="1" x14ac:dyDescent="0.25">
      <c r="A64" s="52" t="s">
        <v>596</v>
      </c>
      <c r="B64" s="13" t="s">
        <v>113</v>
      </c>
      <c r="C64" s="54">
        <v>0.99833799999999995</v>
      </c>
      <c r="D64" s="54">
        <v>1.0736410000000001</v>
      </c>
      <c r="E64" s="54">
        <v>1.115229</v>
      </c>
      <c r="F64" s="54">
        <v>1.0713140000000001</v>
      </c>
      <c r="G64" s="54">
        <v>1.0251140000000001</v>
      </c>
      <c r="H64" s="54">
        <v>0.998031</v>
      </c>
      <c r="I64" s="54">
        <v>0.98026500000000005</v>
      </c>
      <c r="J64" s="54">
        <v>0.96958999999999995</v>
      </c>
      <c r="K64" s="54">
        <v>0.95953299999999997</v>
      </c>
      <c r="L64" s="54">
        <v>0.95340100000000005</v>
      </c>
      <c r="M64" s="54">
        <v>0.94750100000000004</v>
      </c>
      <c r="N64" s="54">
        <v>0.94156200000000001</v>
      </c>
      <c r="O64" s="54">
        <v>0.93517799999999995</v>
      </c>
      <c r="P64" s="54">
        <v>0.92732300000000001</v>
      </c>
      <c r="Q64" s="54">
        <v>0.92144700000000002</v>
      </c>
      <c r="R64" s="54">
        <v>0.91463099999999997</v>
      </c>
      <c r="S64" s="54">
        <v>0.90866000000000002</v>
      </c>
      <c r="T64" s="54">
        <v>0.90270899999999998</v>
      </c>
      <c r="U64" s="54">
        <v>0.89698</v>
      </c>
      <c r="V64" s="54">
        <v>0.89187899999999998</v>
      </c>
      <c r="W64" s="54">
        <v>0.88737900000000003</v>
      </c>
      <c r="X64" s="54">
        <v>0.88134699999999999</v>
      </c>
      <c r="Y64" s="54">
        <v>0.87625600000000003</v>
      </c>
      <c r="Z64" s="54">
        <v>0.87172400000000005</v>
      </c>
      <c r="AA64" s="54">
        <v>0.86780599999999997</v>
      </c>
      <c r="AB64" s="54">
        <v>0.86401099999999997</v>
      </c>
      <c r="AC64" s="54">
        <v>0.86095200000000005</v>
      </c>
      <c r="AD64" s="54">
        <v>0.85819100000000004</v>
      </c>
      <c r="AE64" s="54">
        <v>0.85608899999999999</v>
      </c>
      <c r="AF64" s="54">
        <v>0.85371399999999997</v>
      </c>
      <c r="AG64" s="54">
        <v>0.85241999999999996</v>
      </c>
      <c r="AH64" s="54">
        <v>0.85028099999999995</v>
      </c>
      <c r="AI64" s="54">
        <v>0.84783200000000003</v>
      </c>
      <c r="AJ64" s="54">
        <v>0.84588300000000005</v>
      </c>
      <c r="AK64" s="54">
        <v>0.84400200000000003</v>
      </c>
      <c r="AL64" s="14">
        <v>-7.2659999999999999E-3</v>
      </c>
    </row>
    <row r="65" spans="1:38" ht="15" customHeight="1" x14ac:dyDescent="0.25">
      <c r="A65" s="52" t="s">
        <v>597</v>
      </c>
      <c r="B65" s="13" t="s">
        <v>114</v>
      </c>
      <c r="C65" s="54">
        <v>4.5967039999999999</v>
      </c>
      <c r="D65" s="54">
        <v>4.7151249999999996</v>
      </c>
      <c r="E65" s="54">
        <v>5.0570560000000002</v>
      </c>
      <c r="F65" s="54">
        <v>5.147564</v>
      </c>
      <c r="G65" s="54">
        <v>5.2650220000000001</v>
      </c>
      <c r="H65" s="54">
        <v>5.3485670000000001</v>
      </c>
      <c r="I65" s="54">
        <v>5.4617149999999999</v>
      </c>
      <c r="J65" s="54">
        <v>5.5756670000000002</v>
      </c>
      <c r="K65" s="54">
        <v>5.709193</v>
      </c>
      <c r="L65" s="54">
        <v>5.7732419999999998</v>
      </c>
      <c r="M65" s="54">
        <v>5.8093510000000004</v>
      </c>
      <c r="N65" s="54">
        <v>5.8840479999999999</v>
      </c>
      <c r="O65" s="54">
        <v>5.9717070000000003</v>
      </c>
      <c r="P65" s="54">
        <v>6.0457029999999996</v>
      </c>
      <c r="Q65" s="54">
        <v>6.1098629999999998</v>
      </c>
      <c r="R65" s="54">
        <v>6.1878380000000002</v>
      </c>
      <c r="S65" s="54">
        <v>6.2226590000000002</v>
      </c>
      <c r="T65" s="54">
        <v>6.2784009999999997</v>
      </c>
      <c r="U65" s="54">
        <v>6.3088639999999998</v>
      </c>
      <c r="V65" s="54">
        <v>6.3400090000000002</v>
      </c>
      <c r="W65" s="54">
        <v>6.3736220000000001</v>
      </c>
      <c r="X65" s="54">
        <v>6.4254709999999999</v>
      </c>
      <c r="Y65" s="54">
        <v>6.5059969999999998</v>
      </c>
      <c r="Z65" s="54">
        <v>6.5388979999999997</v>
      </c>
      <c r="AA65" s="54">
        <v>6.5645100000000003</v>
      </c>
      <c r="AB65" s="54">
        <v>6.5939259999999997</v>
      </c>
      <c r="AC65" s="54">
        <v>6.6016579999999996</v>
      </c>
      <c r="AD65" s="54">
        <v>6.6203849999999997</v>
      </c>
      <c r="AE65" s="54">
        <v>6.6359589999999997</v>
      </c>
      <c r="AF65" s="54">
        <v>6.6580839999999997</v>
      </c>
      <c r="AG65" s="54">
        <v>6.675014</v>
      </c>
      <c r="AH65" s="54">
        <v>6.7046109999999999</v>
      </c>
      <c r="AI65" s="54">
        <v>6.7325439999999999</v>
      </c>
      <c r="AJ65" s="54">
        <v>6.7531610000000004</v>
      </c>
      <c r="AK65" s="54">
        <v>6.7837170000000002</v>
      </c>
      <c r="AL65" s="14">
        <v>1.1084E-2</v>
      </c>
    </row>
    <row r="66" spans="1:38" ht="15" customHeight="1" x14ac:dyDescent="0.25">
      <c r="A66" s="52" t="s">
        <v>598</v>
      </c>
      <c r="B66" s="13" t="s">
        <v>115</v>
      </c>
      <c r="C66" s="54">
        <v>13.823664000000001</v>
      </c>
      <c r="D66" s="54">
        <v>13.901876</v>
      </c>
      <c r="E66" s="54">
        <v>13.853042</v>
      </c>
      <c r="F66" s="54">
        <v>13.841112000000001</v>
      </c>
      <c r="G66" s="54">
        <v>13.676442</v>
      </c>
      <c r="H66" s="54">
        <v>13.527562</v>
      </c>
      <c r="I66" s="54">
        <v>13.318396</v>
      </c>
      <c r="J66" s="54">
        <v>13.093102</v>
      </c>
      <c r="K66" s="54">
        <v>12.872933</v>
      </c>
      <c r="L66" s="54">
        <v>12.639574</v>
      </c>
      <c r="M66" s="54">
        <v>12.443592000000001</v>
      </c>
      <c r="N66" s="54">
        <v>12.277939999999999</v>
      </c>
      <c r="O66" s="54">
        <v>12.132006000000001</v>
      </c>
      <c r="P66" s="54">
        <v>11.998977999999999</v>
      </c>
      <c r="Q66" s="54">
        <v>11.880898999999999</v>
      </c>
      <c r="R66" s="54">
        <v>11.777027</v>
      </c>
      <c r="S66" s="54">
        <v>11.686018000000001</v>
      </c>
      <c r="T66" s="54">
        <v>11.603766999999999</v>
      </c>
      <c r="U66" s="54">
        <v>11.539142</v>
      </c>
      <c r="V66" s="54">
        <v>11.489774000000001</v>
      </c>
      <c r="W66" s="54">
        <v>11.466623999999999</v>
      </c>
      <c r="X66" s="54">
        <v>11.438961000000001</v>
      </c>
      <c r="Y66" s="54">
        <v>11.42919</v>
      </c>
      <c r="Z66" s="54">
        <v>11.426133999999999</v>
      </c>
      <c r="AA66" s="54">
        <v>11.436292999999999</v>
      </c>
      <c r="AB66" s="54">
        <v>11.45716</v>
      </c>
      <c r="AC66" s="54">
        <v>11.488324</v>
      </c>
      <c r="AD66" s="54">
        <v>11.529298000000001</v>
      </c>
      <c r="AE66" s="54">
        <v>11.581985</v>
      </c>
      <c r="AF66" s="54">
        <v>11.634369</v>
      </c>
      <c r="AG66" s="54">
        <v>11.697592999999999</v>
      </c>
      <c r="AH66" s="54">
        <v>11.770038</v>
      </c>
      <c r="AI66" s="54">
        <v>11.847778999999999</v>
      </c>
      <c r="AJ66" s="54">
        <v>11.93228</v>
      </c>
      <c r="AK66" s="54">
        <v>12.011240000000001</v>
      </c>
      <c r="AL66" s="14">
        <v>-4.4200000000000003E-3</v>
      </c>
    </row>
    <row r="67" spans="1:38" ht="15" customHeight="1" x14ac:dyDescent="0.25">
      <c r="A67" s="52" t="s">
        <v>599</v>
      </c>
      <c r="B67" s="13" t="s">
        <v>116</v>
      </c>
      <c r="C67" s="54">
        <v>0.112274</v>
      </c>
      <c r="D67" s="54">
        <v>8.8497000000000006E-2</v>
      </c>
      <c r="E67" s="54">
        <v>8.6453000000000002E-2</v>
      </c>
      <c r="F67" s="54">
        <v>6.8584999999999993E-2</v>
      </c>
      <c r="G67" s="54">
        <v>6.6977999999999996E-2</v>
      </c>
      <c r="H67" s="54">
        <v>6.5447000000000005E-2</v>
      </c>
      <c r="I67" s="54">
        <v>6.4302999999999999E-2</v>
      </c>
      <c r="J67" s="54">
        <v>6.3820000000000002E-2</v>
      </c>
      <c r="K67" s="54">
        <v>6.3974000000000003E-2</v>
      </c>
      <c r="L67" s="54">
        <v>6.2996999999999997E-2</v>
      </c>
      <c r="M67" s="54">
        <v>5.9885000000000001E-2</v>
      </c>
      <c r="N67" s="54">
        <v>5.7451000000000002E-2</v>
      </c>
      <c r="O67" s="54">
        <v>5.5240999999999998E-2</v>
      </c>
      <c r="P67" s="54">
        <v>5.4607000000000003E-2</v>
      </c>
      <c r="Q67" s="54">
        <v>5.3649000000000002E-2</v>
      </c>
      <c r="R67" s="54">
        <v>5.1622000000000001E-2</v>
      </c>
      <c r="S67" s="54">
        <v>5.1261000000000001E-2</v>
      </c>
      <c r="T67" s="54">
        <v>5.0941E-2</v>
      </c>
      <c r="U67" s="54">
        <v>5.0743000000000003E-2</v>
      </c>
      <c r="V67" s="54">
        <v>5.0577999999999998E-2</v>
      </c>
      <c r="W67" s="54">
        <v>5.0469E-2</v>
      </c>
      <c r="X67" s="54">
        <v>4.9854000000000002E-2</v>
      </c>
      <c r="Y67" s="54">
        <v>4.8419999999999998E-2</v>
      </c>
      <c r="Z67" s="54">
        <v>4.8219999999999999E-2</v>
      </c>
      <c r="AA67" s="54">
        <v>4.8288999999999999E-2</v>
      </c>
      <c r="AB67" s="54">
        <v>4.6745000000000002E-2</v>
      </c>
      <c r="AC67" s="54">
        <v>4.5161E-2</v>
      </c>
      <c r="AD67" s="54">
        <v>4.3874999999999997E-2</v>
      </c>
      <c r="AE67" s="54">
        <v>4.2535000000000003E-2</v>
      </c>
      <c r="AF67" s="54">
        <v>4.0883000000000003E-2</v>
      </c>
      <c r="AG67" s="54">
        <v>4.0855000000000002E-2</v>
      </c>
      <c r="AH67" s="54">
        <v>4.1022999999999997E-2</v>
      </c>
      <c r="AI67" s="54">
        <v>4.1413999999999999E-2</v>
      </c>
      <c r="AJ67" s="54">
        <v>4.0930000000000001E-2</v>
      </c>
      <c r="AK67" s="54">
        <v>4.0955999999999999E-2</v>
      </c>
      <c r="AL67" s="14">
        <v>-2.3077E-2</v>
      </c>
    </row>
    <row r="68" spans="1:38" ht="15" customHeight="1" x14ac:dyDescent="0.25">
      <c r="A68" s="52" t="s">
        <v>600</v>
      </c>
      <c r="B68" s="13" t="s">
        <v>268</v>
      </c>
      <c r="C68" s="54">
        <v>7.3542999999999997E-2</v>
      </c>
      <c r="D68" s="54">
        <v>7.306E-2</v>
      </c>
      <c r="E68" s="54">
        <v>0.28703600000000001</v>
      </c>
      <c r="F68" s="54">
        <v>0.251693</v>
      </c>
      <c r="G68" s="54">
        <v>0.21471199999999999</v>
      </c>
      <c r="H68" s="54">
        <v>0.221358</v>
      </c>
      <c r="I68" s="54">
        <v>0.225436</v>
      </c>
      <c r="J68" s="54">
        <v>0.22891400000000001</v>
      </c>
      <c r="K68" s="54">
        <v>0.233151</v>
      </c>
      <c r="L68" s="54">
        <v>0.237705</v>
      </c>
      <c r="M68" s="54">
        <v>0.242419</v>
      </c>
      <c r="N68" s="54">
        <v>0.24770200000000001</v>
      </c>
      <c r="O68" s="54">
        <v>0.253853</v>
      </c>
      <c r="P68" s="54">
        <v>0.260023</v>
      </c>
      <c r="Q68" s="54">
        <v>0.26581700000000003</v>
      </c>
      <c r="R68" s="54">
        <v>0.27157100000000001</v>
      </c>
      <c r="S68" s="54">
        <v>0.27750999999999998</v>
      </c>
      <c r="T68" s="54">
        <v>0.28315699999999999</v>
      </c>
      <c r="U68" s="54">
        <v>0.288636</v>
      </c>
      <c r="V68" s="54">
        <v>0.29399599999999998</v>
      </c>
      <c r="W68" s="54">
        <v>0.299286</v>
      </c>
      <c r="X68" s="54">
        <v>0.30431999999999998</v>
      </c>
      <c r="Y68" s="54">
        <v>0.309452</v>
      </c>
      <c r="Z68" s="54">
        <v>0.314693</v>
      </c>
      <c r="AA68" s="54">
        <v>0.32003300000000001</v>
      </c>
      <c r="AB68" s="54">
        <v>0.32504</v>
      </c>
      <c r="AC68" s="54">
        <v>0.33019199999999999</v>
      </c>
      <c r="AD68" s="54">
        <v>0.33539200000000002</v>
      </c>
      <c r="AE68" s="54">
        <v>0.34063500000000002</v>
      </c>
      <c r="AF68" s="54">
        <v>0.34608499999999998</v>
      </c>
      <c r="AG68" s="54">
        <v>0.35161599999999998</v>
      </c>
      <c r="AH68" s="54">
        <v>0.35709800000000003</v>
      </c>
      <c r="AI68" s="54">
        <v>0.36266399999999999</v>
      </c>
      <c r="AJ68" s="54">
        <v>0.368201</v>
      </c>
      <c r="AK68" s="54">
        <v>0.37390699999999999</v>
      </c>
      <c r="AL68" s="14">
        <v>5.0721000000000002E-2</v>
      </c>
    </row>
    <row r="69" spans="1:38" ht="15" customHeight="1" x14ac:dyDescent="0.25">
      <c r="A69" s="52" t="s">
        <v>601</v>
      </c>
      <c r="B69" s="12" t="s">
        <v>117</v>
      </c>
      <c r="C69" s="55">
        <v>19.638002</v>
      </c>
      <c r="D69" s="55">
        <v>19.891000999999999</v>
      </c>
      <c r="E69" s="55">
        <v>20.325001</v>
      </c>
      <c r="F69" s="55">
        <v>20.382496</v>
      </c>
      <c r="G69" s="55">
        <v>20.250720999999999</v>
      </c>
      <c r="H69" s="55">
        <v>20.163198000000001</v>
      </c>
      <c r="I69" s="55">
        <v>20.052278999999999</v>
      </c>
      <c r="J69" s="55">
        <v>19.933254000000002</v>
      </c>
      <c r="K69" s="55">
        <v>19.841042999999999</v>
      </c>
      <c r="L69" s="55">
        <v>19.669243000000002</v>
      </c>
      <c r="M69" s="55">
        <v>19.504636999999999</v>
      </c>
      <c r="N69" s="55">
        <v>19.410596999999999</v>
      </c>
      <c r="O69" s="55">
        <v>19.349824999999999</v>
      </c>
      <c r="P69" s="55">
        <v>19.288468999999999</v>
      </c>
      <c r="Q69" s="55">
        <v>19.233543000000001</v>
      </c>
      <c r="R69" s="55">
        <v>19.204552</v>
      </c>
      <c r="S69" s="55">
        <v>19.148019999999999</v>
      </c>
      <c r="T69" s="55">
        <v>19.120875999999999</v>
      </c>
      <c r="U69" s="55">
        <v>19.086190999999999</v>
      </c>
      <c r="V69" s="55">
        <v>19.068049999999999</v>
      </c>
      <c r="W69" s="55">
        <v>19.079163000000001</v>
      </c>
      <c r="X69" s="55">
        <v>19.101655999999998</v>
      </c>
      <c r="Y69" s="55">
        <v>19.170985999999999</v>
      </c>
      <c r="Z69" s="55">
        <v>19.201283</v>
      </c>
      <c r="AA69" s="55">
        <v>19.238506000000001</v>
      </c>
      <c r="AB69" s="55">
        <v>19.288499999999999</v>
      </c>
      <c r="AC69" s="55">
        <v>19.327840999999999</v>
      </c>
      <c r="AD69" s="55">
        <v>19.388660000000002</v>
      </c>
      <c r="AE69" s="55">
        <v>19.458632000000001</v>
      </c>
      <c r="AF69" s="55">
        <v>19.534514999999999</v>
      </c>
      <c r="AG69" s="55">
        <v>19.618836999999999</v>
      </c>
      <c r="AH69" s="55">
        <v>19.724312000000001</v>
      </c>
      <c r="AI69" s="55">
        <v>19.833466999999999</v>
      </c>
      <c r="AJ69" s="55">
        <v>19.941597000000002</v>
      </c>
      <c r="AK69" s="55">
        <v>20.054912999999999</v>
      </c>
      <c r="AL69" s="15">
        <v>2.4899999999999998E-4</v>
      </c>
    </row>
    <row r="70" spans="1:38" ht="15" customHeight="1" x14ac:dyDescent="0.25"/>
    <row r="71" spans="1:38" ht="15" customHeight="1" x14ac:dyDescent="0.25">
      <c r="A71" s="52" t="s">
        <v>602</v>
      </c>
      <c r="B71" s="13" t="s">
        <v>269</v>
      </c>
      <c r="C71" s="54">
        <v>-2.7899999999999999E-3</v>
      </c>
      <c r="D71" s="54">
        <v>0.134604</v>
      </c>
      <c r="E71" s="54">
        <v>6.0482000000000001E-2</v>
      </c>
      <c r="F71" s="54">
        <v>-3.1600999999999997E-2</v>
      </c>
      <c r="G71" s="54">
        <v>-3.0814999999999999E-2</v>
      </c>
      <c r="H71" s="54">
        <v>-3.0216E-2</v>
      </c>
      <c r="I71" s="54">
        <v>-3.0818999999999999E-2</v>
      </c>
      <c r="J71" s="54">
        <v>-3.1322000000000003E-2</v>
      </c>
      <c r="K71" s="54">
        <v>-2.8908E-2</v>
      </c>
      <c r="L71" s="54">
        <v>-2.8396999999999999E-2</v>
      </c>
      <c r="M71" s="54">
        <v>-2.8059000000000001E-2</v>
      </c>
      <c r="N71" s="54">
        <v>-2.9013000000000001E-2</v>
      </c>
      <c r="O71" s="54">
        <v>-2.8933E-2</v>
      </c>
      <c r="P71" s="54">
        <v>-2.8285999999999999E-2</v>
      </c>
      <c r="Q71" s="54">
        <v>-2.8386999999999999E-2</v>
      </c>
      <c r="R71" s="54">
        <v>-2.8813999999999999E-2</v>
      </c>
      <c r="S71" s="54">
        <v>-2.9510000000000002E-2</v>
      </c>
      <c r="T71" s="54">
        <v>-2.9864999999999999E-2</v>
      </c>
      <c r="U71" s="54">
        <v>-3.0988999999999999E-2</v>
      </c>
      <c r="V71" s="54">
        <v>-3.2356000000000003E-2</v>
      </c>
      <c r="W71" s="54">
        <v>-3.1958E-2</v>
      </c>
      <c r="X71" s="54">
        <v>-3.2643999999999999E-2</v>
      </c>
      <c r="Y71" s="54">
        <v>-3.363E-2</v>
      </c>
      <c r="Z71" s="54">
        <v>-3.4388000000000002E-2</v>
      </c>
      <c r="AA71" s="54">
        <v>-3.4877999999999999E-2</v>
      </c>
      <c r="AB71" s="54">
        <v>-3.4935000000000001E-2</v>
      </c>
      <c r="AC71" s="54">
        <v>-3.5390999999999999E-2</v>
      </c>
      <c r="AD71" s="54">
        <v>-3.6387999999999997E-2</v>
      </c>
      <c r="AE71" s="54">
        <v>-3.7199000000000003E-2</v>
      </c>
      <c r="AF71" s="54">
        <v>-3.8485999999999999E-2</v>
      </c>
      <c r="AG71" s="54">
        <v>-3.9356000000000002E-2</v>
      </c>
      <c r="AH71" s="54">
        <v>-3.9183000000000003E-2</v>
      </c>
      <c r="AI71" s="54">
        <v>-3.9496999999999997E-2</v>
      </c>
      <c r="AJ71" s="54">
        <v>-3.9862000000000002E-2</v>
      </c>
      <c r="AK71" s="54">
        <v>-3.9999E-2</v>
      </c>
      <c r="AL71" s="14" t="s">
        <v>62</v>
      </c>
    </row>
    <row r="72" spans="1:38" ht="15" customHeight="1" x14ac:dyDescent="0.25"/>
    <row r="73" spans="1:38" ht="15" customHeight="1" x14ac:dyDescent="0.25">
      <c r="A73" s="52" t="s">
        <v>603</v>
      </c>
      <c r="B73" s="13" t="s">
        <v>270</v>
      </c>
      <c r="C73" s="56">
        <v>18.402000000000001</v>
      </c>
      <c r="D73" s="56">
        <v>18.584999</v>
      </c>
      <c r="E73" s="56">
        <v>19</v>
      </c>
      <c r="F73" s="56">
        <v>19.175667000000001</v>
      </c>
      <c r="G73" s="56">
        <v>19.300136999999999</v>
      </c>
      <c r="H73" s="56">
        <v>19.424606000000001</v>
      </c>
      <c r="I73" s="56">
        <v>19.547369</v>
      </c>
      <c r="J73" s="56">
        <v>19.547369</v>
      </c>
      <c r="K73" s="56">
        <v>19.547369</v>
      </c>
      <c r="L73" s="56">
        <v>19.547369</v>
      </c>
      <c r="M73" s="56">
        <v>19.547369</v>
      </c>
      <c r="N73" s="56">
        <v>19.547369</v>
      </c>
      <c r="O73" s="56">
        <v>19.547369</v>
      </c>
      <c r="P73" s="56">
        <v>19.547369</v>
      </c>
      <c r="Q73" s="56">
        <v>19.547369</v>
      </c>
      <c r="R73" s="56">
        <v>19.547369</v>
      </c>
      <c r="S73" s="56">
        <v>19.547369</v>
      </c>
      <c r="T73" s="56">
        <v>19.547369</v>
      </c>
      <c r="U73" s="56">
        <v>19.547369</v>
      </c>
      <c r="V73" s="56">
        <v>19.547369</v>
      </c>
      <c r="W73" s="56">
        <v>19.547369</v>
      </c>
      <c r="X73" s="56">
        <v>19.547369</v>
      </c>
      <c r="Y73" s="56">
        <v>19.547369</v>
      </c>
      <c r="Z73" s="56">
        <v>19.547369</v>
      </c>
      <c r="AA73" s="56">
        <v>19.547369</v>
      </c>
      <c r="AB73" s="56">
        <v>19.547369</v>
      </c>
      <c r="AC73" s="56">
        <v>19.547369</v>
      </c>
      <c r="AD73" s="56">
        <v>19.547369</v>
      </c>
      <c r="AE73" s="56">
        <v>19.547369</v>
      </c>
      <c r="AF73" s="56">
        <v>19.547369</v>
      </c>
      <c r="AG73" s="56">
        <v>19.547369</v>
      </c>
      <c r="AH73" s="56">
        <v>19.547369</v>
      </c>
      <c r="AI73" s="56">
        <v>19.547369</v>
      </c>
      <c r="AJ73" s="56">
        <v>19.547369</v>
      </c>
      <c r="AK73" s="56">
        <v>19.547369</v>
      </c>
      <c r="AL73" s="14">
        <v>1.531E-3</v>
      </c>
    </row>
    <row r="74" spans="1:38" ht="15" customHeight="1" x14ac:dyDescent="0.25">
      <c r="A74" s="52" t="s">
        <v>604</v>
      </c>
      <c r="B74" s="13" t="s">
        <v>271</v>
      </c>
      <c r="C74" s="56">
        <v>89.699996999999996</v>
      </c>
      <c r="D74" s="56">
        <v>89.996002000000004</v>
      </c>
      <c r="E74" s="56">
        <v>90.156998000000002</v>
      </c>
      <c r="F74" s="56">
        <v>90.463691999999995</v>
      </c>
      <c r="G74" s="56">
        <v>94.017464000000004</v>
      </c>
      <c r="H74" s="56">
        <v>93.292229000000006</v>
      </c>
      <c r="I74" s="56">
        <v>92.544158999999993</v>
      </c>
      <c r="J74" s="56">
        <v>92.380043000000001</v>
      </c>
      <c r="K74" s="56">
        <v>91.753936999999993</v>
      </c>
      <c r="L74" s="56">
        <v>91.142097000000007</v>
      </c>
      <c r="M74" s="56">
        <v>89.338004999999995</v>
      </c>
      <c r="N74" s="56">
        <v>89.139160000000004</v>
      </c>
      <c r="O74" s="56">
        <v>89.003426000000005</v>
      </c>
      <c r="P74" s="56">
        <v>89.374816999999993</v>
      </c>
      <c r="Q74" s="56">
        <v>89.386375000000001</v>
      </c>
      <c r="R74" s="56">
        <v>89.976478999999998</v>
      </c>
      <c r="S74" s="56">
        <v>89.965346999999994</v>
      </c>
      <c r="T74" s="56">
        <v>90.042632999999995</v>
      </c>
      <c r="U74" s="56">
        <v>90.114777000000004</v>
      </c>
      <c r="V74" s="56">
        <v>90.715393000000006</v>
      </c>
      <c r="W74" s="56">
        <v>90.722572</v>
      </c>
      <c r="X74" s="56">
        <v>90.660004000000001</v>
      </c>
      <c r="Y74" s="56">
        <v>91.006905000000003</v>
      </c>
      <c r="Z74" s="56">
        <v>91.351257000000004</v>
      </c>
      <c r="AA74" s="56">
        <v>91.416077000000001</v>
      </c>
      <c r="AB74" s="56">
        <v>91.328506000000004</v>
      </c>
      <c r="AC74" s="56">
        <v>90.990074000000007</v>
      </c>
      <c r="AD74" s="56">
        <v>90.954338000000007</v>
      </c>
      <c r="AE74" s="56">
        <v>90.348190000000002</v>
      </c>
      <c r="AF74" s="56">
        <v>89.856598000000005</v>
      </c>
      <c r="AG74" s="56">
        <v>89.500206000000006</v>
      </c>
      <c r="AH74" s="56">
        <v>89.460471999999996</v>
      </c>
      <c r="AI74" s="56">
        <v>89.479056999999997</v>
      </c>
      <c r="AJ74" s="56">
        <v>89.187866</v>
      </c>
      <c r="AK74" s="56">
        <v>89.161300999999995</v>
      </c>
      <c r="AL74" s="14">
        <v>-2.8200000000000002E-4</v>
      </c>
    </row>
    <row r="75" spans="1:38" ht="15" customHeight="1" x14ac:dyDescent="0.25">
      <c r="A75" s="52" t="s">
        <v>605</v>
      </c>
      <c r="B75" s="13" t="s">
        <v>606</v>
      </c>
      <c r="C75" s="54">
        <v>10.053144</v>
      </c>
      <c r="D75" s="54">
        <v>10.734221</v>
      </c>
      <c r="E75" s="54">
        <v>10.192645000000001</v>
      </c>
      <c r="F75" s="54">
        <v>9.5709510000000009</v>
      </c>
      <c r="G75" s="54">
        <v>10.215111</v>
      </c>
      <c r="H75" s="54">
        <v>9.9975539999999992</v>
      </c>
      <c r="I75" s="54">
        <v>9.7440130000000007</v>
      </c>
      <c r="J75" s="54">
        <v>9.7079360000000001</v>
      </c>
      <c r="K75" s="54">
        <v>9.4625719999999998</v>
      </c>
      <c r="L75" s="54">
        <v>9.1900510000000004</v>
      </c>
      <c r="M75" s="54">
        <v>8.7447370000000006</v>
      </c>
      <c r="N75" s="54">
        <v>8.6410079999999994</v>
      </c>
      <c r="O75" s="54">
        <v>8.6223960000000002</v>
      </c>
      <c r="P75" s="54">
        <v>8.5773290000000006</v>
      </c>
      <c r="Q75" s="54">
        <v>8.5762409999999996</v>
      </c>
      <c r="R75" s="54">
        <v>8.5934720000000002</v>
      </c>
      <c r="S75" s="54">
        <v>8.5229119999999998</v>
      </c>
      <c r="T75" s="54">
        <v>8.5807059999999993</v>
      </c>
      <c r="U75" s="54">
        <v>8.5823429999999998</v>
      </c>
      <c r="V75" s="54">
        <v>8.6692789999999995</v>
      </c>
      <c r="W75" s="54">
        <v>8.7132020000000008</v>
      </c>
      <c r="X75" s="54">
        <v>8.5270820000000001</v>
      </c>
      <c r="Y75" s="54">
        <v>8.7534910000000004</v>
      </c>
      <c r="Z75" s="54">
        <v>8.8554300000000001</v>
      </c>
      <c r="AA75" s="54">
        <v>8.7630110000000005</v>
      </c>
      <c r="AB75" s="54">
        <v>8.7113370000000003</v>
      </c>
      <c r="AC75" s="54">
        <v>8.6517890000000008</v>
      </c>
      <c r="AD75" s="54">
        <v>8.6668459999999996</v>
      </c>
      <c r="AE75" s="54">
        <v>8.6035179999999993</v>
      </c>
      <c r="AF75" s="54">
        <v>8.7517569999999996</v>
      </c>
      <c r="AG75" s="54">
        <v>8.8091120000000007</v>
      </c>
      <c r="AH75" s="54">
        <v>8.8115559999999995</v>
      </c>
      <c r="AI75" s="54">
        <v>8.9425030000000003</v>
      </c>
      <c r="AJ75" s="54">
        <v>8.9217499999999994</v>
      </c>
      <c r="AK75" s="54">
        <v>8.9793959999999995</v>
      </c>
      <c r="AL75" s="14">
        <v>-5.3949999999999996E-3</v>
      </c>
    </row>
    <row r="76" spans="1:38" ht="15" customHeight="1" x14ac:dyDescent="0.25">
      <c r="A76" s="52" t="s">
        <v>607</v>
      </c>
      <c r="B76" s="13" t="s">
        <v>608</v>
      </c>
      <c r="C76" s="54">
        <v>5.2598900000000004</v>
      </c>
      <c r="D76" s="54">
        <v>6.5570370000000002</v>
      </c>
      <c r="E76" s="54">
        <v>6.6302339999999997</v>
      </c>
      <c r="F76" s="54">
        <v>6.6015319999999997</v>
      </c>
      <c r="G76" s="54">
        <v>7.880522</v>
      </c>
      <c r="H76" s="54">
        <v>8.2038469999999997</v>
      </c>
      <c r="I76" s="54">
        <v>8.2878209999999992</v>
      </c>
      <c r="J76" s="54">
        <v>8.4615550000000006</v>
      </c>
      <c r="K76" s="54">
        <v>8.5653880000000004</v>
      </c>
      <c r="L76" s="54">
        <v>8.5188830000000006</v>
      </c>
      <c r="M76" s="54">
        <v>8.2721579999999992</v>
      </c>
      <c r="N76" s="54">
        <v>8.4271550000000008</v>
      </c>
      <c r="O76" s="54">
        <v>8.5825449999999996</v>
      </c>
      <c r="P76" s="54">
        <v>8.6266560000000005</v>
      </c>
      <c r="Q76" s="54">
        <v>8.7417909999999992</v>
      </c>
      <c r="R76" s="54">
        <v>8.9368580000000009</v>
      </c>
      <c r="S76" s="54">
        <v>8.9469180000000001</v>
      </c>
      <c r="T76" s="54">
        <v>9.0305269999999993</v>
      </c>
      <c r="U76" s="54">
        <v>9.1708949999999998</v>
      </c>
      <c r="V76" s="54">
        <v>9.2824179999999998</v>
      </c>
      <c r="W76" s="54">
        <v>9.2494560000000003</v>
      </c>
      <c r="X76" s="54">
        <v>9.1807259999999999</v>
      </c>
      <c r="Y76" s="54">
        <v>9.1767409999999998</v>
      </c>
      <c r="Z76" s="54">
        <v>9.3086020000000005</v>
      </c>
      <c r="AA76" s="54">
        <v>9.3090550000000007</v>
      </c>
      <c r="AB76" s="54">
        <v>9.2519580000000001</v>
      </c>
      <c r="AC76" s="54">
        <v>9.1648460000000007</v>
      </c>
      <c r="AD76" s="54">
        <v>9.1024360000000009</v>
      </c>
      <c r="AE76" s="54">
        <v>8.8937670000000004</v>
      </c>
      <c r="AF76" s="54">
        <v>8.7650349999999992</v>
      </c>
      <c r="AG76" s="54">
        <v>8.6799660000000003</v>
      </c>
      <c r="AH76" s="54">
        <v>8.5877300000000005</v>
      </c>
      <c r="AI76" s="54">
        <v>8.4985759999999999</v>
      </c>
      <c r="AJ76" s="54">
        <v>8.3036250000000003</v>
      </c>
      <c r="AK76" s="54">
        <v>8.2300249999999995</v>
      </c>
      <c r="AL76" s="14">
        <v>6.9100000000000003E-3</v>
      </c>
    </row>
    <row r="77" spans="1:38" ht="15" customHeight="1" x14ac:dyDescent="0.25">
      <c r="A77" s="52" t="s">
        <v>609</v>
      </c>
      <c r="B77" s="13" t="s">
        <v>610</v>
      </c>
      <c r="C77" s="54">
        <v>4.793253</v>
      </c>
      <c r="D77" s="54">
        <v>4.1771849999999997</v>
      </c>
      <c r="E77" s="54">
        <v>3.562411</v>
      </c>
      <c r="F77" s="54">
        <v>2.9694189999999998</v>
      </c>
      <c r="G77" s="54">
        <v>2.3345889999999998</v>
      </c>
      <c r="H77" s="54">
        <v>1.7937069999999999</v>
      </c>
      <c r="I77" s="54">
        <v>1.4561919999999999</v>
      </c>
      <c r="J77" s="54">
        <v>1.246381</v>
      </c>
      <c r="K77" s="54">
        <v>0.89718399999999998</v>
      </c>
      <c r="L77" s="54">
        <v>0.67116799999999999</v>
      </c>
      <c r="M77" s="54">
        <v>0.47257900000000003</v>
      </c>
      <c r="N77" s="54">
        <v>0.21385299999999999</v>
      </c>
      <c r="O77" s="54">
        <v>3.9849999999999997E-2</v>
      </c>
      <c r="P77" s="54">
        <v>-4.9327000000000003E-2</v>
      </c>
      <c r="Q77" s="54">
        <v>-0.16555</v>
      </c>
      <c r="R77" s="54">
        <v>-0.34338600000000002</v>
      </c>
      <c r="S77" s="54">
        <v>-0.42400599999999999</v>
      </c>
      <c r="T77" s="54">
        <v>-0.44982100000000003</v>
      </c>
      <c r="U77" s="54">
        <v>-0.58855199999999996</v>
      </c>
      <c r="V77" s="54">
        <v>-0.61313899999999999</v>
      </c>
      <c r="W77" s="54">
        <v>-0.53625500000000004</v>
      </c>
      <c r="X77" s="54">
        <v>-0.653644</v>
      </c>
      <c r="Y77" s="54">
        <v>-0.42324899999999999</v>
      </c>
      <c r="Z77" s="54">
        <v>-0.45317299999999999</v>
      </c>
      <c r="AA77" s="54">
        <v>-0.54604399999999997</v>
      </c>
      <c r="AB77" s="54">
        <v>-0.54062100000000002</v>
      </c>
      <c r="AC77" s="54">
        <v>-0.51305800000000001</v>
      </c>
      <c r="AD77" s="54">
        <v>-0.43558999999999998</v>
      </c>
      <c r="AE77" s="54">
        <v>-0.29024899999999998</v>
      </c>
      <c r="AF77" s="54">
        <v>-1.3278E-2</v>
      </c>
      <c r="AG77" s="54">
        <v>0.12914600000000001</v>
      </c>
      <c r="AH77" s="54">
        <v>0.223825</v>
      </c>
      <c r="AI77" s="54">
        <v>0.44392700000000002</v>
      </c>
      <c r="AJ77" s="54">
        <v>0.61812500000000004</v>
      </c>
      <c r="AK77" s="54">
        <v>0.74937100000000001</v>
      </c>
      <c r="AL77" s="14">
        <v>-5.0733E-2</v>
      </c>
    </row>
    <row r="78" spans="1:38" ht="15" customHeight="1" x14ac:dyDescent="0.25">
      <c r="A78" s="52" t="s">
        <v>611</v>
      </c>
      <c r="B78" s="13" t="s">
        <v>118</v>
      </c>
      <c r="C78" s="56">
        <v>24.37077</v>
      </c>
      <c r="D78" s="56">
        <v>20.859213</v>
      </c>
      <c r="E78" s="56">
        <v>17.475231000000001</v>
      </c>
      <c r="F78" s="56">
        <v>14.591093000000001</v>
      </c>
      <c r="G78" s="56">
        <v>11.545992</v>
      </c>
      <c r="H78" s="56">
        <v>8.9092950000000002</v>
      </c>
      <c r="I78" s="56">
        <v>7.273155</v>
      </c>
      <c r="J78" s="56">
        <v>6.262613</v>
      </c>
      <c r="K78" s="56">
        <v>4.528454</v>
      </c>
      <c r="L78" s="56">
        <v>3.4171990000000001</v>
      </c>
      <c r="M78" s="56">
        <v>2.426399</v>
      </c>
      <c r="N78" s="56">
        <v>1.103386</v>
      </c>
      <c r="O78" s="56">
        <v>0.206258</v>
      </c>
      <c r="P78" s="56">
        <v>-0.256108</v>
      </c>
      <c r="Q78" s="56">
        <v>-0.86200699999999997</v>
      </c>
      <c r="R78" s="56">
        <v>-1.790724</v>
      </c>
      <c r="S78" s="56">
        <v>-2.217778</v>
      </c>
      <c r="T78" s="56">
        <v>-2.3561960000000002</v>
      </c>
      <c r="U78" s="56">
        <v>-3.0886659999999999</v>
      </c>
      <c r="V78" s="56">
        <v>-3.220993</v>
      </c>
      <c r="W78" s="56">
        <v>-2.815404</v>
      </c>
      <c r="X78" s="56">
        <v>-3.427772</v>
      </c>
      <c r="Y78" s="56">
        <v>-2.2116340000000001</v>
      </c>
      <c r="Z78" s="56">
        <v>-2.3643510000000001</v>
      </c>
      <c r="AA78" s="56">
        <v>-2.8434339999999998</v>
      </c>
      <c r="AB78" s="56">
        <v>-2.8078979999999998</v>
      </c>
      <c r="AC78" s="56">
        <v>-2.6593710000000002</v>
      </c>
      <c r="AD78" s="56">
        <v>-2.250848</v>
      </c>
      <c r="AE78" s="56">
        <v>-1.4944729999999999</v>
      </c>
      <c r="AF78" s="56">
        <v>-6.8099000000000007E-2</v>
      </c>
      <c r="AG78" s="56">
        <v>0.659605</v>
      </c>
      <c r="AH78" s="56">
        <v>1.1370279999999999</v>
      </c>
      <c r="AI78" s="56">
        <v>2.2427329999999999</v>
      </c>
      <c r="AJ78" s="56">
        <v>3.1058840000000001</v>
      </c>
      <c r="AK78" s="56">
        <v>3.7440639999999998</v>
      </c>
      <c r="AL78" s="14">
        <v>-5.0717999999999999E-2</v>
      </c>
    </row>
    <row r="79" spans="1:38" ht="15" customHeight="1" x14ac:dyDescent="0.25">
      <c r="B79" s="12" t="s">
        <v>272</v>
      </c>
    </row>
    <row r="80" spans="1:38" ht="15" customHeight="1" x14ac:dyDescent="0.25">
      <c r="A80" s="52" t="s">
        <v>612</v>
      </c>
      <c r="B80" s="13" t="s">
        <v>613</v>
      </c>
      <c r="C80" s="54">
        <v>109.70259900000001</v>
      </c>
      <c r="D80" s="54">
        <v>123.577454</v>
      </c>
      <c r="E80" s="54">
        <v>121.448685</v>
      </c>
      <c r="F80" s="54">
        <v>141.87623600000001</v>
      </c>
      <c r="G80" s="54">
        <v>196.52475000000001</v>
      </c>
      <c r="H80" s="54">
        <v>210.22676100000001</v>
      </c>
      <c r="I80" s="54">
        <v>213.38545199999999</v>
      </c>
      <c r="J80" s="54">
        <v>218.16156000000001</v>
      </c>
      <c r="K80" s="54">
        <v>214.39245600000001</v>
      </c>
      <c r="L80" s="54">
        <v>214.720505</v>
      </c>
      <c r="M80" s="54">
        <v>207.13705400000001</v>
      </c>
      <c r="N80" s="54">
        <v>205.544601</v>
      </c>
      <c r="O80" s="54">
        <v>207.69615200000001</v>
      </c>
      <c r="P80" s="54">
        <v>209.93159499999999</v>
      </c>
      <c r="Q80" s="54">
        <v>212.72200000000001</v>
      </c>
      <c r="R80" s="54">
        <v>217.13978599999999</v>
      </c>
      <c r="S80" s="54">
        <v>219.34545900000001</v>
      </c>
      <c r="T80" s="54">
        <v>223.973557</v>
      </c>
      <c r="U80" s="54">
        <v>227.045715</v>
      </c>
      <c r="V80" s="54">
        <v>232.93562299999999</v>
      </c>
      <c r="W80" s="54">
        <v>235.844055</v>
      </c>
      <c r="X80" s="54">
        <v>234.20687899999999</v>
      </c>
      <c r="Y80" s="54">
        <v>244.80761699999999</v>
      </c>
      <c r="Z80" s="54">
        <v>250.00328099999999</v>
      </c>
      <c r="AA80" s="54">
        <v>249.81668099999999</v>
      </c>
      <c r="AB80" s="54">
        <v>250.15116900000001</v>
      </c>
      <c r="AC80" s="54">
        <v>249.715149</v>
      </c>
      <c r="AD80" s="54">
        <v>252.36331200000001</v>
      </c>
      <c r="AE80" s="54">
        <v>252.09411600000001</v>
      </c>
      <c r="AF80" s="54">
        <v>258.90106200000002</v>
      </c>
      <c r="AG80" s="54">
        <v>260.79281600000002</v>
      </c>
      <c r="AH80" s="54">
        <v>263.01815800000003</v>
      </c>
      <c r="AI80" s="54">
        <v>270.17620799999997</v>
      </c>
      <c r="AJ80" s="54">
        <v>270.761414</v>
      </c>
      <c r="AK80" s="54">
        <v>274.07714800000002</v>
      </c>
      <c r="AL80" s="14">
        <v>2.4431000000000001E-2</v>
      </c>
    </row>
    <row r="81" spans="2:38" ht="15" customHeight="1" x14ac:dyDescent="0.25"/>
    <row r="82" spans="2:38" ht="15" customHeight="1" thickBot="1" x14ac:dyDescent="0.3"/>
    <row r="83" spans="2:38" ht="15" customHeight="1" x14ac:dyDescent="0.25">
      <c r="B83" s="62" t="s">
        <v>119</v>
      </c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</row>
    <row r="84" spans="2:38" ht="15" customHeight="1" x14ac:dyDescent="0.25">
      <c r="B84" s="57" t="s">
        <v>273</v>
      </c>
    </row>
    <row r="85" spans="2:38" ht="15" customHeight="1" x14ac:dyDescent="0.25">
      <c r="B85" s="57" t="s">
        <v>120</v>
      </c>
    </row>
    <row r="86" spans="2:38" ht="15" customHeight="1" x14ac:dyDescent="0.25">
      <c r="B86" s="57" t="s">
        <v>121</v>
      </c>
    </row>
    <row r="87" spans="2:38" ht="15" customHeight="1" x14ac:dyDescent="0.25">
      <c r="B87" s="57" t="s">
        <v>122</v>
      </c>
    </row>
    <row r="88" spans="2:38" ht="15" customHeight="1" x14ac:dyDescent="0.25">
      <c r="B88" s="57" t="s">
        <v>123</v>
      </c>
    </row>
    <row r="89" spans="2:38" ht="15" customHeight="1" x14ac:dyDescent="0.25">
      <c r="B89" s="57" t="s">
        <v>124</v>
      </c>
    </row>
    <row r="90" spans="2:38" ht="15" customHeight="1" x14ac:dyDescent="0.25">
      <c r="B90" s="57" t="s">
        <v>125</v>
      </c>
    </row>
    <row r="91" spans="2:38" ht="15" customHeight="1" x14ac:dyDescent="0.25">
      <c r="B91" s="57" t="s">
        <v>274</v>
      </c>
    </row>
    <row r="92" spans="2:38" ht="15" customHeight="1" x14ac:dyDescent="0.25">
      <c r="B92" s="57" t="s">
        <v>275</v>
      </c>
    </row>
    <row r="93" spans="2:38" ht="15" customHeight="1" x14ac:dyDescent="0.25">
      <c r="B93" s="57" t="s">
        <v>126</v>
      </c>
    </row>
    <row r="94" spans="2:38" ht="15" customHeight="1" x14ac:dyDescent="0.25">
      <c r="B94" s="57" t="s">
        <v>127</v>
      </c>
    </row>
    <row r="95" spans="2:38" ht="15" customHeight="1" x14ac:dyDescent="0.25">
      <c r="B95" s="57" t="s">
        <v>276</v>
      </c>
    </row>
    <row r="96" spans="2:38" ht="15" customHeight="1" x14ac:dyDescent="0.25">
      <c r="B96" s="57" t="s">
        <v>614</v>
      </c>
    </row>
    <row r="97" spans="2:2" ht="15" customHeight="1" x14ac:dyDescent="0.25">
      <c r="B97" s="57" t="s">
        <v>128</v>
      </c>
    </row>
    <row r="98" spans="2:2" ht="15" customHeight="1" x14ac:dyDescent="0.25">
      <c r="B98" s="57" t="s">
        <v>129</v>
      </c>
    </row>
    <row r="99" spans="2:2" ht="15" customHeight="1" x14ac:dyDescent="0.25">
      <c r="B99" s="57" t="s">
        <v>130</v>
      </c>
    </row>
    <row r="100" spans="2:2" ht="15" customHeight="1" x14ac:dyDescent="0.25">
      <c r="B100" s="57" t="s">
        <v>131</v>
      </c>
    </row>
    <row r="101" spans="2:2" ht="15" customHeight="1" x14ac:dyDescent="0.25">
      <c r="B101" s="57" t="s">
        <v>132</v>
      </c>
    </row>
    <row r="102" spans="2:2" ht="15" customHeight="1" x14ac:dyDescent="0.25">
      <c r="B102" s="57" t="s">
        <v>133</v>
      </c>
    </row>
    <row r="103" spans="2:2" ht="15" customHeight="1" x14ac:dyDescent="0.25">
      <c r="B103" s="57" t="s">
        <v>277</v>
      </c>
    </row>
    <row r="104" spans="2:2" ht="15" customHeight="1" x14ac:dyDescent="0.25">
      <c r="B104" s="57" t="s">
        <v>278</v>
      </c>
    </row>
    <row r="105" spans="2:2" ht="15" customHeight="1" x14ac:dyDescent="0.25">
      <c r="B105" s="57" t="s">
        <v>279</v>
      </c>
    </row>
    <row r="106" spans="2:2" ht="15" customHeight="1" x14ac:dyDescent="0.25">
      <c r="B106" s="57" t="s">
        <v>280</v>
      </c>
    </row>
    <row r="107" spans="2:2" ht="15" customHeight="1" x14ac:dyDescent="0.25">
      <c r="B107" s="57" t="s">
        <v>134</v>
      </c>
    </row>
    <row r="108" spans="2:2" ht="15" customHeight="1" x14ac:dyDescent="0.25">
      <c r="B108" s="57" t="s">
        <v>83</v>
      </c>
    </row>
    <row r="109" spans="2:2" ht="15" customHeight="1" x14ac:dyDescent="0.25">
      <c r="B109" s="57" t="s">
        <v>479</v>
      </c>
    </row>
    <row r="110" spans="2:2" ht="15" customHeight="1" x14ac:dyDescent="0.25">
      <c r="B110" s="57" t="s">
        <v>84</v>
      </c>
    </row>
    <row r="111" spans="2:2" ht="15" customHeight="1" x14ac:dyDescent="0.25">
      <c r="B111" s="57" t="s">
        <v>615</v>
      </c>
    </row>
    <row r="112" spans="2:2" ht="15" customHeight="1" x14ac:dyDescent="0.25">
      <c r="B112" s="57" t="s">
        <v>616</v>
      </c>
    </row>
    <row r="113" spans="2:2" ht="15" customHeight="1" x14ac:dyDescent="0.25">
      <c r="B113" s="57" t="s">
        <v>485</v>
      </c>
    </row>
    <row r="114" spans="2:2" ht="15" customHeight="1" x14ac:dyDescent="0.25">
      <c r="B114" s="57" t="s">
        <v>486</v>
      </c>
    </row>
    <row r="115" spans="2:2" ht="15" customHeight="1" x14ac:dyDescent="0.25"/>
    <row r="116" spans="2:2" ht="15" customHeight="1" x14ac:dyDescent="0.25"/>
    <row r="117" spans="2:2" ht="15" customHeight="1" x14ac:dyDescent="0.25"/>
    <row r="118" spans="2:2" ht="15" customHeight="1" x14ac:dyDescent="0.25"/>
    <row r="119" spans="2:2" ht="15" customHeight="1" x14ac:dyDescent="0.25"/>
    <row r="120" spans="2:2" ht="15" customHeight="1" x14ac:dyDescent="0.25"/>
    <row r="121" spans="2:2" ht="15" customHeight="1" x14ac:dyDescent="0.25"/>
    <row r="122" spans="2:2" ht="15" customHeight="1" x14ac:dyDescent="0.25"/>
    <row r="123" spans="2:2" ht="15" customHeight="1" x14ac:dyDescent="0.25"/>
    <row r="124" spans="2:2" ht="15" customHeight="1" x14ac:dyDescent="0.25"/>
    <row r="125" spans="2:2" ht="15" customHeight="1" x14ac:dyDescent="0.25"/>
    <row r="126" spans="2:2" ht="15" customHeight="1" x14ac:dyDescent="0.25"/>
    <row r="127" spans="2:2" ht="15" customHeight="1" x14ac:dyDescent="0.25"/>
    <row r="128" spans="2:2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</sheetData>
  <mergeCells count="1">
    <mergeCell ref="B83:AL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"/>
  <sheetViews>
    <sheetView tabSelected="1" topLeftCell="K1" workbookViewId="0">
      <selection activeCell="H16" sqref="H16"/>
    </sheetView>
  </sheetViews>
  <sheetFormatPr defaultRowHeight="15" x14ac:dyDescent="0.25"/>
  <cols>
    <col min="1" max="1" width="60.7109375" bestFit="1" customWidth="1"/>
    <col min="2" max="2" width="41.5703125" customWidth="1"/>
    <col min="4" max="4" width="12" bestFit="1" customWidth="1"/>
    <col min="5" max="5" width="11.7109375" bestFit="1" customWidth="1"/>
    <col min="6" max="6" width="12.140625" bestFit="1" customWidth="1"/>
    <col min="7" max="27" width="9.5703125" bestFit="1" customWidth="1"/>
    <col min="28" max="28" width="12.140625" bestFit="1" customWidth="1"/>
    <col min="29" max="37" width="9.5703125" bestFit="1" customWidth="1"/>
  </cols>
  <sheetData>
    <row r="1" spans="1:37" s="8" customFormat="1" x14ac:dyDescent="0.25">
      <c r="A1" s="23" t="s">
        <v>319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</row>
    <row r="2" spans="1:37" s="8" customFormat="1" x14ac:dyDescent="0.25">
      <c r="A2" s="21" t="s">
        <v>404</v>
      </c>
      <c r="B2" s="21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</row>
    <row r="3" spans="1:37" s="8" customFormat="1" x14ac:dyDescent="0.25">
      <c r="A3" s="25" t="s">
        <v>320</v>
      </c>
      <c r="B3" s="8" t="s">
        <v>0</v>
      </c>
      <c r="C3" s="8">
        <v>2016</v>
      </c>
      <c r="D3" s="8">
        <v>2017</v>
      </c>
      <c r="E3" s="8">
        <v>2018</v>
      </c>
      <c r="F3" s="8">
        <v>2019</v>
      </c>
      <c r="G3" s="8">
        <v>2020</v>
      </c>
      <c r="H3" s="8">
        <v>2021</v>
      </c>
      <c r="I3" s="8">
        <v>2022</v>
      </c>
      <c r="J3" s="8">
        <v>2023</v>
      </c>
      <c r="K3" s="8">
        <v>2024</v>
      </c>
      <c r="L3" s="8">
        <v>2025</v>
      </c>
      <c r="M3" s="8">
        <v>2026</v>
      </c>
      <c r="N3" s="8">
        <v>2027</v>
      </c>
      <c r="O3" s="8">
        <v>2028</v>
      </c>
      <c r="P3" s="8">
        <v>2029</v>
      </c>
      <c r="Q3" s="8">
        <v>2030</v>
      </c>
      <c r="R3" s="8">
        <v>2031</v>
      </c>
      <c r="S3" s="8">
        <v>2032</v>
      </c>
      <c r="T3" s="8">
        <v>2033</v>
      </c>
      <c r="U3" s="8">
        <v>2034</v>
      </c>
      <c r="V3" s="8">
        <v>2035</v>
      </c>
      <c r="W3" s="8">
        <v>2036</v>
      </c>
      <c r="X3" s="8">
        <v>2037</v>
      </c>
      <c r="Y3" s="8">
        <v>2038</v>
      </c>
      <c r="Z3" s="8">
        <v>2039</v>
      </c>
      <c r="AA3" s="8">
        <v>2040</v>
      </c>
      <c r="AB3" s="8">
        <v>2041</v>
      </c>
      <c r="AC3" s="8">
        <v>2042</v>
      </c>
      <c r="AD3" s="8">
        <v>2043</v>
      </c>
      <c r="AE3" s="8">
        <v>2044</v>
      </c>
      <c r="AF3" s="8">
        <v>2045</v>
      </c>
      <c r="AG3" s="8">
        <v>2046</v>
      </c>
      <c r="AH3" s="8">
        <v>2047</v>
      </c>
      <c r="AI3" s="8">
        <v>2048</v>
      </c>
      <c r="AJ3" s="8">
        <v>2049</v>
      </c>
      <c r="AK3" s="8">
        <v>2050</v>
      </c>
    </row>
    <row r="4" spans="1:37" s="8" customFormat="1" x14ac:dyDescent="0.25">
      <c r="A4" s="8" t="s">
        <v>312</v>
      </c>
      <c r="B4" s="8" t="s">
        <v>403</v>
      </c>
      <c r="C4" s="63"/>
      <c r="D4" s="63"/>
      <c r="E4" s="7">
        <v>1156250</v>
      </c>
      <c r="F4" s="7">
        <v>1122140</v>
      </c>
      <c r="G4" s="7">
        <v>1093330</v>
      </c>
      <c r="H4" s="7">
        <v>1068540</v>
      </c>
      <c r="I4" s="7">
        <v>1046900</v>
      </c>
      <c r="J4" s="7">
        <v>1027790</v>
      </c>
      <c r="K4" s="7">
        <v>1010730</v>
      </c>
      <c r="L4" s="8">
        <v>995371</v>
      </c>
      <c r="M4" s="8">
        <v>979717</v>
      </c>
      <c r="N4" s="8">
        <v>965590</v>
      </c>
      <c r="O4" s="8">
        <v>952751</v>
      </c>
      <c r="P4" s="8">
        <v>941011</v>
      </c>
      <c r="Q4" s="8">
        <v>930219</v>
      </c>
      <c r="R4" s="8">
        <v>920839</v>
      </c>
      <c r="S4" s="8">
        <v>912101</v>
      </c>
      <c r="T4" s="8">
        <v>903931</v>
      </c>
      <c r="U4" s="8">
        <v>896269</v>
      </c>
      <c r="V4" s="8">
        <v>889064</v>
      </c>
      <c r="W4" s="8">
        <v>881185</v>
      </c>
      <c r="X4" s="8">
        <v>873806</v>
      </c>
      <c r="Y4" s="8">
        <v>866873</v>
      </c>
      <c r="Z4" s="8">
        <v>860342</v>
      </c>
      <c r="AA4" s="8">
        <v>854175</v>
      </c>
      <c r="AB4" s="8">
        <v>848033</v>
      </c>
      <c r="AC4" s="8">
        <v>842223</v>
      </c>
      <c r="AD4" s="8">
        <v>836717</v>
      </c>
      <c r="AE4" s="8">
        <v>831488</v>
      </c>
      <c r="AF4" s="8">
        <v>826512</v>
      </c>
      <c r="AG4" s="8">
        <v>821449</v>
      </c>
      <c r="AH4" s="8">
        <v>816631</v>
      </c>
      <c r="AI4" s="8">
        <v>812038</v>
      </c>
      <c r="AJ4" s="8">
        <v>807654</v>
      </c>
      <c r="AK4" s="8">
        <v>803461</v>
      </c>
    </row>
    <row r="5" spans="1:37" s="8" customFormat="1" x14ac:dyDescent="0.25">
      <c r="A5" s="8" t="s">
        <v>314</v>
      </c>
      <c r="C5" s="63"/>
      <c r="D5" s="63"/>
      <c r="E5" s="8">
        <f>'Subsidies Paid'!K7</f>
        <v>0.3</v>
      </c>
      <c r="F5" s="8">
        <f>'Subsidies Paid'!L7</f>
        <v>0.3</v>
      </c>
      <c r="G5" s="8">
        <f>'Subsidies Paid'!M7</f>
        <v>0.26</v>
      </c>
      <c r="H5" s="8">
        <f>'Subsidies Paid'!N7</f>
        <v>0.22</v>
      </c>
      <c r="I5" s="8">
        <f>'Subsidies Paid'!O7</f>
        <v>0.1</v>
      </c>
      <c r="J5" s="8">
        <f>'Subsidies Paid'!P7</f>
        <v>0.1</v>
      </c>
      <c r="K5" s="8">
        <f>'Subsidies Paid'!Q7</f>
        <v>0.1</v>
      </c>
      <c r="L5" s="8">
        <f>'Subsidies Paid'!R7</f>
        <v>0.1</v>
      </c>
      <c r="M5" s="8">
        <f>'Subsidies Paid'!S7</f>
        <v>0.1</v>
      </c>
      <c r="N5" s="8">
        <f>'Subsidies Paid'!T7</f>
        <v>0.1</v>
      </c>
      <c r="O5" s="8">
        <f>'Subsidies Paid'!U7</f>
        <v>0.1</v>
      </c>
      <c r="P5" s="8">
        <f>'Subsidies Paid'!V7</f>
        <v>0.1</v>
      </c>
      <c r="Q5" s="8">
        <f>'Subsidies Paid'!W7</f>
        <v>0.1</v>
      </c>
      <c r="R5" s="8">
        <f>Q5</f>
        <v>0.1</v>
      </c>
      <c r="S5" s="8">
        <f t="shared" ref="S5:AK5" si="0">R5</f>
        <v>0.1</v>
      </c>
      <c r="T5" s="8">
        <f t="shared" si="0"/>
        <v>0.1</v>
      </c>
      <c r="U5" s="8">
        <f t="shared" si="0"/>
        <v>0.1</v>
      </c>
      <c r="V5" s="8">
        <f t="shared" si="0"/>
        <v>0.1</v>
      </c>
      <c r="W5" s="8">
        <f t="shared" si="0"/>
        <v>0.1</v>
      </c>
      <c r="X5" s="8">
        <f t="shared" si="0"/>
        <v>0.1</v>
      </c>
      <c r="Y5" s="8">
        <f t="shared" si="0"/>
        <v>0.1</v>
      </c>
      <c r="Z5" s="8">
        <f t="shared" si="0"/>
        <v>0.1</v>
      </c>
      <c r="AA5" s="8">
        <f t="shared" si="0"/>
        <v>0.1</v>
      </c>
      <c r="AB5" s="8">
        <f t="shared" si="0"/>
        <v>0.1</v>
      </c>
      <c r="AC5" s="8">
        <f t="shared" si="0"/>
        <v>0.1</v>
      </c>
      <c r="AD5" s="8">
        <f t="shared" si="0"/>
        <v>0.1</v>
      </c>
      <c r="AE5" s="8">
        <f t="shared" si="0"/>
        <v>0.1</v>
      </c>
      <c r="AF5" s="8">
        <f t="shared" si="0"/>
        <v>0.1</v>
      </c>
      <c r="AG5" s="8">
        <f t="shared" si="0"/>
        <v>0.1</v>
      </c>
      <c r="AH5" s="8">
        <f t="shared" si="0"/>
        <v>0.1</v>
      </c>
      <c r="AI5" s="8">
        <f t="shared" si="0"/>
        <v>0.1</v>
      </c>
      <c r="AJ5" s="8">
        <f t="shared" si="0"/>
        <v>0.1</v>
      </c>
      <c r="AK5" s="8">
        <f t="shared" si="0"/>
        <v>0.1</v>
      </c>
    </row>
    <row r="6" spans="1:37" s="8" customFormat="1" x14ac:dyDescent="0.25">
      <c r="A6" s="8" t="s">
        <v>315</v>
      </c>
      <c r="C6" s="63"/>
      <c r="D6" s="63"/>
      <c r="E6" s="38">
        <f>E5*E4</f>
        <v>346875</v>
      </c>
      <c r="F6" s="38">
        <f t="shared" ref="F6:AK6" si="1">F5*F4</f>
        <v>336642</v>
      </c>
      <c r="G6" s="38">
        <f t="shared" si="1"/>
        <v>284265.8</v>
      </c>
      <c r="H6" s="38">
        <f t="shared" si="1"/>
        <v>235078.8</v>
      </c>
      <c r="I6" s="38">
        <f t="shared" si="1"/>
        <v>104690</v>
      </c>
      <c r="J6" s="38">
        <f t="shared" si="1"/>
        <v>102779</v>
      </c>
      <c r="K6" s="38">
        <f t="shared" si="1"/>
        <v>101073</v>
      </c>
      <c r="L6" s="38">
        <f t="shared" si="1"/>
        <v>99537.1</v>
      </c>
      <c r="M6" s="38">
        <f t="shared" si="1"/>
        <v>97971.700000000012</v>
      </c>
      <c r="N6" s="38">
        <f t="shared" si="1"/>
        <v>96559</v>
      </c>
      <c r="O6" s="38">
        <f t="shared" si="1"/>
        <v>95275.1</v>
      </c>
      <c r="P6" s="38">
        <f t="shared" si="1"/>
        <v>94101.1</v>
      </c>
      <c r="Q6" s="38">
        <f t="shared" si="1"/>
        <v>93021.900000000009</v>
      </c>
      <c r="R6" s="38">
        <f t="shared" si="1"/>
        <v>92083.900000000009</v>
      </c>
      <c r="S6" s="38">
        <f t="shared" si="1"/>
        <v>91210.1</v>
      </c>
      <c r="T6" s="38">
        <f t="shared" si="1"/>
        <v>90393.1</v>
      </c>
      <c r="U6" s="38">
        <f t="shared" si="1"/>
        <v>89626.900000000009</v>
      </c>
      <c r="V6" s="38">
        <f t="shared" si="1"/>
        <v>88906.400000000009</v>
      </c>
      <c r="W6" s="38">
        <f t="shared" si="1"/>
        <v>88118.5</v>
      </c>
      <c r="X6" s="38">
        <f t="shared" si="1"/>
        <v>87380.6</v>
      </c>
      <c r="Y6" s="38">
        <f t="shared" si="1"/>
        <v>86687.3</v>
      </c>
      <c r="Z6" s="38">
        <f t="shared" si="1"/>
        <v>86034.200000000012</v>
      </c>
      <c r="AA6" s="38">
        <f t="shared" si="1"/>
        <v>85417.5</v>
      </c>
      <c r="AB6" s="38">
        <f t="shared" si="1"/>
        <v>84803.3</v>
      </c>
      <c r="AC6" s="38">
        <f t="shared" si="1"/>
        <v>84222.3</v>
      </c>
      <c r="AD6" s="38">
        <f t="shared" si="1"/>
        <v>83671.700000000012</v>
      </c>
      <c r="AE6" s="38">
        <f t="shared" si="1"/>
        <v>83148.800000000003</v>
      </c>
      <c r="AF6" s="38">
        <f t="shared" si="1"/>
        <v>82651.200000000012</v>
      </c>
      <c r="AG6" s="38">
        <f t="shared" si="1"/>
        <v>82144.900000000009</v>
      </c>
      <c r="AH6" s="38">
        <f t="shared" si="1"/>
        <v>81663.100000000006</v>
      </c>
      <c r="AI6" s="38">
        <f t="shared" si="1"/>
        <v>81203.8</v>
      </c>
      <c r="AJ6" s="38">
        <f t="shared" si="1"/>
        <v>80765.400000000009</v>
      </c>
      <c r="AK6" s="38">
        <f t="shared" si="1"/>
        <v>80346.100000000006</v>
      </c>
    </row>
    <row r="7" spans="1:37" s="8" customFormat="1" x14ac:dyDescent="0.25"/>
    <row r="8" spans="1:37" s="8" customFormat="1" x14ac:dyDescent="0.25">
      <c r="A8" s="21" t="s">
        <v>405</v>
      </c>
      <c r="B8" s="21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</row>
    <row r="9" spans="1:37" s="8" customFormat="1" x14ac:dyDescent="0.25">
      <c r="A9" s="25" t="s">
        <v>320</v>
      </c>
      <c r="B9" s="8" t="s">
        <v>0</v>
      </c>
      <c r="C9" s="8">
        <v>2016</v>
      </c>
      <c r="D9" s="8">
        <v>2017</v>
      </c>
      <c r="E9" s="8">
        <v>2018</v>
      </c>
      <c r="F9" s="8">
        <v>2019</v>
      </c>
      <c r="G9" s="8">
        <v>2020</v>
      </c>
      <c r="H9" s="8">
        <v>2021</v>
      </c>
      <c r="I9" s="8">
        <v>2022</v>
      </c>
      <c r="J9" s="8">
        <v>2023</v>
      </c>
      <c r="K9" s="8">
        <v>2024</v>
      </c>
      <c r="L9" s="8">
        <v>2025</v>
      </c>
      <c r="M9" s="8">
        <v>2026</v>
      </c>
      <c r="N9" s="8">
        <v>2027</v>
      </c>
      <c r="O9" s="8">
        <v>2028</v>
      </c>
      <c r="P9" s="8">
        <v>2029</v>
      </c>
      <c r="Q9" s="8">
        <v>2030</v>
      </c>
      <c r="R9" s="8">
        <v>2031</v>
      </c>
      <c r="S9" s="8">
        <v>2032</v>
      </c>
      <c r="T9" s="8">
        <v>2033</v>
      </c>
      <c r="U9" s="8">
        <v>2034</v>
      </c>
      <c r="V9" s="8">
        <v>2035</v>
      </c>
      <c r="W9" s="8">
        <v>2036</v>
      </c>
      <c r="X9" s="8">
        <v>2037</v>
      </c>
      <c r="Y9" s="8">
        <v>2038</v>
      </c>
      <c r="Z9" s="8">
        <v>2039</v>
      </c>
      <c r="AA9" s="8">
        <v>2040</v>
      </c>
      <c r="AB9" s="8">
        <v>2041</v>
      </c>
      <c r="AC9" s="8">
        <v>2042</v>
      </c>
      <c r="AD9" s="8">
        <v>2043</v>
      </c>
      <c r="AE9" s="8">
        <v>2044</v>
      </c>
      <c r="AF9" s="8">
        <v>2045</v>
      </c>
      <c r="AG9" s="8">
        <v>2046</v>
      </c>
      <c r="AH9" s="8">
        <v>2047</v>
      </c>
      <c r="AI9" s="8">
        <v>2048</v>
      </c>
      <c r="AJ9" s="8">
        <v>2049</v>
      </c>
      <c r="AK9" s="8">
        <v>2050</v>
      </c>
    </row>
    <row r="10" spans="1:37" s="8" customFormat="1" x14ac:dyDescent="0.25">
      <c r="A10" s="8" t="s">
        <v>316</v>
      </c>
      <c r="B10" s="8" t="s">
        <v>403</v>
      </c>
      <c r="C10" s="64"/>
      <c r="D10" s="64"/>
      <c r="E10" s="7">
        <v>3806960</v>
      </c>
      <c r="F10" s="7">
        <v>3652290</v>
      </c>
      <c r="G10" s="7">
        <v>3497620</v>
      </c>
      <c r="H10" s="7">
        <v>3342950</v>
      </c>
      <c r="I10" s="7">
        <v>3270970</v>
      </c>
      <c r="J10" s="7">
        <v>3198990</v>
      </c>
      <c r="K10" s="7">
        <v>3127010</v>
      </c>
      <c r="L10" s="7">
        <v>3055030</v>
      </c>
      <c r="M10" s="7">
        <v>2983060</v>
      </c>
      <c r="N10" s="7">
        <v>2911080</v>
      </c>
      <c r="O10" s="7">
        <v>2839100</v>
      </c>
      <c r="P10" s="7">
        <v>2767120</v>
      </c>
      <c r="Q10" s="7">
        <v>2695140</v>
      </c>
      <c r="R10" s="7">
        <v>2623160</v>
      </c>
      <c r="S10" s="7">
        <v>2608110</v>
      </c>
      <c r="T10" s="7">
        <v>2593050</v>
      </c>
      <c r="U10" s="7">
        <v>2577990</v>
      </c>
      <c r="V10" s="7">
        <v>2562930</v>
      </c>
      <c r="W10" s="7">
        <v>2547870</v>
      </c>
      <c r="X10" s="7">
        <v>2532810</v>
      </c>
      <c r="Y10" s="7">
        <v>2517760</v>
      </c>
      <c r="Z10" s="7">
        <v>2502700</v>
      </c>
      <c r="AA10" s="7">
        <v>2487640</v>
      </c>
      <c r="AB10" s="7">
        <v>2472580</v>
      </c>
      <c r="AC10" s="7">
        <v>2457520</v>
      </c>
      <c r="AD10" s="7">
        <v>2442460</v>
      </c>
      <c r="AE10" s="7">
        <v>2427400</v>
      </c>
      <c r="AF10" s="7">
        <v>2412350</v>
      </c>
      <c r="AG10" s="7">
        <v>2397290</v>
      </c>
      <c r="AH10" s="7">
        <v>2382230</v>
      </c>
      <c r="AI10" s="7">
        <v>2367170</v>
      </c>
      <c r="AJ10" s="7">
        <v>2352110</v>
      </c>
      <c r="AK10" s="7">
        <v>2337050</v>
      </c>
    </row>
    <row r="11" spans="1:37" s="8" customFormat="1" x14ac:dyDescent="0.25">
      <c r="A11" s="8" t="s">
        <v>317</v>
      </c>
      <c r="C11" s="63"/>
      <c r="D11" s="63"/>
      <c r="E11" s="8">
        <f>'Subsidies Paid'!K7</f>
        <v>0.3</v>
      </c>
      <c r="F11" s="8">
        <f>'Subsidies Paid'!L7</f>
        <v>0.3</v>
      </c>
      <c r="G11" s="8">
        <f>'Subsidies Paid'!M7</f>
        <v>0.26</v>
      </c>
      <c r="H11" s="8">
        <f>'Subsidies Paid'!N7</f>
        <v>0.22</v>
      </c>
      <c r="I11" s="8">
        <f>'Subsidies Paid'!O7</f>
        <v>0.1</v>
      </c>
      <c r="J11" s="8">
        <f>'Subsidies Paid'!P7</f>
        <v>0.1</v>
      </c>
      <c r="K11" s="8">
        <f>'Subsidies Paid'!Q7</f>
        <v>0.1</v>
      </c>
      <c r="L11" s="8">
        <f>'Subsidies Paid'!R7</f>
        <v>0.1</v>
      </c>
      <c r="M11" s="8">
        <f>'Subsidies Paid'!S7</f>
        <v>0.1</v>
      </c>
      <c r="N11" s="8">
        <f>'Subsidies Paid'!T7</f>
        <v>0.1</v>
      </c>
      <c r="O11" s="8">
        <f>'Subsidies Paid'!U7</f>
        <v>0.1</v>
      </c>
      <c r="P11" s="8">
        <f>'Subsidies Paid'!V7</f>
        <v>0.1</v>
      </c>
      <c r="Q11" s="8">
        <f>'Subsidies Paid'!W7</f>
        <v>0.1</v>
      </c>
      <c r="R11" s="8">
        <f>Q11</f>
        <v>0.1</v>
      </c>
      <c r="S11" s="8">
        <f>R11</f>
        <v>0.1</v>
      </c>
      <c r="T11" s="8">
        <f t="shared" ref="T11:AK11" si="2">S11</f>
        <v>0.1</v>
      </c>
      <c r="U11" s="8">
        <f t="shared" si="2"/>
        <v>0.1</v>
      </c>
      <c r="V11" s="8">
        <f t="shared" si="2"/>
        <v>0.1</v>
      </c>
      <c r="W11" s="8">
        <f t="shared" si="2"/>
        <v>0.1</v>
      </c>
      <c r="X11" s="8">
        <f t="shared" si="2"/>
        <v>0.1</v>
      </c>
      <c r="Y11" s="8">
        <f t="shared" si="2"/>
        <v>0.1</v>
      </c>
      <c r="Z11" s="8">
        <f t="shared" si="2"/>
        <v>0.1</v>
      </c>
      <c r="AA11" s="8">
        <f t="shared" si="2"/>
        <v>0.1</v>
      </c>
      <c r="AB11" s="8">
        <f t="shared" si="2"/>
        <v>0.1</v>
      </c>
      <c r="AC11" s="8">
        <f t="shared" si="2"/>
        <v>0.1</v>
      </c>
      <c r="AD11" s="8">
        <f t="shared" si="2"/>
        <v>0.1</v>
      </c>
      <c r="AE11" s="8">
        <f t="shared" si="2"/>
        <v>0.1</v>
      </c>
      <c r="AF11" s="8">
        <f t="shared" si="2"/>
        <v>0.1</v>
      </c>
      <c r="AG11" s="8">
        <f t="shared" si="2"/>
        <v>0.1</v>
      </c>
      <c r="AH11" s="8">
        <f t="shared" si="2"/>
        <v>0.1</v>
      </c>
      <c r="AI11" s="8">
        <f t="shared" si="2"/>
        <v>0.1</v>
      </c>
      <c r="AJ11" s="8">
        <f t="shared" si="2"/>
        <v>0.1</v>
      </c>
      <c r="AK11" s="8">
        <f t="shared" si="2"/>
        <v>0.1</v>
      </c>
    </row>
    <row r="12" spans="1:37" s="8" customFormat="1" x14ac:dyDescent="0.25">
      <c r="A12" s="8" t="s">
        <v>318</v>
      </c>
      <c r="C12" s="63"/>
      <c r="D12" s="63"/>
      <c r="E12" s="8">
        <f t="shared" ref="D12:AK12" si="3">E11*E10</f>
        <v>1142088</v>
      </c>
      <c r="F12" s="8">
        <f t="shared" si="3"/>
        <v>1095687</v>
      </c>
      <c r="G12" s="8">
        <f t="shared" si="3"/>
        <v>909381.20000000007</v>
      </c>
      <c r="H12" s="8">
        <f t="shared" si="3"/>
        <v>735449</v>
      </c>
      <c r="I12" s="8">
        <f t="shared" si="3"/>
        <v>327097</v>
      </c>
      <c r="J12" s="8">
        <f t="shared" si="3"/>
        <v>319899</v>
      </c>
      <c r="K12" s="8">
        <f t="shared" si="3"/>
        <v>312701</v>
      </c>
      <c r="L12" s="8">
        <f t="shared" si="3"/>
        <v>305503</v>
      </c>
      <c r="M12" s="8">
        <f t="shared" si="3"/>
        <v>298306</v>
      </c>
      <c r="N12" s="8">
        <f t="shared" si="3"/>
        <v>291108</v>
      </c>
      <c r="O12" s="8">
        <f t="shared" si="3"/>
        <v>283910</v>
      </c>
      <c r="P12" s="8">
        <f t="shared" si="3"/>
        <v>276712</v>
      </c>
      <c r="Q12" s="8">
        <f t="shared" si="3"/>
        <v>269514</v>
      </c>
      <c r="R12" s="8">
        <f t="shared" si="3"/>
        <v>262316</v>
      </c>
      <c r="S12" s="8">
        <f t="shared" si="3"/>
        <v>260811</v>
      </c>
      <c r="T12" s="8">
        <f t="shared" si="3"/>
        <v>259305</v>
      </c>
      <c r="U12" s="8">
        <f t="shared" si="3"/>
        <v>257799</v>
      </c>
      <c r="V12" s="8">
        <f t="shared" si="3"/>
        <v>256293</v>
      </c>
      <c r="W12" s="8">
        <f t="shared" si="3"/>
        <v>254787</v>
      </c>
      <c r="X12" s="8">
        <f t="shared" si="3"/>
        <v>253281</v>
      </c>
      <c r="Y12" s="8">
        <f t="shared" si="3"/>
        <v>251776</v>
      </c>
      <c r="Z12" s="8">
        <f t="shared" si="3"/>
        <v>250270</v>
      </c>
      <c r="AA12" s="8">
        <f t="shared" si="3"/>
        <v>248764</v>
      </c>
      <c r="AB12" s="8">
        <f t="shared" si="3"/>
        <v>247258</v>
      </c>
      <c r="AC12" s="8">
        <f t="shared" si="3"/>
        <v>245752</v>
      </c>
      <c r="AD12" s="8">
        <f t="shared" si="3"/>
        <v>244246</v>
      </c>
      <c r="AE12" s="8">
        <f t="shared" si="3"/>
        <v>242740</v>
      </c>
      <c r="AF12" s="8">
        <f t="shared" si="3"/>
        <v>241235</v>
      </c>
      <c r="AG12" s="8">
        <f t="shared" si="3"/>
        <v>239729</v>
      </c>
      <c r="AH12" s="8">
        <f t="shared" si="3"/>
        <v>238223</v>
      </c>
      <c r="AI12" s="8">
        <f t="shared" si="3"/>
        <v>236717</v>
      </c>
      <c r="AJ12" s="8">
        <f t="shared" si="3"/>
        <v>235211</v>
      </c>
      <c r="AK12" s="8">
        <f t="shared" si="3"/>
        <v>233705</v>
      </c>
    </row>
    <row r="14" spans="1:37" s="8" customFormat="1" x14ac:dyDescent="0.25">
      <c r="A14" s="21" t="s">
        <v>406</v>
      </c>
      <c r="B14" s="21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1:37" s="8" customFormat="1" x14ac:dyDescent="0.25">
      <c r="A15" s="25" t="s">
        <v>320</v>
      </c>
      <c r="B15" s="8" t="s">
        <v>0</v>
      </c>
      <c r="C15" s="8">
        <v>2016</v>
      </c>
      <c r="D15" s="8">
        <v>2017</v>
      </c>
      <c r="E15" s="8">
        <v>2018</v>
      </c>
      <c r="F15" s="8">
        <v>2019</v>
      </c>
      <c r="G15" s="8">
        <v>2020</v>
      </c>
      <c r="H15" s="8">
        <v>2021</v>
      </c>
      <c r="I15" s="8">
        <v>2022</v>
      </c>
      <c r="J15" s="8">
        <v>2023</v>
      </c>
      <c r="K15" s="8">
        <v>2024</v>
      </c>
      <c r="L15" s="8">
        <v>2025</v>
      </c>
      <c r="M15" s="8">
        <v>2026</v>
      </c>
      <c r="N15" s="8">
        <v>2027</v>
      </c>
      <c r="O15" s="8">
        <v>2028</v>
      </c>
      <c r="P15" s="8">
        <v>2029</v>
      </c>
      <c r="Q15" s="8">
        <v>2030</v>
      </c>
      <c r="R15" s="8">
        <v>2031</v>
      </c>
      <c r="S15" s="8">
        <v>2032</v>
      </c>
      <c r="T15" s="8">
        <v>2033</v>
      </c>
      <c r="U15" s="8">
        <v>2034</v>
      </c>
      <c r="V15" s="8">
        <v>2035</v>
      </c>
      <c r="W15" s="8">
        <v>2036</v>
      </c>
      <c r="X15" s="8">
        <v>2037</v>
      </c>
      <c r="Y15" s="8">
        <v>2038</v>
      </c>
      <c r="Z15" s="8">
        <v>2039</v>
      </c>
      <c r="AA15" s="8">
        <v>2040</v>
      </c>
      <c r="AB15" s="8">
        <v>2041</v>
      </c>
      <c r="AC15" s="8">
        <v>2042</v>
      </c>
      <c r="AD15" s="8">
        <v>2043</v>
      </c>
      <c r="AE15" s="8">
        <v>2044</v>
      </c>
      <c r="AF15" s="8">
        <v>2045</v>
      </c>
      <c r="AG15" s="8">
        <v>2046</v>
      </c>
      <c r="AH15" s="8">
        <v>2047</v>
      </c>
      <c r="AI15" s="8">
        <v>2048</v>
      </c>
      <c r="AJ15" s="8">
        <v>2049</v>
      </c>
      <c r="AK15" s="8">
        <v>2050</v>
      </c>
    </row>
    <row r="16" spans="1:37" s="8" customFormat="1" x14ac:dyDescent="0.25">
      <c r="A16" s="8" t="s">
        <v>366</v>
      </c>
      <c r="B16" s="8" t="s">
        <v>313</v>
      </c>
      <c r="C16" s="63"/>
      <c r="D16" s="63"/>
      <c r="E16" s="7">
        <v>2566570</v>
      </c>
      <c r="F16" s="7">
        <v>2560480</v>
      </c>
      <c r="G16" s="7">
        <v>2554390</v>
      </c>
      <c r="H16" s="7">
        <v>2548300</v>
      </c>
      <c r="I16" s="7">
        <v>2542210</v>
      </c>
      <c r="J16" s="7">
        <v>2536120</v>
      </c>
      <c r="K16" s="7">
        <v>2530030</v>
      </c>
      <c r="L16" s="7">
        <v>2523950</v>
      </c>
      <c r="M16" s="7">
        <v>2517860</v>
      </c>
      <c r="N16" s="7">
        <v>2511770</v>
      </c>
      <c r="O16" s="7">
        <v>2505680</v>
      </c>
      <c r="P16" s="7">
        <v>2499590</v>
      </c>
      <c r="Q16" s="7">
        <v>2493500</v>
      </c>
      <c r="R16" s="7">
        <v>2487410</v>
      </c>
      <c r="S16" s="7">
        <v>2481320</v>
      </c>
      <c r="T16" s="7">
        <v>2475230</v>
      </c>
      <c r="U16" s="7">
        <v>2469140</v>
      </c>
      <c r="V16" s="7">
        <v>2463050</v>
      </c>
      <c r="W16" s="7">
        <v>2456960</v>
      </c>
      <c r="X16" s="7">
        <v>2450880</v>
      </c>
      <c r="Y16" s="7">
        <v>2444790</v>
      </c>
      <c r="Z16" s="7">
        <v>2438700</v>
      </c>
      <c r="AA16" s="7">
        <v>2432610</v>
      </c>
      <c r="AB16" s="7">
        <v>2426520</v>
      </c>
      <c r="AC16" s="7">
        <v>2420430</v>
      </c>
      <c r="AD16" s="7">
        <v>2414340</v>
      </c>
      <c r="AE16" s="7">
        <v>2408250</v>
      </c>
      <c r="AF16" s="7">
        <v>2402160</v>
      </c>
      <c r="AG16" s="7">
        <v>2396070</v>
      </c>
      <c r="AH16" s="7">
        <v>2389980</v>
      </c>
      <c r="AI16" s="7">
        <v>2383890</v>
      </c>
      <c r="AJ16" s="7">
        <v>2377800</v>
      </c>
      <c r="AK16" s="7">
        <v>2371720</v>
      </c>
    </row>
    <row r="17" spans="1:37" s="8" customFormat="1" x14ac:dyDescent="0.25">
      <c r="A17" s="8" t="s">
        <v>367</v>
      </c>
      <c r="C17" s="63"/>
      <c r="D17" s="63"/>
      <c r="E17" s="8">
        <f>'Subsidies Paid'!H10</f>
        <v>0.1</v>
      </c>
      <c r="F17" s="8">
        <f>'Subsidies Paid'!I10</f>
        <v>0.1</v>
      </c>
      <c r="G17" s="8">
        <f>'Subsidies Paid'!J10</f>
        <v>0.1</v>
      </c>
      <c r="H17" s="8">
        <f>'Subsidies Paid'!K10</f>
        <v>0.1</v>
      </c>
      <c r="I17" s="8">
        <f>'Subsidies Paid'!L10</f>
        <v>0.1</v>
      </c>
      <c r="J17" s="8">
        <f>'Subsidies Paid'!M10</f>
        <v>0.1</v>
      </c>
      <c r="K17" s="8">
        <f>'Subsidies Paid'!N10</f>
        <v>0.1</v>
      </c>
      <c r="L17" s="8">
        <f>'Subsidies Paid'!O10</f>
        <v>0.1</v>
      </c>
      <c r="M17" s="8">
        <f>'Subsidies Paid'!P10</f>
        <v>0.1</v>
      </c>
      <c r="N17" s="8">
        <f>'Subsidies Paid'!Q10</f>
        <v>0.1</v>
      </c>
      <c r="O17" s="8">
        <f>'Subsidies Paid'!R10</f>
        <v>0.1</v>
      </c>
      <c r="P17" s="8">
        <f>'Subsidies Paid'!S10</f>
        <v>0.1</v>
      </c>
      <c r="Q17" s="8">
        <f>'Subsidies Paid'!T10</f>
        <v>0.1</v>
      </c>
      <c r="R17" s="8">
        <f>Q17</f>
        <v>0.1</v>
      </c>
      <c r="S17" s="8">
        <f t="shared" ref="S17:AK17" si="4">R17</f>
        <v>0.1</v>
      </c>
      <c r="T17" s="8">
        <f t="shared" si="4"/>
        <v>0.1</v>
      </c>
      <c r="U17" s="8">
        <f t="shared" si="4"/>
        <v>0.1</v>
      </c>
      <c r="V17" s="8">
        <f t="shared" si="4"/>
        <v>0.1</v>
      </c>
      <c r="W17" s="8">
        <f t="shared" si="4"/>
        <v>0.1</v>
      </c>
      <c r="X17" s="8">
        <f t="shared" si="4"/>
        <v>0.1</v>
      </c>
      <c r="Y17" s="8">
        <f t="shared" si="4"/>
        <v>0.1</v>
      </c>
      <c r="Z17" s="8">
        <f t="shared" si="4"/>
        <v>0.1</v>
      </c>
      <c r="AA17" s="8">
        <f t="shared" si="4"/>
        <v>0.1</v>
      </c>
      <c r="AB17" s="8">
        <f t="shared" si="4"/>
        <v>0.1</v>
      </c>
      <c r="AC17" s="8">
        <f t="shared" si="4"/>
        <v>0.1</v>
      </c>
      <c r="AD17" s="8">
        <f t="shared" si="4"/>
        <v>0.1</v>
      </c>
      <c r="AE17" s="8">
        <f t="shared" si="4"/>
        <v>0.1</v>
      </c>
      <c r="AF17" s="8">
        <f t="shared" si="4"/>
        <v>0.1</v>
      </c>
      <c r="AG17" s="8">
        <f t="shared" si="4"/>
        <v>0.1</v>
      </c>
      <c r="AH17" s="8">
        <f t="shared" si="4"/>
        <v>0.1</v>
      </c>
      <c r="AI17" s="8">
        <f t="shared" si="4"/>
        <v>0.1</v>
      </c>
      <c r="AJ17" s="8">
        <f t="shared" si="4"/>
        <v>0.1</v>
      </c>
      <c r="AK17" s="8">
        <f t="shared" si="4"/>
        <v>0.1</v>
      </c>
    </row>
    <row r="18" spans="1:37" s="8" customFormat="1" x14ac:dyDescent="0.25">
      <c r="A18" s="8" t="s">
        <v>368</v>
      </c>
      <c r="C18" s="63"/>
      <c r="D18" s="63"/>
      <c r="E18" s="38">
        <f>E16*E17</f>
        <v>256657</v>
      </c>
      <c r="F18" s="38">
        <f t="shared" ref="F18:AK18" si="5">F16*F17</f>
        <v>256048</v>
      </c>
      <c r="G18" s="38">
        <f t="shared" si="5"/>
        <v>255439</v>
      </c>
      <c r="H18" s="38">
        <f t="shared" si="5"/>
        <v>254830</v>
      </c>
      <c r="I18" s="38">
        <f t="shared" si="5"/>
        <v>254221</v>
      </c>
      <c r="J18" s="38">
        <f t="shared" si="5"/>
        <v>253612</v>
      </c>
      <c r="K18" s="38">
        <f t="shared" si="5"/>
        <v>253003</v>
      </c>
      <c r="L18" s="38">
        <f t="shared" si="5"/>
        <v>252395</v>
      </c>
      <c r="M18" s="38">
        <f t="shared" si="5"/>
        <v>251786</v>
      </c>
      <c r="N18" s="38">
        <f t="shared" si="5"/>
        <v>251177</v>
      </c>
      <c r="O18" s="38">
        <f t="shared" si="5"/>
        <v>250568</v>
      </c>
      <c r="P18" s="38">
        <f t="shared" si="5"/>
        <v>249959</v>
      </c>
      <c r="Q18" s="38">
        <f t="shared" si="5"/>
        <v>249350</v>
      </c>
      <c r="R18" s="38">
        <f t="shared" si="5"/>
        <v>248741</v>
      </c>
      <c r="S18" s="38">
        <f t="shared" si="5"/>
        <v>248132</v>
      </c>
      <c r="T18" s="38">
        <f t="shared" si="5"/>
        <v>247523</v>
      </c>
      <c r="U18" s="38">
        <f t="shared" si="5"/>
        <v>246914</v>
      </c>
      <c r="V18" s="38">
        <f t="shared" si="5"/>
        <v>246305</v>
      </c>
      <c r="W18" s="38">
        <f t="shared" si="5"/>
        <v>245696</v>
      </c>
      <c r="X18" s="38">
        <f t="shared" si="5"/>
        <v>245088</v>
      </c>
      <c r="Y18" s="38">
        <f t="shared" si="5"/>
        <v>244479</v>
      </c>
      <c r="Z18" s="38">
        <f t="shared" si="5"/>
        <v>243870</v>
      </c>
      <c r="AA18" s="38">
        <f t="shared" si="5"/>
        <v>243261</v>
      </c>
      <c r="AB18" s="38">
        <f t="shared" si="5"/>
        <v>242652</v>
      </c>
      <c r="AC18" s="38">
        <f t="shared" si="5"/>
        <v>242043</v>
      </c>
      <c r="AD18" s="38">
        <f t="shared" si="5"/>
        <v>241434</v>
      </c>
      <c r="AE18" s="38">
        <f t="shared" si="5"/>
        <v>240825</v>
      </c>
      <c r="AF18" s="38">
        <f t="shared" si="5"/>
        <v>240216</v>
      </c>
      <c r="AG18" s="38">
        <f t="shared" si="5"/>
        <v>239607</v>
      </c>
      <c r="AH18" s="38">
        <f t="shared" si="5"/>
        <v>238998</v>
      </c>
      <c r="AI18" s="38">
        <f t="shared" si="5"/>
        <v>238389</v>
      </c>
      <c r="AJ18" s="38">
        <f t="shared" si="5"/>
        <v>237780</v>
      </c>
      <c r="AK18" s="38">
        <f t="shared" si="5"/>
        <v>237172</v>
      </c>
    </row>
    <row r="19" spans="1:37" s="8" customFormat="1" x14ac:dyDescent="0.25"/>
    <row r="20" spans="1:37" x14ac:dyDescent="0.25">
      <c r="A20" s="24" t="s">
        <v>407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</row>
    <row r="21" spans="1:37" x14ac:dyDescent="0.25">
      <c r="A21" s="26" t="s">
        <v>32</v>
      </c>
      <c r="B21" t="s">
        <v>0</v>
      </c>
      <c r="C21" s="8">
        <v>2016</v>
      </c>
      <c r="D21" s="8">
        <v>2017</v>
      </c>
      <c r="E21" s="8">
        <v>2018</v>
      </c>
      <c r="F21" s="8">
        <v>2019</v>
      </c>
      <c r="G21" s="8">
        <v>2020</v>
      </c>
      <c r="H21" s="8">
        <v>2021</v>
      </c>
      <c r="I21" s="8">
        <v>2022</v>
      </c>
      <c r="J21" s="8">
        <v>2023</v>
      </c>
      <c r="K21" s="8">
        <v>2024</v>
      </c>
      <c r="L21" s="8">
        <v>2025</v>
      </c>
      <c r="M21" s="8">
        <v>2026</v>
      </c>
      <c r="N21" s="8">
        <v>2027</v>
      </c>
      <c r="O21" s="8">
        <v>2028</v>
      </c>
      <c r="P21" s="8">
        <v>2029</v>
      </c>
      <c r="Q21" s="8">
        <v>2030</v>
      </c>
      <c r="R21" s="8">
        <v>2031</v>
      </c>
      <c r="S21" s="8">
        <v>2032</v>
      </c>
      <c r="T21" s="8">
        <v>2033</v>
      </c>
      <c r="U21" s="8">
        <v>2034</v>
      </c>
      <c r="V21" s="8">
        <v>2035</v>
      </c>
      <c r="W21" s="8">
        <v>2036</v>
      </c>
      <c r="X21" s="8">
        <v>2037</v>
      </c>
      <c r="Y21" s="8">
        <v>2038</v>
      </c>
      <c r="Z21" s="8">
        <v>2039</v>
      </c>
      <c r="AA21" s="8">
        <v>2040</v>
      </c>
      <c r="AB21" s="8">
        <v>2041</v>
      </c>
      <c r="AC21" s="8">
        <v>2042</v>
      </c>
      <c r="AD21" s="8">
        <v>2043</v>
      </c>
      <c r="AE21" s="8">
        <v>2044</v>
      </c>
      <c r="AF21" s="8">
        <v>2045</v>
      </c>
      <c r="AG21" s="8">
        <v>2046</v>
      </c>
      <c r="AH21" s="8">
        <v>2047</v>
      </c>
      <c r="AI21" s="8">
        <v>2048</v>
      </c>
      <c r="AJ21" s="8">
        <v>2049</v>
      </c>
      <c r="AK21" s="8">
        <v>2050</v>
      </c>
    </row>
    <row r="22" spans="1:37" x14ac:dyDescent="0.25">
      <c r="A22" t="s">
        <v>321</v>
      </c>
      <c r="B22" s="8" t="s">
        <v>365</v>
      </c>
      <c r="C22" s="7">
        <f>'Subsidies Paid'!I4*10^9</f>
        <v>400000000</v>
      </c>
      <c r="D22" s="7">
        <f>'Subsidies Paid'!J4*10^9</f>
        <v>300000000</v>
      </c>
      <c r="E22" s="7">
        <f>'Subsidies Paid'!K4*10^9</f>
        <v>300000000</v>
      </c>
      <c r="F22" s="7">
        <f>E22</f>
        <v>300000000</v>
      </c>
      <c r="G22" s="7">
        <f t="shared" ref="G22:R22" si="6">F22</f>
        <v>300000000</v>
      </c>
      <c r="H22" s="7">
        <f t="shared" si="6"/>
        <v>300000000</v>
      </c>
      <c r="I22" s="7">
        <f t="shared" si="6"/>
        <v>300000000</v>
      </c>
      <c r="J22" s="7">
        <f t="shared" si="6"/>
        <v>300000000</v>
      </c>
      <c r="K22" s="7">
        <f t="shared" si="6"/>
        <v>300000000</v>
      </c>
      <c r="L22" s="7">
        <f t="shared" si="6"/>
        <v>300000000</v>
      </c>
      <c r="M22" s="7">
        <f t="shared" si="6"/>
        <v>300000000</v>
      </c>
      <c r="N22" s="7">
        <f t="shared" si="6"/>
        <v>300000000</v>
      </c>
      <c r="O22" s="7">
        <f t="shared" si="6"/>
        <v>300000000</v>
      </c>
      <c r="P22" s="7">
        <f t="shared" si="6"/>
        <v>300000000</v>
      </c>
      <c r="Q22" s="7">
        <f t="shared" si="6"/>
        <v>300000000</v>
      </c>
      <c r="R22" s="7">
        <f t="shared" si="6"/>
        <v>300000000</v>
      </c>
      <c r="S22" s="7">
        <f t="shared" ref="S22" si="7">R22</f>
        <v>300000000</v>
      </c>
      <c r="T22" s="7">
        <f t="shared" ref="T22" si="8">S22</f>
        <v>300000000</v>
      </c>
      <c r="U22" s="7">
        <f t="shared" ref="U22" si="9">T22</f>
        <v>300000000</v>
      </c>
      <c r="V22" s="7">
        <f t="shared" ref="V22" si="10">U22</f>
        <v>300000000</v>
      </c>
      <c r="W22" s="7">
        <f t="shared" ref="W22" si="11">V22</f>
        <v>300000000</v>
      </c>
      <c r="X22" s="7">
        <f t="shared" ref="X22" si="12">W22</f>
        <v>300000000</v>
      </c>
      <c r="Y22" s="7">
        <f t="shared" ref="Y22" si="13">X22</f>
        <v>300000000</v>
      </c>
      <c r="Z22" s="7">
        <f t="shared" ref="Z22" si="14">Y22</f>
        <v>300000000</v>
      </c>
      <c r="AA22" s="7">
        <f t="shared" ref="AA22" si="15">Z22</f>
        <v>300000000</v>
      </c>
      <c r="AB22" s="7">
        <f>AA22</f>
        <v>300000000</v>
      </c>
      <c r="AC22" s="7">
        <f t="shared" ref="AC22:AK22" si="16">AB22</f>
        <v>300000000</v>
      </c>
      <c r="AD22" s="7">
        <f t="shared" si="16"/>
        <v>300000000</v>
      </c>
      <c r="AE22" s="7">
        <f t="shared" si="16"/>
        <v>300000000</v>
      </c>
      <c r="AF22" s="7">
        <f t="shared" si="16"/>
        <v>300000000</v>
      </c>
      <c r="AG22" s="7">
        <f t="shared" si="16"/>
        <v>300000000</v>
      </c>
      <c r="AH22" s="7">
        <f t="shared" si="16"/>
        <v>300000000</v>
      </c>
      <c r="AI22" s="7">
        <f t="shared" si="16"/>
        <v>300000000</v>
      </c>
      <c r="AJ22" s="7">
        <f t="shared" si="16"/>
        <v>300000000</v>
      </c>
      <c r="AK22" s="7">
        <f t="shared" si="16"/>
        <v>300000000</v>
      </c>
    </row>
    <row r="23" spans="1:37" x14ac:dyDescent="0.25">
      <c r="A23" t="s">
        <v>322</v>
      </c>
      <c r="B23" t="s">
        <v>324</v>
      </c>
      <c r="C23" s="7">
        <f>'AEO Table 8'!C19*10^6</f>
        <v>1215906006</v>
      </c>
      <c r="D23" s="7">
        <f>'AEO Table 8'!D19*10^6</f>
        <v>1236523560</v>
      </c>
      <c r="E23" s="7">
        <f>'AEO Table 8'!E19*10^6</f>
        <v>1223139648</v>
      </c>
      <c r="F23" s="7">
        <f>'AEO Table 8'!F19*10^6</f>
        <v>1167011353</v>
      </c>
      <c r="G23" s="7">
        <f>'AEO Table 8'!G19*10^6</f>
        <v>1165184448</v>
      </c>
      <c r="H23" s="7">
        <f>'AEO Table 8'!H19*10^6</f>
        <v>1129597900</v>
      </c>
      <c r="I23" s="7">
        <f>'AEO Table 8'!I19*10^6</f>
        <v>1094624512</v>
      </c>
      <c r="J23" s="7">
        <f>'AEO Table 8'!J19*10^6</f>
        <v>1100501099</v>
      </c>
      <c r="K23" s="7">
        <f>'AEO Table 8'!K19*10^6</f>
        <v>1140358887</v>
      </c>
      <c r="L23" s="7">
        <f>'AEO Table 8'!L19*10^6</f>
        <v>1155281128</v>
      </c>
      <c r="M23" s="7">
        <f>'AEO Table 8'!M19*10^6</f>
        <v>1172226929</v>
      </c>
      <c r="N23" s="7">
        <f>'AEO Table 8'!N19*10^6</f>
        <v>1170560669</v>
      </c>
      <c r="O23" s="7">
        <f>'AEO Table 8'!O19*10^6</f>
        <v>1164756836</v>
      </c>
      <c r="P23" s="7">
        <f>'AEO Table 8'!P19*10^6</f>
        <v>1168439697</v>
      </c>
      <c r="Q23" s="7">
        <f>'AEO Table 8'!Q19*10^6</f>
        <v>1168058105</v>
      </c>
      <c r="R23" s="7">
        <f>'AEO Table 8'!R19*10^6</f>
        <v>1156652588</v>
      </c>
      <c r="S23" s="7">
        <f>'AEO Table 8'!S19*10^6</f>
        <v>1149521362</v>
      </c>
      <c r="T23" s="7">
        <f>'AEO Table 8'!T19*10^6</f>
        <v>1144880859</v>
      </c>
      <c r="U23" s="7">
        <f>'AEO Table 8'!U19*10^6</f>
        <v>1142427734</v>
      </c>
      <c r="V23" s="7">
        <f>'AEO Table 8'!V19*10^6</f>
        <v>1139739990</v>
      </c>
      <c r="W23" s="7">
        <f>'AEO Table 8'!W19*10^6</f>
        <v>1141831177</v>
      </c>
      <c r="X23" s="7">
        <f>'AEO Table 8'!X19*10^6</f>
        <v>1139363037</v>
      </c>
      <c r="Y23" s="7">
        <f>'AEO Table 8'!Y19*10^6</f>
        <v>1140041016</v>
      </c>
      <c r="Z23" s="7">
        <f>'AEO Table 8'!Z19*10^6</f>
        <v>1141678223</v>
      </c>
      <c r="AA23" s="7">
        <f>'AEO Table 8'!AA19*10^6</f>
        <v>1136898193</v>
      </c>
      <c r="AB23" s="7">
        <f>'AEO Table 8'!AB19*10^6</f>
        <v>1135494751</v>
      </c>
      <c r="AC23" s="7">
        <f>'AEO Table 8'!AC19*10^6</f>
        <v>1126362549</v>
      </c>
      <c r="AD23" s="7">
        <f>'AEO Table 8'!AD19*10^6</f>
        <v>1125106689</v>
      </c>
      <c r="AE23" s="7">
        <f>'AEO Table 8'!AE19*10^6</f>
        <v>1135504028</v>
      </c>
      <c r="AF23" s="7">
        <f>'AEO Table 8'!AF19*10^6</f>
        <v>1135712402</v>
      </c>
      <c r="AG23" s="7">
        <f>'AEO Table 8'!AG19*10^6</f>
        <v>1129165771</v>
      </c>
      <c r="AH23" s="7">
        <f>'AEO Table 8'!AH19*10^6</f>
        <v>1128739136</v>
      </c>
      <c r="AI23" s="7">
        <f>'AEO Table 8'!AI19*10^6</f>
        <v>1127178223</v>
      </c>
      <c r="AJ23" s="7">
        <f>'AEO Table 8'!AJ19*10^6</f>
        <v>1136245850</v>
      </c>
      <c r="AK23" s="7">
        <f>'AEO Table 8'!AK19*10^6</f>
        <v>1138642334</v>
      </c>
    </row>
    <row r="24" spans="1:37" x14ac:dyDescent="0.25">
      <c r="A24" t="s">
        <v>325</v>
      </c>
      <c r="C24" s="8">
        <f t="shared" ref="C24:Q24" si="17">C22/C23</f>
        <v>0.32897279726077772</v>
      </c>
      <c r="D24" s="8">
        <f t="shared" si="17"/>
        <v>0.24261567648577598</v>
      </c>
      <c r="E24" s="8">
        <f t="shared" si="17"/>
        <v>0.2452704402890879</v>
      </c>
      <c r="F24" s="8">
        <f t="shared" si="17"/>
        <v>0.25706690790008108</v>
      </c>
      <c r="G24" s="8">
        <f t="shared" si="17"/>
        <v>0.25746996581952319</v>
      </c>
      <c r="H24" s="8">
        <f t="shared" si="17"/>
        <v>0.26558123027672059</v>
      </c>
      <c r="I24" s="8">
        <f t="shared" si="17"/>
        <v>0.27406658329975347</v>
      </c>
      <c r="J24" s="8">
        <f t="shared" si="17"/>
        <v>0.27260308987660536</v>
      </c>
      <c r="K24" s="8">
        <f t="shared" si="17"/>
        <v>0.26307507524164186</v>
      </c>
      <c r="L24" s="8">
        <f t="shared" si="17"/>
        <v>0.25967705412045822</v>
      </c>
      <c r="M24" s="8">
        <f t="shared" si="17"/>
        <v>0.25592314301798469</v>
      </c>
      <c r="N24" s="8">
        <f t="shared" si="17"/>
        <v>0.25628744237262596</v>
      </c>
      <c r="O24" s="8">
        <f t="shared" si="17"/>
        <v>0.25756448962365225</v>
      </c>
      <c r="P24" s="8">
        <f t="shared" si="17"/>
        <v>0.25675265978232165</v>
      </c>
      <c r="Q24" s="8">
        <f t="shared" si="17"/>
        <v>0.25683653811040502</v>
      </c>
      <c r="R24" s="8">
        <f t="shared" ref="R24:S24" si="18">R22/R23</f>
        <v>0.25936915121483306</v>
      </c>
      <c r="S24" s="8">
        <f t="shared" si="18"/>
        <v>0.26097818615396901</v>
      </c>
      <c r="T24" s="8">
        <f t="shared" ref="T24:AB24" si="19">T22/T23</f>
        <v>0.26203599932838079</v>
      </c>
      <c r="U24" s="8">
        <f t="shared" si="19"/>
        <v>0.26259866691926792</v>
      </c>
      <c r="V24" s="8">
        <f t="shared" si="19"/>
        <v>0.26321792920506371</v>
      </c>
      <c r="W24" s="8">
        <f t="shared" si="19"/>
        <v>0.26273586327201853</v>
      </c>
      <c r="X24" s="8">
        <f t="shared" si="19"/>
        <v>0.2633050136415826</v>
      </c>
      <c r="Y24" s="8">
        <f t="shared" si="19"/>
        <v>0.26314842693343937</v>
      </c>
      <c r="Z24" s="8">
        <f t="shared" si="19"/>
        <v>0.26277106277081014</v>
      </c>
      <c r="AA24" s="8">
        <f t="shared" si="19"/>
        <v>0.26387587019412212</v>
      </c>
      <c r="AB24" s="8">
        <f t="shared" si="19"/>
        <v>0.26420201391137915</v>
      </c>
      <c r="AC24" s="8">
        <f t="shared" ref="AC24:AK24" si="20">AC22/AC23</f>
        <v>0.26634408278785909</v>
      </c>
      <c r="AD24" s="8">
        <f t="shared" si="20"/>
        <v>0.26664137982029185</v>
      </c>
      <c r="AE24" s="8">
        <f t="shared" si="20"/>
        <v>0.26419985539672608</v>
      </c>
      <c r="AF24" s="8">
        <f t="shared" si="20"/>
        <v>0.26415138152202727</v>
      </c>
      <c r="AG24" s="8">
        <f t="shared" si="20"/>
        <v>0.26568286756896387</v>
      </c>
      <c r="AH24" s="8">
        <f t="shared" si="20"/>
        <v>0.26578328900965831</v>
      </c>
      <c r="AI24" s="8">
        <f t="shared" si="20"/>
        <v>0.26615134490581799</v>
      </c>
      <c r="AJ24" s="8">
        <f t="shared" si="20"/>
        <v>0.26402736696464063</v>
      </c>
      <c r="AK24" s="8">
        <f t="shared" si="20"/>
        <v>0.26347167239611874</v>
      </c>
    </row>
    <row r="26" spans="1:37" x14ac:dyDescent="0.25">
      <c r="A26" s="21" t="s">
        <v>408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</row>
    <row r="27" spans="1:37" x14ac:dyDescent="0.25">
      <c r="A27" s="26" t="s">
        <v>305</v>
      </c>
      <c r="B27" s="8" t="s">
        <v>0</v>
      </c>
      <c r="C27" s="8">
        <v>2016</v>
      </c>
      <c r="D27" s="8">
        <v>2017</v>
      </c>
      <c r="E27" s="8">
        <v>2018</v>
      </c>
      <c r="F27" s="8">
        <v>2019</v>
      </c>
      <c r="G27" s="8">
        <v>2020</v>
      </c>
      <c r="H27" s="8">
        <v>2021</v>
      </c>
      <c r="I27" s="8">
        <v>2022</v>
      </c>
      <c r="J27" s="8">
        <v>2023</v>
      </c>
      <c r="K27" s="8">
        <v>2024</v>
      </c>
      <c r="L27" s="8">
        <v>2025</v>
      </c>
      <c r="M27" s="8">
        <v>2026</v>
      </c>
      <c r="N27" s="8">
        <v>2027</v>
      </c>
      <c r="O27" s="8">
        <v>2028</v>
      </c>
      <c r="P27" s="8">
        <v>2029</v>
      </c>
      <c r="Q27" s="8">
        <v>2030</v>
      </c>
      <c r="R27" s="8">
        <v>2031</v>
      </c>
      <c r="S27" s="8">
        <v>2032</v>
      </c>
      <c r="T27" s="8">
        <v>2033</v>
      </c>
      <c r="U27" s="8">
        <v>2034</v>
      </c>
      <c r="V27" s="8">
        <v>2035</v>
      </c>
      <c r="W27" s="8">
        <v>2036</v>
      </c>
      <c r="X27" s="8">
        <v>2037</v>
      </c>
      <c r="Y27" s="8">
        <v>2038</v>
      </c>
      <c r="Z27" s="8">
        <v>2039</v>
      </c>
      <c r="AA27" s="8">
        <v>2040</v>
      </c>
      <c r="AB27" s="8">
        <v>2041</v>
      </c>
      <c r="AC27" s="8">
        <v>2042</v>
      </c>
      <c r="AD27" s="8">
        <v>2043</v>
      </c>
      <c r="AE27" s="8">
        <v>2044</v>
      </c>
      <c r="AF27" s="8">
        <v>2045</v>
      </c>
      <c r="AG27" s="8">
        <v>2046</v>
      </c>
      <c r="AH27" s="8">
        <v>2047</v>
      </c>
      <c r="AI27" s="8">
        <v>2048</v>
      </c>
      <c r="AJ27" s="8">
        <v>2049</v>
      </c>
      <c r="AK27" s="8">
        <v>2050</v>
      </c>
    </row>
    <row r="28" spans="1:37" x14ac:dyDescent="0.25">
      <c r="A28" t="s">
        <v>328</v>
      </c>
      <c r="B28" s="8" t="s">
        <v>365</v>
      </c>
      <c r="C28" s="7">
        <f>'Subsidies Paid'!I6*10^9</f>
        <v>200000000</v>
      </c>
      <c r="D28" s="7">
        <f>'Subsidies Paid'!J6*10^9</f>
        <v>300000000</v>
      </c>
      <c r="E28" s="7">
        <f>'Subsidies Paid'!K6*10^9</f>
        <v>300000000</v>
      </c>
      <c r="F28" s="7">
        <f>E28</f>
        <v>300000000</v>
      </c>
      <c r="G28" s="7">
        <f t="shared" ref="G28:Q28" si="21">F28</f>
        <v>300000000</v>
      </c>
      <c r="H28" s="7">
        <f t="shared" si="21"/>
        <v>300000000</v>
      </c>
      <c r="I28" s="7">
        <f t="shared" si="21"/>
        <v>300000000</v>
      </c>
      <c r="J28" s="7">
        <f t="shared" si="21"/>
        <v>300000000</v>
      </c>
      <c r="K28" s="7">
        <f t="shared" si="21"/>
        <v>300000000</v>
      </c>
      <c r="L28" s="7">
        <f t="shared" si="21"/>
        <v>300000000</v>
      </c>
      <c r="M28" s="7">
        <f t="shared" si="21"/>
        <v>300000000</v>
      </c>
      <c r="N28" s="7">
        <f t="shared" si="21"/>
        <v>300000000</v>
      </c>
      <c r="O28" s="7">
        <f t="shared" si="21"/>
        <v>300000000</v>
      </c>
      <c r="P28" s="7">
        <f t="shared" si="21"/>
        <v>300000000</v>
      </c>
      <c r="Q28" s="7">
        <f t="shared" si="21"/>
        <v>300000000</v>
      </c>
      <c r="R28" s="7">
        <f t="shared" ref="R28" si="22">Q28</f>
        <v>300000000</v>
      </c>
      <c r="S28" s="7">
        <f t="shared" ref="S28" si="23">R28</f>
        <v>300000000</v>
      </c>
      <c r="T28" s="7">
        <f t="shared" ref="T28" si="24">S28</f>
        <v>300000000</v>
      </c>
      <c r="U28" s="7">
        <f t="shared" ref="U28" si="25">T28</f>
        <v>300000000</v>
      </c>
      <c r="V28" s="7">
        <f t="shared" ref="V28" si="26">U28</f>
        <v>300000000</v>
      </c>
      <c r="W28" s="7">
        <f t="shared" ref="W28" si="27">V28</f>
        <v>300000000</v>
      </c>
      <c r="X28" s="7">
        <f t="shared" ref="X28" si="28">W28</f>
        <v>300000000</v>
      </c>
      <c r="Y28" s="7">
        <f t="shared" ref="Y28" si="29">X28</f>
        <v>300000000</v>
      </c>
      <c r="Z28" s="7">
        <f t="shared" ref="Z28" si="30">Y28</f>
        <v>300000000</v>
      </c>
      <c r="AA28" s="7">
        <f t="shared" ref="AA28" si="31">Z28</f>
        <v>300000000</v>
      </c>
      <c r="AB28" s="7">
        <f t="shared" ref="AB28" si="32">AA28</f>
        <v>300000000</v>
      </c>
      <c r="AC28" s="7">
        <f t="shared" ref="AC28" si="33">AB28</f>
        <v>300000000</v>
      </c>
      <c r="AD28" s="7">
        <f t="shared" ref="AD28" si="34">AC28</f>
        <v>300000000</v>
      </c>
      <c r="AE28" s="7">
        <f t="shared" ref="AE28" si="35">AD28</f>
        <v>300000000</v>
      </c>
      <c r="AF28" s="7">
        <f t="shared" ref="AF28" si="36">AE28</f>
        <v>300000000</v>
      </c>
      <c r="AG28" s="7">
        <f t="shared" ref="AG28" si="37">AF28</f>
        <v>300000000</v>
      </c>
      <c r="AH28" s="7">
        <f t="shared" ref="AH28" si="38">AG28</f>
        <v>300000000</v>
      </c>
      <c r="AI28" s="7">
        <f t="shared" ref="AI28" si="39">AH28</f>
        <v>300000000</v>
      </c>
      <c r="AJ28" s="7">
        <f t="shared" ref="AJ28" si="40">AI28</f>
        <v>300000000</v>
      </c>
      <c r="AK28" s="7">
        <f t="shared" ref="AK28" si="41">AJ28</f>
        <v>300000000</v>
      </c>
    </row>
    <row r="29" spans="1:37" x14ac:dyDescent="0.25">
      <c r="A29" t="s">
        <v>329</v>
      </c>
      <c r="B29" t="s">
        <v>324</v>
      </c>
      <c r="C29" s="7">
        <f>'AEO Table 8'!C22*10^6</f>
        <v>804239014</v>
      </c>
      <c r="D29" s="7">
        <f>'AEO Table 8'!D22*10^6</f>
        <v>792317627</v>
      </c>
      <c r="E29" s="7">
        <f>'AEO Table 8'!E22*10^6</f>
        <v>797014343</v>
      </c>
      <c r="F29" s="7">
        <f>'AEO Table 8'!F22*10^6</f>
        <v>788091431</v>
      </c>
      <c r="G29" s="7">
        <f>'AEO Table 8'!G22*10^6</f>
        <v>764657288</v>
      </c>
      <c r="H29" s="7">
        <f>'AEO Table 8'!H22*10^6</f>
        <v>761197876</v>
      </c>
      <c r="I29" s="7">
        <f>'AEO Table 8'!I22*10^6</f>
        <v>763492126</v>
      </c>
      <c r="J29" s="7">
        <f>'AEO Table 8'!J22*10^6</f>
        <v>745052795</v>
      </c>
      <c r="K29" s="7">
        <f>'AEO Table 8'!K22*10^6</f>
        <v>738863770</v>
      </c>
      <c r="L29" s="7">
        <f>'AEO Table 8'!L22*10^6</f>
        <v>718577026</v>
      </c>
      <c r="M29" s="7">
        <f>'AEO Table 8'!M22*10^6</f>
        <v>709667542</v>
      </c>
      <c r="N29" s="7">
        <f>'AEO Table 8'!N22*10^6</f>
        <v>709656189</v>
      </c>
      <c r="O29" s="7">
        <f>'AEO Table 8'!O22*10^6</f>
        <v>708669250</v>
      </c>
      <c r="P29" s="7">
        <f>'AEO Table 8'!P22*10^6</f>
        <v>706121826</v>
      </c>
      <c r="Q29" s="7">
        <f>'AEO Table 8'!Q22*10^6</f>
        <v>695888550</v>
      </c>
      <c r="R29" s="7">
        <f>'AEO Table 8'!R22*10^6</f>
        <v>688672119</v>
      </c>
      <c r="S29" s="7">
        <f>'AEO Table 8'!S22*10^6</f>
        <v>689552429</v>
      </c>
      <c r="T29" s="7">
        <f>'AEO Table 8'!T22*10^6</f>
        <v>686973145</v>
      </c>
      <c r="U29" s="7">
        <f>'AEO Table 8'!U22*10^6</f>
        <v>671147949</v>
      </c>
      <c r="V29" s="7">
        <f>'AEO Table 8'!V22*10^6</f>
        <v>668583740</v>
      </c>
      <c r="W29" s="7">
        <f>'AEO Table 8'!W22*10^6</f>
        <v>661016907</v>
      </c>
      <c r="X29" s="7">
        <f>'AEO Table 8'!X22*10^6</f>
        <v>660053467</v>
      </c>
      <c r="Y29" s="7">
        <f>'AEO Table 8'!Y22*10^6</f>
        <v>661287476</v>
      </c>
      <c r="Z29" s="7">
        <f>'AEO Table 8'!Z22*10^6</f>
        <v>663459900</v>
      </c>
      <c r="AA29" s="7">
        <f>'AEO Table 8'!AA22*10^6</f>
        <v>665718811</v>
      </c>
      <c r="AB29" s="7">
        <f>'AEO Table 8'!AB22*10^6</f>
        <v>665787903</v>
      </c>
      <c r="AC29" s="7">
        <f>'AEO Table 8'!AC22*10^6</f>
        <v>664109131</v>
      </c>
      <c r="AD29" s="7">
        <f>'AEO Table 8'!AD22*10^6</f>
        <v>662431030</v>
      </c>
      <c r="AE29" s="7">
        <f>'AEO Table 8'!AE22*10^6</f>
        <v>661057251</v>
      </c>
      <c r="AF29" s="7">
        <f>'AEO Table 8'!AF22*10^6</f>
        <v>655429199</v>
      </c>
      <c r="AG29" s="7">
        <f>'AEO Table 8'!AG22*10^6</f>
        <v>649926636</v>
      </c>
      <c r="AH29" s="7">
        <f>'AEO Table 8'!AH22*10^6</f>
        <v>647092529</v>
      </c>
      <c r="AI29" s="7">
        <f>'AEO Table 8'!AI22*10^6</f>
        <v>645884094</v>
      </c>
      <c r="AJ29" s="7">
        <f>'AEO Table 8'!AJ22*10^6</f>
        <v>645884094</v>
      </c>
      <c r="AK29" s="7">
        <f>'AEO Table 8'!AK22*10^6</f>
        <v>634918152</v>
      </c>
    </row>
    <row r="30" spans="1:37" x14ac:dyDescent="0.25">
      <c r="A30" t="s">
        <v>326</v>
      </c>
      <c r="C30" s="8">
        <f t="shared" ref="C30:Q30" si="42">C28/C29</f>
        <v>0.24868229036200426</v>
      </c>
      <c r="D30" s="8">
        <f t="shared" si="42"/>
        <v>0.37863602900759397</v>
      </c>
      <c r="E30" s="8">
        <f t="shared" si="42"/>
        <v>0.37640476941830897</v>
      </c>
      <c r="F30" s="8">
        <f t="shared" si="42"/>
        <v>0.3806664914746421</v>
      </c>
      <c r="G30" s="8">
        <f t="shared" si="42"/>
        <v>0.39233262365767185</v>
      </c>
      <c r="H30" s="8">
        <f t="shared" si="42"/>
        <v>0.39411565567742074</v>
      </c>
      <c r="I30" s="8">
        <f t="shared" si="42"/>
        <v>0.39293136076166946</v>
      </c>
      <c r="J30" s="8">
        <f t="shared" si="42"/>
        <v>0.40265602922810323</v>
      </c>
      <c r="K30" s="8">
        <f t="shared" si="42"/>
        <v>0.40602884074286116</v>
      </c>
      <c r="L30" s="8">
        <f t="shared" si="42"/>
        <v>0.41749177770122586</v>
      </c>
      <c r="M30" s="8">
        <f t="shared" si="42"/>
        <v>0.4227331563657733</v>
      </c>
      <c r="N30" s="8">
        <f t="shared" si="42"/>
        <v>0.42273991920332565</v>
      </c>
      <c r="O30" s="8">
        <f t="shared" si="42"/>
        <v>0.42332865437578954</v>
      </c>
      <c r="P30" s="8">
        <f t="shared" si="42"/>
        <v>0.42485586616040955</v>
      </c>
      <c r="Q30" s="8">
        <f t="shared" si="42"/>
        <v>0.43110351506717565</v>
      </c>
      <c r="R30" s="8">
        <f t="shared" ref="R30:AB30" si="43">R28/R29</f>
        <v>0.43562094605430079</v>
      </c>
      <c r="S30" s="8">
        <f t="shared" si="43"/>
        <v>0.43506481506426542</v>
      </c>
      <c r="T30" s="8">
        <f t="shared" si="43"/>
        <v>0.43669829335177285</v>
      </c>
      <c r="U30" s="8">
        <f t="shared" si="43"/>
        <v>0.44699533157628707</v>
      </c>
      <c r="V30" s="8">
        <f t="shared" si="43"/>
        <v>0.44870968594001404</v>
      </c>
      <c r="W30" s="8">
        <f t="shared" si="43"/>
        <v>0.45384618278757582</v>
      </c>
      <c r="X30" s="8">
        <f t="shared" si="43"/>
        <v>0.45450863452551188</v>
      </c>
      <c r="Y30" s="8">
        <f t="shared" si="43"/>
        <v>0.45366048940566961</v>
      </c>
      <c r="Z30" s="8">
        <f t="shared" si="43"/>
        <v>0.45217502971920381</v>
      </c>
      <c r="AA30" s="8">
        <f t="shared" si="43"/>
        <v>0.4506407135309265</v>
      </c>
      <c r="AB30" s="8">
        <f t="shared" si="43"/>
        <v>0.45059394838539146</v>
      </c>
      <c r="AC30" s="8">
        <f t="shared" ref="AC30:AK30" si="44">AC28/AC29</f>
        <v>0.45173298483077173</v>
      </c>
      <c r="AD30" s="8">
        <f t="shared" si="44"/>
        <v>0.45287733577335593</v>
      </c>
      <c r="AE30" s="8">
        <f t="shared" si="44"/>
        <v>0.45381848477750075</v>
      </c>
      <c r="AF30" s="8">
        <f t="shared" si="44"/>
        <v>0.4577153420349831</v>
      </c>
      <c r="AG30" s="8">
        <f t="shared" si="44"/>
        <v>0.46159056019978228</v>
      </c>
      <c r="AH30" s="8">
        <f t="shared" si="44"/>
        <v>0.46361221394969931</v>
      </c>
      <c r="AI30" s="8">
        <f t="shared" si="44"/>
        <v>0.4644796222524718</v>
      </c>
      <c r="AJ30" s="8">
        <f t="shared" si="44"/>
        <v>0.4644796222524718</v>
      </c>
      <c r="AK30" s="8">
        <f t="shared" si="44"/>
        <v>0.47250184776572585</v>
      </c>
    </row>
    <row r="32" spans="1:37" x14ac:dyDescent="0.25">
      <c r="A32" s="23" t="s">
        <v>327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</row>
    <row r="33" spans="1:37" x14ac:dyDescent="0.25">
      <c r="A33" s="21" t="s">
        <v>287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</row>
    <row r="34" spans="1:37" x14ac:dyDescent="0.25">
      <c r="A34" s="26" t="s">
        <v>295</v>
      </c>
      <c r="B34" s="8" t="s">
        <v>0</v>
      </c>
      <c r="C34" s="8">
        <v>2016</v>
      </c>
      <c r="D34" s="8">
        <v>2017</v>
      </c>
      <c r="E34" s="8">
        <v>2018</v>
      </c>
      <c r="F34" s="8">
        <v>2019</v>
      </c>
      <c r="G34" s="8">
        <v>2020</v>
      </c>
      <c r="H34" s="8">
        <v>2021</v>
      </c>
      <c r="I34" s="8">
        <v>2022</v>
      </c>
      <c r="J34" s="8">
        <v>2023</v>
      </c>
      <c r="K34" s="8">
        <v>2024</v>
      </c>
      <c r="L34" s="8">
        <v>2025</v>
      </c>
      <c r="M34" s="8">
        <v>2026</v>
      </c>
      <c r="N34" s="8">
        <v>2027</v>
      </c>
      <c r="O34" s="8">
        <v>2028</v>
      </c>
      <c r="P34" s="8">
        <v>2029</v>
      </c>
      <c r="Q34" s="8">
        <v>2030</v>
      </c>
      <c r="R34" s="8">
        <v>2031</v>
      </c>
      <c r="S34" s="8">
        <v>2032</v>
      </c>
      <c r="T34" s="8">
        <v>2033</v>
      </c>
      <c r="U34" s="8">
        <v>2034</v>
      </c>
      <c r="V34" s="8">
        <v>2035</v>
      </c>
      <c r="W34" s="8">
        <v>2036</v>
      </c>
      <c r="X34" s="8">
        <v>2037</v>
      </c>
      <c r="Y34" s="8">
        <v>2038</v>
      </c>
      <c r="Z34" s="8">
        <v>2039</v>
      </c>
      <c r="AA34" s="8">
        <v>2040</v>
      </c>
      <c r="AB34" s="8">
        <v>2041</v>
      </c>
      <c r="AC34" s="8">
        <v>2042</v>
      </c>
      <c r="AD34" s="8">
        <v>2043</v>
      </c>
      <c r="AE34" s="8">
        <v>2044</v>
      </c>
      <c r="AF34" s="8">
        <v>2045</v>
      </c>
      <c r="AG34" s="8">
        <v>2046</v>
      </c>
      <c r="AH34" s="8">
        <v>2047</v>
      </c>
      <c r="AI34" s="8">
        <v>2048</v>
      </c>
      <c r="AJ34" s="8">
        <v>2049</v>
      </c>
      <c r="AK34" s="8">
        <v>2050</v>
      </c>
    </row>
    <row r="35" spans="1:37" x14ac:dyDescent="0.25">
      <c r="A35" t="s">
        <v>332</v>
      </c>
      <c r="B35" s="8" t="s">
        <v>365</v>
      </c>
      <c r="C35" s="7">
        <f>'Subsidies Paid'!I12*10^9</f>
        <v>100000000</v>
      </c>
      <c r="D35" s="7">
        <f>'Subsidies Paid'!J12*10^9</f>
        <v>100000000</v>
      </c>
      <c r="E35" s="7">
        <f>'Subsidies Paid'!K12*10^9</f>
        <v>100000000</v>
      </c>
      <c r="F35" s="7">
        <f>E35</f>
        <v>100000000</v>
      </c>
      <c r="G35" s="7">
        <f t="shared" ref="G35:Q35" si="45">F35</f>
        <v>100000000</v>
      </c>
      <c r="H35" s="7">
        <f t="shared" si="45"/>
        <v>100000000</v>
      </c>
      <c r="I35" s="7">
        <f t="shared" si="45"/>
        <v>100000000</v>
      </c>
      <c r="J35" s="7">
        <f t="shared" si="45"/>
        <v>100000000</v>
      </c>
      <c r="K35" s="7">
        <f t="shared" si="45"/>
        <v>100000000</v>
      </c>
      <c r="L35" s="7">
        <f t="shared" si="45"/>
        <v>100000000</v>
      </c>
      <c r="M35" s="7">
        <f t="shared" si="45"/>
        <v>100000000</v>
      </c>
      <c r="N35" s="7">
        <f t="shared" si="45"/>
        <v>100000000</v>
      </c>
      <c r="O35" s="7">
        <f t="shared" si="45"/>
        <v>100000000</v>
      </c>
      <c r="P35" s="7">
        <f t="shared" si="45"/>
        <v>100000000</v>
      </c>
      <c r="Q35" s="7">
        <f t="shared" si="45"/>
        <v>100000000</v>
      </c>
      <c r="R35" s="7">
        <f t="shared" ref="R35" si="46">Q35</f>
        <v>100000000</v>
      </c>
      <c r="S35" s="7">
        <f t="shared" ref="S35" si="47">R35</f>
        <v>100000000</v>
      </c>
      <c r="T35" s="7">
        <f t="shared" ref="T35" si="48">S35</f>
        <v>100000000</v>
      </c>
      <c r="U35" s="7">
        <f t="shared" ref="U35" si="49">T35</f>
        <v>100000000</v>
      </c>
      <c r="V35" s="7">
        <f t="shared" ref="V35" si="50">U35</f>
        <v>100000000</v>
      </c>
      <c r="W35" s="7">
        <f t="shared" ref="W35" si="51">V35</f>
        <v>100000000</v>
      </c>
      <c r="X35" s="7">
        <f t="shared" ref="X35" si="52">W35</f>
        <v>100000000</v>
      </c>
      <c r="Y35" s="7">
        <f t="shared" ref="Y35" si="53">X35</f>
        <v>100000000</v>
      </c>
      <c r="Z35" s="7">
        <f t="shared" ref="Z35" si="54">Y35</f>
        <v>100000000</v>
      </c>
      <c r="AA35" s="7">
        <f t="shared" ref="AA35" si="55">Z35</f>
        <v>100000000</v>
      </c>
      <c r="AB35" s="7">
        <f t="shared" ref="AB35" si="56">AA35</f>
        <v>100000000</v>
      </c>
      <c r="AC35" s="7">
        <f t="shared" ref="AC35" si="57">AB35</f>
        <v>100000000</v>
      </c>
      <c r="AD35" s="7">
        <f t="shared" ref="AD35" si="58">AC35</f>
        <v>100000000</v>
      </c>
      <c r="AE35" s="7">
        <f t="shared" ref="AE35" si="59">AD35</f>
        <v>100000000</v>
      </c>
      <c r="AF35" s="7">
        <f t="shared" ref="AF35" si="60">AE35</f>
        <v>100000000</v>
      </c>
      <c r="AG35" s="7">
        <f t="shared" ref="AG35" si="61">AF35</f>
        <v>100000000</v>
      </c>
      <c r="AH35" s="7">
        <f t="shared" ref="AH35" si="62">AG35</f>
        <v>100000000</v>
      </c>
      <c r="AI35" s="7">
        <f t="shared" ref="AI35" si="63">AH35</f>
        <v>100000000</v>
      </c>
      <c r="AJ35" s="7">
        <f t="shared" ref="AJ35" si="64">AI35</f>
        <v>100000000</v>
      </c>
      <c r="AK35" s="7">
        <f t="shared" ref="AK35" si="65">AJ35</f>
        <v>100000000</v>
      </c>
    </row>
    <row r="36" spans="1:37" x14ac:dyDescent="0.25">
      <c r="A36" t="s">
        <v>333</v>
      </c>
      <c r="B36" t="s">
        <v>323</v>
      </c>
      <c r="C36" s="7">
        <f>'AEO Table 1'!C19*10^15</f>
        <v>1.5298574E+16</v>
      </c>
      <c r="D36" s="7">
        <f>'AEO Table 1'!D19*10^15</f>
        <v>1.5934363E+16</v>
      </c>
      <c r="E36" s="7">
        <f>'AEO Table 1'!E19*10^15</f>
        <v>1.5488661E+16</v>
      </c>
      <c r="F36" s="7">
        <f>'AEO Table 1'!F19*10^15</f>
        <v>1.4932977E+16</v>
      </c>
      <c r="G36" s="7">
        <f>'AEO Table 1'!G19*10^15</f>
        <v>1.486701E+16</v>
      </c>
      <c r="H36" s="7">
        <f>'AEO Table 1'!H19*10^15</f>
        <v>1.4574357E+16</v>
      </c>
      <c r="I36" s="7">
        <f>'AEO Table 1'!I19*10^15</f>
        <v>1.4283575E+16</v>
      </c>
      <c r="J36" s="7">
        <f>'AEO Table 1'!J19*10^15</f>
        <v>1.4414595E+16</v>
      </c>
      <c r="K36" s="7">
        <f>'AEO Table 1'!K19*10^15</f>
        <v>1.4876139E+16</v>
      </c>
      <c r="L36" s="7">
        <f>'AEO Table 1'!L19*10^15</f>
        <v>1.4958221E+16</v>
      </c>
      <c r="M36" s="7">
        <f>'AEO Table 1'!M19*10^15</f>
        <v>1.5105194E+16</v>
      </c>
      <c r="N36" s="7">
        <f>'AEO Table 1'!N19*10^15</f>
        <v>1.5091894E+16</v>
      </c>
      <c r="O36" s="7">
        <f>'AEO Table 1'!O19*10^15</f>
        <v>1.5063319E+16</v>
      </c>
      <c r="P36" s="7">
        <f>'AEO Table 1'!P19*10^15</f>
        <v>1.5118427E+16</v>
      </c>
      <c r="Q36" s="7">
        <f>'AEO Table 1'!Q19*10^15</f>
        <v>1.5159262E+16</v>
      </c>
      <c r="R36" s="7">
        <f>'AEO Table 1'!R19*10^15</f>
        <v>1.5075911E+16</v>
      </c>
      <c r="S36" s="7">
        <f>'AEO Table 1'!S19*10^15</f>
        <v>1.5087629E+16</v>
      </c>
      <c r="T36" s="7">
        <f>'AEO Table 1'!T19*10^15</f>
        <v>1.5101613E+16</v>
      </c>
      <c r="U36" s="7">
        <f>'AEO Table 1'!U19*10^15</f>
        <v>1.4952728E+16</v>
      </c>
      <c r="V36" s="7">
        <f>'AEO Table 1'!V19*10^15</f>
        <v>1.4957111E+16</v>
      </c>
      <c r="W36" s="7">
        <f>'AEO Table 1'!W19*10^15</f>
        <v>1.5048913E+16</v>
      </c>
      <c r="X36" s="7">
        <f>'AEO Table 1'!X19*10^15</f>
        <v>1.5096757E+16</v>
      </c>
      <c r="Y36" s="7">
        <f>'AEO Table 1'!Y19*10^15</f>
        <v>1.5207945E+16</v>
      </c>
      <c r="Z36" s="7">
        <f>'AEO Table 1'!Z19*10^15</f>
        <v>1.5252171E+16</v>
      </c>
      <c r="AA36" s="7">
        <f>'AEO Table 1'!AA19*10^15</f>
        <v>1.5262432E+16</v>
      </c>
      <c r="AB36" s="7">
        <f>'AEO Table 1'!AB19*10^15</f>
        <v>1.526694E+16</v>
      </c>
      <c r="AC36" s="7">
        <f>'AEO Table 1'!AC19*10^15</f>
        <v>1.521041E+16</v>
      </c>
      <c r="AD36" s="7">
        <f>'AEO Table 1'!AD19*10^15</f>
        <v>1.5198357E+16</v>
      </c>
      <c r="AE36" s="7">
        <f>'AEO Table 1'!AE19*10^15</f>
        <v>1.519268E+16</v>
      </c>
      <c r="AF36" s="7">
        <f>'AEO Table 1'!AF19*10^15</f>
        <v>1.517347E+16</v>
      </c>
      <c r="AG36" s="7">
        <f>'AEO Table 1'!AG19*10^15</f>
        <v>1.5128652E+16</v>
      </c>
      <c r="AH36" s="7">
        <f>'AEO Table 1'!AH19*10^15</f>
        <v>1.514988E+16</v>
      </c>
      <c r="AI36" s="7">
        <f>'AEO Table 1'!AI19*10^15</f>
        <v>1.5177702E+16</v>
      </c>
      <c r="AJ36" s="7">
        <f>'AEO Table 1'!AJ19*10^15</f>
        <v>1.5275507E+16</v>
      </c>
      <c r="AK36" s="7">
        <f>'AEO Table 1'!AK19*10^15</f>
        <v>1.5228484E+16</v>
      </c>
    </row>
    <row r="37" spans="1:37" x14ac:dyDescent="0.25">
      <c r="A37" t="s">
        <v>350</v>
      </c>
      <c r="C37" s="8">
        <f t="shared" ref="C37:Q37" si="66">C35/C36</f>
        <v>6.5365569366138307E-9</v>
      </c>
      <c r="D37" s="8">
        <f t="shared" si="66"/>
        <v>6.2757450674369599E-9</v>
      </c>
      <c r="E37" s="8">
        <f t="shared" si="66"/>
        <v>6.456336025431766E-9</v>
      </c>
      <c r="F37" s="8">
        <f t="shared" si="66"/>
        <v>6.6965883627892816E-9</v>
      </c>
      <c r="G37" s="8">
        <f t="shared" si="66"/>
        <v>6.7263020607371622E-9</v>
      </c>
      <c r="H37" s="8">
        <f t="shared" si="66"/>
        <v>6.8613661652448885E-9</v>
      </c>
      <c r="I37" s="8">
        <f t="shared" si="66"/>
        <v>7.0010484069989479E-9</v>
      </c>
      <c r="J37" s="8">
        <f t="shared" si="66"/>
        <v>6.9374130872216664E-9</v>
      </c>
      <c r="K37" s="8">
        <f t="shared" si="66"/>
        <v>6.7221743491372323E-9</v>
      </c>
      <c r="L37" s="8">
        <f t="shared" si="66"/>
        <v>6.6852869736314231E-9</v>
      </c>
      <c r="M37" s="8">
        <f t="shared" si="66"/>
        <v>6.6202393693189241E-9</v>
      </c>
      <c r="N37" s="8">
        <f t="shared" si="66"/>
        <v>6.6260735730054822E-9</v>
      </c>
      <c r="O37" s="8">
        <f t="shared" si="66"/>
        <v>6.6386431834843302E-9</v>
      </c>
      <c r="P37" s="8">
        <f t="shared" si="66"/>
        <v>6.6144447434908405E-9</v>
      </c>
      <c r="Q37" s="8">
        <f t="shared" si="66"/>
        <v>6.596627197287045E-9</v>
      </c>
      <c r="R37" s="8">
        <f t="shared" ref="R37:AK37" si="67">R35/R36</f>
        <v>6.6330983248707159E-9</v>
      </c>
      <c r="S37" s="8">
        <f t="shared" si="67"/>
        <v>6.6279466442341601E-9</v>
      </c>
      <c r="T37" s="8">
        <f t="shared" si="67"/>
        <v>6.6218092067383796E-9</v>
      </c>
      <c r="U37" s="8">
        <f t="shared" si="67"/>
        <v>6.6877428653821564E-9</v>
      </c>
      <c r="V37" s="8">
        <f t="shared" si="67"/>
        <v>6.6857831034348813E-9</v>
      </c>
      <c r="W37" s="8">
        <f t="shared" si="67"/>
        <v>6.6449982134922302E-9</v>
      </c>
      <c r="X37" s="8">
        <f t="shared" si="67"/>
        <v>6.6239391678623432E-9</v>
      </c>
      <c r="Y37" s="8">
        <f t="shared" si="67"/>
        <v>6.5755103664564802E-9</v>
      </c>
      <c r="Z37" s="8">
        <f t="shared" si="67"/>
        <v>6.5564436695602217E-9</v>
      </c>
      <c r="AA37" s="8">
        <f t="shared" si="67"/>
        <v>6.5520357437137147E-9</v>
      </c>
      <c r="AB37" s="8">
        <f t="shared" si="67"/>
        <v>6.5501010680594802E-9</v>
      </c>
      <c r="AC37" s="8">
        <f t="shared" si="67"/>
        <v>6.5744447388334697E-9</v>
      </c>
      <c r="AD37" s="8">
        <f t="shared" si="67"/>
        <v>6.579658577568615E-9</v>
      </c>
      <c r="AE37" s="8">
        <f t="shared" si="67"/>
        <v>6.58211717748284E-9</v>
      </c>
      <c r="AF37" s="8">
        <f t="shared" si="67"/>
        <v>6.5904503056980372E-9</v>
      </c>
      <c r="AG37" s="8">
        <f t="shared" si="67"/>
        <v>6.6099742396083932E-9</v>
      </c>
      <c r="AH37" s="8">
        <f t="shared" si="67"/>
        <v>6.6007123488766912E-9</v>
      </c>
      <c r="AI37" s="8">
        <f t="shared" si="67"/>
        <v>6.5886126898525214E-9</v>
      </c>
      <c r="AJ37" s="8">
        <f t="shared" si="67"/>
        <v>6.5464275588365084E-9</v>
      </c>
      <c r="AK37" s="8">
        <f t="shared" si="67"/>
        <v>6.5666418272495149E-9</v>
      </c>
    </row>
    <row r="39" spans="1:37" x14ac:dyDescent="0.25">
      <c r="A39" s="26" t="s">
        <v>308</v>
      </c>
    </row>
    <row r="40" spans="1:37" x14ac:dyDescent="0.25">
      <c r="A40" t="s">
        <v>332</v>
      </c>
      <c r="B40" s="8" t="s">
        <v>365</v>
      </c>
      <c r="C40" s="7">
        <f>'Subsidies Paid'!H11</f>
        <v>53000000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</row>
    <row r="41" spans="1:37" x14ac:dyDescent="0.25">
      <c r="A41" t="s">
        <v>333</v>
      </c>
      <c r="B41" t="s">
        <v>323</v>
      </c>
      <c r="C41" s="7">
        <f>'AEO Table 1'!C19*10^15</f>
        <v>1.5298574E+16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</row>
    <row r="42" spans="1:37" x14ac:dyDescent="0.25">
      <c r="A42" s="8" t="s">
        <v>350</v>
      </c>
      <c r="C42" s="8">
        <f t="shared" ref="C42" si="68">C40/C41</f>
        <v>3.4643751764053303E-9</v>
      </c>
      <c r="D42" s="8">
        <f>C42</f>
        <v>3.4643751764053303E-9</v>
      </c>
      <c r="E42" s="8">
        <f t="shared" ref="E42:AK42" si="69">D42</f>
        <v>3.4643751764053303E-9</v>
      </c>
      <c r="F42" s="8">
        <f t="shared" si="69"/>
        <v>3.4643751764053303E-9</v>
      </c>
      <c r="G42" s="8">
        <f t="shared" si="69"/>
        <v>3.4643751764053303E-9</v>
      </c>
      <c r="H42" s="8">
        <f t="shared" si="69"/>
        <v>3.4643751764053303E-9</v>
      </c>
      <c r="I42" s="8">
        <f t="shared" si="69"/>
        <v>3.4643751764053303E-9</v>
      </c>
      <c r="J42" s="8">
        <f t="shared" si="69"/>
        <v>3.4643751764053303E-9</v>
      </c>
      <c r="K42" s="8">
        <f t="shared" si="69"/>
        <v>3.4643751764053303E-9</v>
      </c>
      <c r="L42" s="8">
        <f t="shared" si="69"/>
        <v>3.4643751764053303E-9</v>
      </c>
      <c r="M42" s="8">
        <f t="shared" si="69"/>
        <v>3.4643751764053303E-9</v>
      </c>
      <c r="N42" s="8">
        <f t="shared" si="69"/>
        <v>3.4643751764053303E-9</v>
      </c>
      <c r="O42" s="8">
        <f t="shared" si="69"/>
        <v>3.4643751764053303E-9</v>
      </c>
      <c r="P42" s="8">
        <f t="shared" si="69"/>
        <v>3.4643751764053303E-9</v>
      </c>
      <c r="Q42" s="8">
        <f t="shared" si="69"/>
        <v>3.4643751764053303E-9</v>
      </c>
      <c r="R42" s="8">
        <f t="shared" si="69"/>
        <v>3.4643751764053303E-9</v>
      </c>
      <c r="S42" s="8">
        <f t="shared" si="69"/>
        <v>3.4643751764053303E-9</v>
      </c>
      <c r="T42" s="8">
        <f t="shared" si="69"/>
        <v>3.4643751764053303E-9</v>
      </c>
      <c r="U42" s="8">
        <f t="shared" si="69"/>
        <v>3.4643751764053303E-9</v>
      </c>
      <c r="V42" s="8">
        <f t="shared" si="69"/>
        <v>3.4643751764053303E-9</v>
      </c>
      <c r="W42" s="8">
        <f t="shared" si="69"/>
        <v>3.4643751764053303E-9</v>
      </c>
      <c r="X42" s="8">
        <f t="shared" si="69"/>
        <v>3.4643751764053303E-9</v>
      </c>
      <c r="Y42" s="8">
        <f t="shared" si="69"/>
        <v>3.4643751764053303E-9</v>
      </c>
      <c r="Z42" s="8">
        <f t="shared" si="69"/>
        <v>3.4643751764053303E-9</v>
      </c>
      <c r="AA42" s="8">
        <f t="shared" si="69"/>
        <v>3.4643751764053303E-9</v>
      </c>
      <c r="AB42" s="8">
        <f t="shared" si="69"/>
        <v>3.4643751764053303E-9</v>
      </c>
      <c r="AC42" s="8">
        <f t="shared" si="69"/>
        <v>3.4643751764053303E-9</v>
      </c>
      <c r="AD42" s="8">
        <f t="shared" si="69"/>
        <v>3.4643751764053303E-9</v>
      </c>
      <c r="AE42" s="8">
        <f t="shared" si="69"/>
        <v>3.4643751764053303E-9</v>
      </c>
      <c r="AF42" s="8">
        <f t="shared" si="69"/>
        <v>3.4643751764053303E-9</v>
      </c>
      <c r="AG42" s="8">
        <f t="shared" si="69"/>
        <v>3.4643751764053303E-9</v>
      </c>
      <c r="AH42" s="8">
        <f t="shared" si="69"/>
        <v>3.4643751764053303E-9</v>
      </c>
      <c r="AI42" s="8">
        <f t="shared" si="69"/>
        <v>3.4643751764053303E-9</v>
      </c>
      <c r="AJ42" s="8">
        <f t="shared" si="69"/>
        <v>3.4643751764053303E-9</v>
      </c>
      <c r="AK42" s="8">
        <f t="shared" si="69"/>
        <v>3.4643751764053303E-9</v>
      </c>
    </row>
    <row r="44" spans="1:37" x14ac:dyDescent="0.25">
      <c r="A44" s="21" t="s">
        <v>334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</row>
    <row r="45" spans="1:37" x14ac:dyDescent="0.25">
      <c r="A45" s="28" t="s">
        <v>30</v>
      </c>
      <c r="B45" s="8" t="s">
        <v>0</v>
      </c>
      <c r="C45" s="8">
        <v>2016</v>
      </c>
      <c r="D45" s="8">
        <v>2017</v>
      </c>
      <c r="E45" s="8">
        <v>2018</v>
      </c>
      <c r="F45" s="8">
        <v>2019</v>
      </c>
      <c r="G45" s="8">
        <v>2020</v>
      </c>
      <c r="H45" s="8">
        <v>2021</v>
      </c>
      <c r="I45" s="8">
        <v>2022</v>
      </c>
      <c r="J45" s="8">
        <v>2023</v>
      </c>
      <c r="K45" s="8">
        <v>2024</v>
      </c>
      <c r="L45" s="8">
        <v>2025</v>
      </c>
      <c r="M45" s="8">
        <v>2026</v>
      </c>
      <c r="N45" s="8">
        <v>2027</v>
      </c>
      <c r="O45" s="8">
        <v>2028</v>
      </c>
      <c r="P45" s="8">
        <v>2029</v>
      </c>
      <c r="Q45" s="8">
        <v>2030</v>
      </c>
      <c r="R45" s="8">
        <v>2031</v>
      </c>
      <c r="S45" s="8">
        <v>2032</v>
      </c>
      <c r="T45" s="8">
        <v>2033</v>
      </c>
      <c r="U45" s="8">
        <v>2034</v>
      </c>
      <c r="V45" s="8">
        <v>2035</v>
      </c>
      <c r="W45" s="8">
        <v>2036</v>
      </c>
      <c r="X45" s="8">
        <v>2037</v>
      </c>
      <c r="Y45" s="8">
        <v>2038</v>
      </c>
      <c r="Z45" s="8">
        <v>2039</v>
      </c>
      <c r="AA45" s="8">
        <v>2040</v>
      </c>
      <c r="AB45" s="8">
        <v>2041</v>
      </c>
      <c r="AC45" s="8">
        <v>2042</v>
      </c>
      <c r="AD45" s="8">
        <v>2043</v>
      </c>
      <c r="AE45" s="8">
        <v>2044</v>
      </c>
      <c r="AF45" s="8">
        <v>2045</v>
      </c>
      <c r="AG45" s="8">
        <v>2046</v>
      </c>
      <c r="AH45" s="8">
        <v>2047</v>
      </c>
      <c r="AI45" s="8">
        <v>2048</v>
      </c>
      <c r="AJ45" s="8">
        <v>2049</v>
      </c>
      <c r="AK45" s="8">
        <v>2050</v>
      </c>
    </row>
    <row r="46" spans="1:37" x14ac:dyDescent="0.25">
      <c r="A46" s="8" t="s">
        <v>341</v>
      </c>
      <c r="B46" s="8" t="s">
        <v>365</v>
      </c>
      <c r="C46" s="7">
        <f>'Subsidies Paid'!I14*10^9</f>
        <v>1620000000.0000002</v>
      </c>
      <c r="D46" s="7">
        <f>'Subsidies Paid'!J14*10^9</f>
        <v>1620000000.0000002</v>
      </c>
      <c r="E46" s="7">
        <f>'Subsidies Paid'!K14*10^9</f>
        <v>1620000000.0000002</v>
      </c>
      <c r="F46" s="7">
        <f>E46</f>
        <v>1620000000.0000002</v>
      </c>
      <c r="G46" s="7">
        <f t="shared" ref="G46:Q46" si="70">F46</f>
        <v>1620000000.0000002</v>
      </c>
      <c r="H46" s="7">
        <f t="shared" si="70"/>
        <v>1620000000.0000002</v>
      </c>
      <c r="I46" s="7">
        <f t="shared" si="70"/>
        <v>1620000000.0000002</v>
      </c>
      <c r="J46" s="7">
        <f t="shared" si="70"/>
        <v>1620000000.0000002</v>
      </c>
      <c r="K46" s="7">
        <f t="shared" si="70"/>
        <v>1620000000.0000002</v>
      </c>
      <c r="L46" s="7">
        <f t="shared" si="70"/>
        <v>1620000000.0000002</v>
      </c>
      <c r="M46" s="7">
        <f t="shared" si="70"/>
        <v>1620000000.0000002</v>
      </c>
      <c r="N46" s="7">
        <f t="shared" si="70"/>
        <v>1620000000.0000002</v>
      </c>
      <c r="O46" s="7">
        <f t="shared" si="70"/>
        <v>1620000000.0000002</v>
      </c>
      <c r="P46" s="7">
        <f t="shared" si="70"/>
        <v>1620000000.0000002</v>
      </c>
      <c r="Q46" s="7">
        <f t="shared" si="70"/>
        <v>1620000000.0000002</v>
      </c>
      <c r="R46" s="7">
        <f t="shared" ref="R46" si="71">Q46</f>
        <v>1620000000.0000002</v>
      </c>
      <c r="S46" s="7">
        <f t="shared" ref="S46" si="72">R46</f>
        <v>1620000000.0000002</v>
      </c>
      <c r="T46" s="7">
        <f t="shared" ref="T46" si="73">S46</f>
        <v>1620000000.0000002</v>
      </c>
      <c r="U46" s="7">
        <f t="shared" ref="U46" si="74">T46</f>
        <v>1620000000.0000002</v>
      </c>
      <c r="V46" s="7">
        <f t="shared" ref="V46" si="75">U46</f>
        <v>1620000000.0000002</v>
      </c>
      <c r="W46" s="7">
        <f t="shared" ref="W46" si="76">V46</f>
        <v>1620000000.0000002</v>
      </c>
      <c r="X46" s="7">
        <f t="shared" ref="X46" si="77">W46</f>
        <v>1620000000.0000002</v>
      </c>
      <c r="Y46" s="7">
        <f t="shared" ref="Y46" si="78">X46</f>
        <v>1620000000.0000002</v>
      </c>
      <c r="Z46" s="7">
        <f t="shared" ref="Z46" si="79">Y46</f>
        <v>1620000000.0000002</v>
      </c>
      <c r="AA46" s="7">
        <f t="shared" ref="AA46" si="80">Z46</f>
        <v>1620000000.0000002</v>
      </c>
      <c r="AB46" s="7">
        <f t="shared" ref="AB46" si="81">AA46</f>
        <v>1620000000.0000002</v>
      </c>
      <c r="AC46" s="7">
        <f t="shared" ref="AC46" si="82">AB46</f>
        <v>1620000000.0000002</v>
      </c>
      <c r="AD46" s="7">
        <f t="shared" ref="AD46" si="83">AC46</f>
        <v>1620000000.0000002</v>
      </c>
      <c r="AE46" s="7">
        <f t="shared" ref="AE46" si="84">AD46</f>
        <v>1620000000.0000002</v>
      </c>
      <c r="AF46" s="7">
        <f t="shared" ref="AF46" si="85">AE46</f>
        <v>1620000000.0000002</v>
      </c>
      <c r="AG46" s="7">
        <f t="shared" ref="AG46" si="86">AF46</f>
        <v>1620000000.0000002</v>
      </c>
      <c r="AH46" s="7">
        <f t="shared" ref="AH46" si="87">AG46</f>
        <v>1620000000.0000002</v>
      </c>
      <c r="AI46" s="7">
        <f t="shared" ref="AI46" si="88">AH46</f>
        <v>1620000000.0000002</v>
      </c>
      <c r="AJ46" s="7">
        <f t="shared" ref="AJ46" si="89">AI46</f>
        <v>1620000000.0000002</v>
      </c>
      <c r="AK46" s="7">
        <f t="shared" ref="AK46" si="90">AJ46</f>
        <v>1620000000.0000002</v>
      </c>
    </row>
    <row r="47" spans="1:37" x14ac:dyDescent="0.25">
      <c r="A47" s="8" t="s">
        <v>335</v>
      </c>
      <c r="B47" s="8" t="s">
        <v>323</v>
      </c>
      <c r="C47" s="7">
        <f>'AEO Table 1'!C18*10^15</f>
        <v>2.7909439E+16</v>
      </c>
      <c r="D47" s="7">
        <f>'AEO Table 1'!D18*10^15</f>
        <v>2.807427E+16</v>
      </c>
      <c r="E47" s="7">
        <f>'AEO Table 1'!E18*10^15</f>
        <v>3.0000317E+16</v>
      </c>
      <c r="F47" s="7">
        <f>'AEO Table 1'!F18*10^15</f>
        <v>3.2313065E+16</v>
      </c>
      <c r="G47" s="7">
        <f>'AEO Table 1'!G18*10^15</f>
        <v>3.383733E+16</v>
      </c>
      <c r="H47" s="7">
        <f>'AEO Table 1'!H18*10^15</f>
        <v>3.4280983E+16</v>
      </c>
      <c r="I47" s="7">
        <f>'AEO Table 1'!I18*10^15</f>
        <v>3.5062634000000004E+16</v>
      </c>
      <c r="J47" s="7">
        <f>'AEO Table 1'!J18*10^15</f>
        <v>3.5852741E+16</v>
      </c>
      <c r="K47" s="7">
        <f>'AEO Table 1'!K18*10^15</f>
        <v>3.6445011E+16</v>
      </c>
      <c r="L47" s="7">
        <f>'AEO Table 1'!L18*10^15</f>
        <v>3.707333E+16</v>
      </c>
      <c r="M47" s="7">
        <f>'AEO Table 1'!M18*10^15</f>
        <v>3.7539917E+16</v>
      </c>
      <c r="N47" s="7">
        <f>'AEO Table 1'!N18*10^15</f>
        <v>3.814349E+16</v>
      </c>
      <c r="O47" s="7">
        <f>'AEO Table 1'!O18*10^15</f>
        <v>3.8693848E+16</v>
      </c>
      <c r="P47" s="7">
        <f>'AEO Table 1'!P18*10^15</f>
        <v>3.9018867E+16</v>
      </c>
      <c r="Q47" s="7">
        <f>'AEO Table 1'!Q18*10^15</f>
        <v>3.9191185E+16</v>
      </c>
      <c r="R47" s="7">
        <f>'AEO Table 1'!R18*10^15</f>
        <v>3.9372803E+16</v>
      </c>
      <c r="S47" s="7">
        <f>'AEO Table 1'!S18*10^15</f>
        <v>3.9489216E+16</v>
      </c>
      <c r="T47" s="7">
        <f>'AEO Table 1'!T18*10^15</f>
        <v>3.9626446E+16</v>
      </c>
      <c r="U47" s="7">
        <f>'AEO Table 1'!U18*10^15</f>
        <v>3.9934143E+16</v>
      </c>
      <c r="V47" s="7">
        <f>'AEO Table 1'!V18*10^15</f>
        <v>4.0114521E+16</v>
      </c>
      <c r="W47" s="7">
        <f>'AEO Table 1'!W18*10^15</f>
        <v>4.0422073E+16</v>
      </c>
      <c r="X47" s="7">
        <f>'AEO Table 1'!X18*10^15</f>
        <v>4.0793243E+16</v>
      </c>
      <c r="Y47" s="7">
        <f>'AEO Table 1'!Y18*10^15</f>
        <v>4.0994755E+16</v>
      </c>
      <c r="Z47" s="7">
        <f>'AEO Table 1'!Z18*10^15</f>
        <v>4.1254196E+16</v>
      </c>
      <c r="AA47" s="7">
        <f>'AEO Table 1'!AA18*10^15</f>
        <v>4.1600292E+16</v>
      </c>
      <c r="AB47" s="7">
        <f>'AEO Table 1'!AB18*10^15</f>
        <v>4.1858498E+16</v>
      </c>
      <c r="AC47" s="7">
        <f>'AEO Table 1'!AC18*10^15</f>
        <v>4.2184177E+16</v>
      </c>
      <c r="AD47" s="7">
        <f>'AEO Table 1'!AD18*10^15</f>
        <v>4.2467243E+16</v>
      </c>
      <c r="AE47" s="7">
        <f>'AEO Table 1'!AE18*10^15</f>
        <v>4.2740791E+16</v>
      </c>
      <c r="AF47" s="7">
        <f>'AEO Table 1'!AF18*10^15</f>
        <v>4.295562E+16</v>
      </c>
      <c r="AG47" s="7">
        <f>'AEO Table 1'!AG18*10^15</f>
        <v>4.32635E+16</v>
      </c>
      <c r="AH47" s="7">
        <f>'AEO Table 1'!AH18*10^15</f>
        <v>4.3589924E+16</v>
      </c>
      <c r="AI47" s="7">
        <f>'AEO Table 1'!AI18*10^15</f>
        <v>4.3925892E+16</v>
      </c>
      <c r="AJ47" s="7">
        <f>'AEO Table 1'!AJ18*10^15</f>
        <v>4.413345E+16</v>
      </c>
      <c r="AK47" s="7">
        <f>'AEO Table 1'!AK18*10^15</f>
        <v>4.4526237E+16</v>
      </c>
    </row>
    <row r="48" spans="1:37" s="8" customFormat="1" x14ac:dyDescent="0.25">
      <c r="A48" s="8" t="s">
        <v>342</v>
      </c>
      <c r="B48" s="8" t="s">
        <v>323</v>
      </c>
      <c r="C48" s="7">
        <f>SUM('AEO Table 1'!C16:C17)*10^15</f>
        <v>2.3313675E+16</v>
      </c>
      <c r="D48" s="7">
        <f>SUM('AEO Table 1'!D16:D17)*10^15</f>
        <v>2.4373965E+16</v>
      </c>
      <c r="E48" s="7">
        <f>SUM('AEO Table 1'!E16:E17)*10^15</f>
        <v>2.641753E+16</v>
      </c>
      <c r="F48" s="7">
        <f>SUM('AEO Table 1'!F16:F17)*10^15</f>
        <v>2.7716014E+16</v>
      </c>
      <c r="G48" s="7">
        <f>SUM('AEO Table 1'!G16:G17)*10^15</f>
        <v>2.8589958E+16</v>
      </c>
      <c r="H48" s="7">
        <f>SUM('AEO Table 1'!H16:H17)*10^15</f>
        <v>2.9440643E+16</v>
      </c>
      <c r="I48" s="7">
        <f>SUM('AEO Table 1'!I16:I17)*10^15</f>
        <v>2.9781691E+16</v>
      </c>
      <c r="J48" s="7">
        <f>SUM('AEO Table 1'!J16:J17)*10^15</f>
        <v>2.9860982E+16</v>
      </c>
      <c r="K48" s="7">
        <f>SUM('AEO Table 1'!K16:K17)*10^15</f>
        <v>3.0402588E+16</v>
      </c>
      <c r="L48" s="7">
        <f>SUM('AEO Table 1'!L16:L17)*10^15</f>
        <v>3.053104E+16</v>
      </c>
      <c r="M48" s="7">
        <f>SUM('AEO Table 1'!M16:M17)*10^15</f>
        <v>3.075369E+16</v>
      </c>
      <c r="N48" s="7">
        <f>SUM('AEO Table 1'!N16:N17)*10^15</f>
        <v>3.1036029E+16</v>
      </c>
      <c r="O48" s="7">
        <f>SUM('AEO Table 1'!O16:O17)*10^15</f>
        <v>3.1231434999999996E+16</v>
      </c>
      <c r="P48" s="7">
        <f>SUM('AEO Table 1'!P16:P17)*10^15</f>
        <v>3.132921E+16</v>
      </c>
      <c r="Q48" s="7">
        <f>SUM('AEO Table 1'!Q16:Q17)*10^15</f>
        <v>3.1432962000000004E+16</v>
      </c>
      <c r="R48" s="7">
        <f>SUM('AEO Table 1'!R16:R17)*10^15</f>
        <v>3.1703663E+16</v>
      </c>
      <c r="S48" s="7">
        <f>SUM('AEO Table 1'!S16:S17)*10^15</f>
        <v>3.1717067999999996E+16</v>
      </c>
      <c r="T48" s="7">
        <f>SUM('AEO Table 1'!T16:T17)*10^15</f>
        <v>3.1691112E+16</v>
      </c>
      <c r="U48" s="7">
        <f>SUM('AEO Table 1'!U16:U17)*10^15</f>
        <v>3.1869795E+16</v>
      </c>
      <c r="V48" s="7">
        <f>SUM('AEO Table 1'!V16:V17)*10^15</f>
        <v>3.1827672E+16</v>
      </c>
      <c r="W48" s="7">
        <f>SUM('AEO Table 1'!W16:W17)*10^15</f>
        <v>3.1717598000000004E+16</v>
      </c>
      <c r="X48" s="7">
        <f>SUM('AEO Table 1'!X16:X17)*10^15</f>
        <v>3.1968038E+16</v>
      </c>
      <c r="Y48" s="7">
        <f>SUM('AEO Table 1'!Y16:Y17)*10^15</f>
        <v>3.1627541E+16</v>
      </c>
      <c r="Z48" s="7">
        <f>SUM('AEO Table 1'!Z16:Z17)*10^15</f>
        <v>3.1720202E+16</v>
      </c>
      <c r="AA48" s="7">
        <f>SUM('AEO Table 1'!AA16:AA17)*10^15</f>
        <v>3.1966530999999996E+16</v>
      </c>
      <c r="AB48" s="7">
        <f>SUM('AEO Table 1'!AB16:AB17)*10^15</f>
        <v>3.2058446000000004E+16</v>
      </c>
      <c r="AC48" s="7">
        <f>SUM('AEO Table 1'!AC16:AC17)*10^15</f>
        <v>3.2073523E+16</v>
      </c>
      <c r="AD48" s="7">
        <f>SUM('AEO Table 1'!AD16:AD17)*10^15</f>
        <v>3.2015954E+16</v>
      </c>
      <c r="AE48" s="7">
        <f>SUM('AEO Table 1'!AE16:AE17)*10^15</f>
        <v>3.185459E+16</v>
      </c>
      <c r="AF48" s="7">
        <f>SUM('AEO Table 1'!AF16:AF17)*10^15</f>
        <v>3.1404293E+16</v>
      </c>
      <c r="AG48" s="7">
        <f>SUM('AEO Table 1'!AG16:AG17)*10^15</f>
        <v>3.1258341E+16</v>
      </c>
      <c r="AH48" s="7">
        <f>SUM('AEO Table 1'!AH16:AH17)*10^15</f>
        <v>3.1257623E+16</v>
      </c>
      <c r="AI48" s="7">
        <f>SUM('AEO Table 1'!AI16:AI17)*10^15</f>
        <v>3.1005152000000004E+16</v>
      </c>
      <c r="AJ48" s="7">
        <f>SUM('AEO Table 1'!AJ16:AJ17)*10^15</f>
        <v>3.0871684E+16</v>
      </c>
      <c r="AK48" s="7">
        <f>SUM('AEO Table 1'!AK16:AK17)*10^15</f>
        <v>3.0822298E+16</v>
      </c>
    </row>
    <row r="49" spans="1:37" x14ac:dyDescent="0.25">
      <c r="A49" s="8" t="s">
        <v>349</v>
      </c>
      <c r="C49" s="7">
        <f t="shared" ref="C49:Q49" si="91">C46*(C47/SUM(C47:C48))/C47</f>
        <v>3.162634743369956E-8</v>
      </c>
      <c r="D49" s="7">
        <f t="shared" si="91"/>
        <v>3.0887598028799255E-8</v>
      </c>
      <c r="E49" s="7">
        <f t="shared" si="91"/>
        <v>2.87143180064989E-8</v>
      </c>
      <c r="F49" s="7">
        <f t="shared" si="91"/>
        <v>2.6986920788839692E-8</v>
      </c>
      <c r="G49" s="7">
        <f t="shared" si="91"/>
        <v>2.5950190243728035E-8</v>
      </c>
      <c r="H49" s="7">
        <f t="shared" si="91"/>
        <v>2.5423080070179007E-8</v>
      </c>
      <c r="I49" s="7">
        <f t="shared" si="91"/>
        <v>2.4982910994909737E-8</v>
      </c>
      <c r="J49" s="7">
        <f t="shared" si="91"/>
        <v>2.4652385012488186E-8</v>
      </c>
      <c r="K49" s="7">
        <f t="shared" si="91"/>
        <v>2.4234228666911438E-8</v>
      </c>
      <c r="L49" s="7">
        <f t="shared" si="91"/>
        <v>2.3962947957358377E-8</v>
      </c>
      <c r="M49" s="7">
        <f t="shared" si="91"/>
        <v>2.3721107599427286E-8</v>
      </c>
      <c r="N49" s="7">
        <f t="shared" si="91"/>
        <v>2.3417335411077376E-8</v>
      </c>
      <c r="O49" s="7">
        <f t="shared" si="91"/>
        <v>2.3167585893073899E-8</v>
      </c>
      <c r="P49" s="7">
        <f t="shared" si="91"/>
        <v>2.3028348024353251E-8</v>
      </c>
      <c r="Q49" s="7">
        <f t="shared" si="91"/>
        <v>2.2938330143654696E-8</v>
      </c>
      <c r="R49" s="7">
        <f t="shared" ref="R49:AK49" si="92">R46*(R47/SUM(R47:R48))/R47</f>
        <v>2.2792354363819951E-8</v>
      </c>
      <c r="S49" s="7">
        <f t="shared" si="92"/>
        <v>2.2750801038852133E-8</v>
      </c>
      <c r="T49" s="7">
        <f t="shared" si="92"/>
        <v>2.271530385266417E-8</v>
      </c>
      <c r="U49" s="7">
        <f t="shared" si="92"/>
        <v>2.2561436672178066E-8</v>
      </c>
      <c r="V49" s="7">
        <f t="shared" si="92"/>
        <v>2.2518079202839985E-8</v>
      </c>
      <c r="W49" s="7">
        <f t="shared" si="92"/>
        <v>2.2456437318656475E-8</v>
      </c>
      <c r="X49" s="7">
        <f t="shared" si="92"/>
        <v>2.2264588772152051E-8</v>
      </c>
      <c r="Y49" s="7">
        <f t="shared" si="92"/>
        <v>2.2307198880079477E-8</v>
      </c>
      <c r="Z49" s="7">
        <f t="shared" si="92"/>
        <v>2.2199566483576888E-8</v>
      </c>
      <c r="AA49" s="7">
        <f t="shared" si="92"/>
        <v>2.2020795977556354E-8</v>
      </c>
      <c r="AB49" s="7">
        <f t="shared" si="92"/>
        <v>2.1916490486944375E-8</v>
      </c>
      <c r="AC49" s="7">
        <f t="shared" si="92"/>
        <v>2.1815919426537591E-8</v>
      </c>
      <c r="AD49" s="7">
        <f t="shared" si="92"/>
        <v>2.1749871987906218E-8</v>
      </c>
      <c r="AE49" s="7">
        <f t="shared" si="92"/>
        <v>2.1717162353524279E-8</v>
      </c>
      <c r="AF49" s="7">
        <f t="shared" si="92"/>
        <v>2.1785931890479757E-8</v>
      </c>
      <c r="AG49" s="7">
        <f t="shared" si="92"/>
        <v>2.1738593387675435E-8</v>
      </c>
      <c r="AH49" s="7">
        <f t="shared" si="92"/>
        <v>2.1643995894748563E-8</v>
      </c>
      <c r="AI49" s="7">
        <f t="shared" si="92"/>
        <v>2.1619877603733912E-8</v>
      </c>
      <c r="AJ49" s="7">
        <f t="shared" si="92"/>
        <v>2.1598521509207624E-8</v>
      </c>
      <c r="AK49" s="7">
        <f t="shared" si="92"/>
        <v>2.1500086232598951E-8</v>
      </c>
    </row>
    <row r="50" spans="1:37" x14ac:dyDescent="0.25"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1:37" x14ac:dyDescent="0.25">
      <c r="A51" s="28" t="s">
        <v>31</v>
      </c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1:37" x14ac:dyDescent="0.25">
      <c r="A52" s="8" t="s">
        <v>341</v>
      </c>
      <c r="B52" s="8" t="s">
        <v>365</v>
      </c>
      <c r="C52" s="7">
        <f>'Subsidies Paid'!I15*10^9</f>
        <v>140000000</v>
      </c>
      <c r="D52" s="7">
        <f>'Subsidies Paid'!J15*10^9</f>
        <v>140000000</v>
      </c>
      <c r="E52" s="7">
        <f>'Subsidies Paid'!K15*10^9</f>
        <v>140000000</v>
      </c>
      <c r="F52" s="7">
        <f>E52</f>
        <v>140000000</v>
      </c>
      <c r="G52" s="7">
        <f t="shared" ref="G52:Q52" si="93">F52</f>
        <v>140000000</v>
      </c>
      <c r="H52" s="7">
        <f t="shared" si="93"/>
        <v>140000000</v>
      </c>
      <c r="I52" s="7">
        <f t="shared" si="93"/>
        <v>140000000</v>
      </c>
      <c r="J52" s="7">
        <f t="shared" si="93"/>
        <v>140000000</v>
      </c>
      <c r="K52" s="7">
        <f t="shared" si="93"/>
        <v>140000000</v>
      </c>
      <c r="L52" s="7">
        <f t="shared" si="93"/>
        <v>140000000</v>
      </c>
      <c r="M52" s="7">
        <f t="shared" si="93"/>
        <v>140000000</v>
      </c>
      <c r="N52" s="7">
        <f t="shared" si="93"/>
        <v>140000000</v>
      </c>
      <c r="O52" s="7">
        <f t="shared" si="93"/>
        <v>140000000</v>
      </c>
      <c r="P52" s="7">
        <f t="shared" si="93"/>
        <v>140000000</v>
      </c>
      <c r="Q52" s="7">
        <f t="shared" si="93"/>
        <v>140000000</v>
      </c>
      <c r="R52" s="7">
        <f t="shared" ref="R52" si="94">Q52</f>
        <v>140000000</v>
      </c>
      <c r="S52" s="7">
        <f t="shared" ref="S52" si="95">R52</f>
        <v>140000000</v>
      </c>
      <c r="T52" s="7">
        <f t="shared" ref="T52" si="96">S52</f>
        <v>140000000</v>
      </c>
      <c r="U52" s="7">
        <f t="shared" ref="U52" si="97">T52</f>
        <v>140000000</v>
      </c>
      <c r="V52" s="7">
        <f t="shared" ref="V52" si="98">U52</f>
        <v>140000000</v>
      </c>
      <c r="W52" s="7">
        <f t="shared" ref="W52" si="99">V52</f>
        <v>140000000</v>
      </c>
      <c r="X52" s="7">
        <f t="shared" ref="X52" si="100">W52</f>
        <v>140000000</v>
      </c>
      <c r="Y52" s="7">
        <f t="shared" ref="Y52" si="101">X52</f>
        <v>140000000</v>
      </c>
      <c r="Z52" s="7">
        <f t="shared" ref="Z52" si="102">Y52</f>
        <v>140000000</v>
      </c>
      <c r="AA52" s="7">
        <f t="shared" ref="AA52" si="103">Z52</f>
        <v>140000000</v>
      </c>
      <c r="AB52" s="7">
        <f t="shared" ref="AB52" si="104">AA52</f>
        <v>140000000</v>
      </c>
      <c r="AC52" s="7">
        <f t="shared" ref="AC52" si="105">AB52</f>
        <v>140000000</v>
      </c>
      <c r="AD52" s="7">
        <f t="shared" ref="AD52" si="106">AC52</f>
        <v>140000000</v>
      </c>
      <c r="AE52" s="7">
        <f t="shared" ref="AE52" si="107">AD52</f>
        <v>140000000</v>
      </c>
      <c r="AF52" s="7">
        <f t="shared" ref="AF52" si="108">AE52</f>
        <v>140000000</v>
      </c>
      <c r="AG52" s="7">
        <f t="shared" ref="AG52" si="109">AF52</f>
        <v>140000000</v>
      </c>
      <c r="AH52" s="7">
        <f t="shared" ref="AH52" si="110">AG52</f>
        <v>140000000</v>
      </c>
      <c r="AI52" s="7">
        <f t="shared" ref="AI52" si="111">AH52</f>
        <v>140000000</v>
      </c>
      <c r="AJ52" s="7">
        <f t="shared" ref="AJ52" si="112">AI52</f>
        <v>140000000</v>
      </c>
      <c r="AK52" s="7">
        <f t="shared" ref="AK52" si="113">AJ52</f>
        <v>140000000</v>
      </c>
    </row>
    <row r="53" spans="1:37" x14ac:dyDescent="0.25">
      <c r="A53" s="8" t="s">
        <v>335</v>
      </c>
      <c r="B53" s="8" t="s">
        <v>323</v>
      </c>
      <c r="C53" s="7">
        <f>'AEO Table 1'!C18*10^15</f>
        <v>2.7909439E+16</v>
      </c>
      <c r="D53" s="7">
        <f>'AEO Table 1'!D18*10^15</f>
        <v>2.807427E+16</v>
      </c>
      <c r="E53" s="7">
        <f>'AEO Table 1'!E18*10^15</f>
        <v>3.0000317E+16</v>
      </c>
      <c r="F53" s="7">
        <f>'AEO Table 1'!F18*10^15</f>
        <v>3.2313065E+16</v>
      </c>
      <c r="G53" s="7">
        <f>'AEO Table 1'!G18*10^15</f>
        <v>3.383733E+16</v>
      </c>
      <c r="H53" s="7">
        <f>'AEO Table 1'!H18*10^15</f>
        <v>3.4280983E+16</v>
      </c>
      <c r="I53" s="7">
        <f>'AEO Table 1'!I18*10^15</f>
        <v>3.5062634000000004E+16</v>
      </c>
      <c r="J53" s="7">
        <f>'AEO Table 1'!J18*10^15</f>
        <v>3.5852741E+16</v>
      </c>
      <c r="K53" s="7">
        <f>'AEO Table 1'!K18*10^15</f>
        <v>3.6445011E+16</v>
      </c>
      <c r="L53" s="7">
        <f>'AEO Table 1'!L18*10^15</f>
        <v>3.707333E+16</v>
      </c>
      <c r="M53" s="7">
        <f>'AEO Table 1'!M18*10^15</f>
        <v>3.7539917E+16</v>
      </c>
      <c r="N53" s="7">
        <f>'AEO Table 1'!N18*10^15</f>
        <v>3.814349E+16</v>
      </c>
      <c r="O53" s="7">
        <f>'AEO Table 1'!O18*10^15</f>
        <v>3.8693848E+16</v>
      </c>
      <c r="P53" s="7">
        <f>'AEO Table 1'!P18*10^15</f>
        <v>3.9018867E+16</v>
      </c>
      <c r="Q53" s="7">
        <f>'AEO Table 1'!Q18*10^15</f>
        <v>3.9191185E+16</v>
      </c>
      <c r="R53" s="7">
        <f>'AEO Table 1'!R18*10^15</f>
        <v>3.9372803E+16</v>
      </c>
      <c r="S53" s="7">
        <f>'AEO Table 1'!S18*10^15</f>
        <v>3.9489216E+16</v>
      </c>
      <c r="T53" s="7">
        <f>'AEO Table 1'!T18*10^15</f>
        <v>3.9626446E+16</v>
      </c>
      <c r="U53" s="7">
        <f>'AEO Table 1'!U18*10^15</f>
        <v>3.9934143E+16</v>
      </c>
      <c r="V53" s="7">
        <f>'AEO Table 1'!V18*10^15</f>
        <v>4.0114521E+16</v>
      </c>
      <c r="W53" s="7">
        <f>'AEO Table 1'!W18*10^15</f>
        <v>4.0422073E+16</v>
      </c>
      <c r="X53" s="7">
        <f>'AEO Table 1'!X18*10^15</f>
        <v>4.0793243E+16</v>
      </c>
      <c r="Y53" s="7">
        <f>'AEO Table 1'!Y18*10^15</f>
        <v>4.0994755E+16</v>
      </c>
      <c r="Z53" s="7">
        <f>'AEO Table 1'!Z18*10^15</f>
        <v>4.1254196E+16</v>
      </c>
      <c r="AA53" s="7">
        <f>'AEO Table 1'!AA18*10^15</f>
        <v>4.1600292E+16</v>
      </c>
      <c r="AB53" s="7">
        <f>'AEO Table 1'!AB18*10^15</f>
        <v>4.1858498E+16</v>
      </c>
      <c r="AC53" s="7">
        <f>'AEO Table 1'!AC18*10^15</f>
        <v>4.2184177E+16</v>
      </c>
      <c r="AD53" s="7">
        <f>'AEO Table 1'!AD18*10^15</f>
        <v>4.2467243E+16</v>
      </c>
      <c r="AE53" s="7">
        <f>'AEO Table 1'!AE18*10^15</f>
        <v>4.2740791E+16</v>
      </c>
      <c r="AF53" s="7">
        <f>'AEO Table 1'!AF18*10^15</f>
        <v>4.295562E+16</v>
      </c>
      <c r="AG53" s="7">
        <f>'AEO Table 1'!AG18*10^15</f>
        <v>4.32635E+16</v>
      </c>
      <c r="AH53" s="7">
        <f>'AEO Table 1'!AH18*10^15</f>
        <v>4.3589924E+16</v>
      </c>
      <c r="AI53" s="7">
        <f>'AEO Table 1'!AI18*10^15</f>
        <v>4.3925892E+16</v>
      </c>
      <c r="AJ53" s="7">
        <f>'AEO Table 1'!AJ18*10^15</f>
        <v>4.413345E+16</v>
      </c>
      <c r="AK53" s="7">
        <f>'AEO Table 1'!AK18*10^15</f>
        <v>4.4526237E+16</v>
      </c>
    </row>
    <row r="54" spans="1:37" x14ac:dyDescent="0.25">
      <c r="A54" s="8" t="s">
        <v>342</v>
      </c>
      <c r="B54" s="8" t="s">
        <v>323</v>
      </c>
      <c r="C54" s="7">
        <f>SUM('AEO Table 1'!C16:C17)*10^15</f>
        <v>2.3313675E+16</v>
      </c>
      <c r="D54" s="7">
        <f>SUM('AEO Table 1'!D16:D17)*10^15</f>
        <v>2.4373965E+16</v>
      </c>
      <c r="E54" s="7">
        <f>SUM('AEO Table 1'!E16:E17)*10^15</f>
        <v>2.641753E+16</v>
      </c>
      <c r="F54" s="7">
        <f>SUM('AEO Table 1'!F16:F17)*10^15</f>
        <v>2.7716014E+16</v>
      </c>
      <c r="G54" s="7">
        <f>SUM('AEO Table 1'!G16:G17)*10^15</f>
        <v>2.8589958E+16</v>
      </c>
      <c r="H54" s="7">
        <f>SUM('AEO Table 1'!H16:H17)*10^15</f>
        <v>2.9440643E+16</v>
      </c>
      <c r="I54" s="7">
        <f>SUM('AEO Table 1'!I16:I17)*10^15</f>
        <v>2.9781691E+16</v>
      </c>
      <c r="J54" s="7">
        <f>SUM('AEO Table 1'!J16:J17)*10^15</f>
        <v>2.9860982E+16</v>
      </c>
      <c r="K54" s="7">
        <f>SUM('AEO Table 1'!K16:K17)*10^15</f>
        <v>3.0402588E+16</v>
      </c>
      <c r="L54" s="7">
        <f>SUM('AEO Table 1'!L16:L17)*10^15</f>
        <v>3.053104E+16</v>
      </c>
      <c r="M54" s="7">
        <f>SUM('AEO Table 1'!M16:M17)*10^15</f>
        <v>3.075369E+16</v>
      </c>
      <c r="N54" s="7">
        <f>SUM('AEO Table 1'!N16:N17)*10^15</f>
        <v>3.1036029E+16</v>
      </c>
      <c r="O54" s="7">
        <f>SUM('AEO Table 1'!O16:O17)*10^15</f>
        <v>3.1231434999999996E+16</v>
      </c>
      <c r="P54" s="7">
        <f>SUM('AEO Table 1'!P16:P17)*10^15</f>
        <v>3.132921E+16</v>
      </c>
      <c r="Q54" s="7">
        <f>SUM('AEO Table 1'!Q16:Q17)*10^15</f>
        <v>3.1432962000000004E+16</v>
      </c>
      <c r="R54" s="7">
        <f>SUM('AEO Table 1'!R16:R17)*10^15</f>
        <v>3.1703663E+16</v>
      </c>
      <c r="S54" s="7">
        <f>SUM('AEO Table 1'!S16:S17)*10^15</f>
        <v>3.1717067999999996E+16</v>
      </c>
      <c r="T54" s="7">
        <f>SUM('AEO Table 1'!T16:T17)*10^15</f>
        <v>3.1691112E+16</v>
      </c>
      <c r="U54" s="7">
        <f>SUM('AEO Table 1'!U16:U17)*10^15</f>
        <v>3.1869795E+16</v>
      </c>
      <c r="V54" s="7">
        <f>SUM('AEO Table 1'!V16:V17)*10^15</f>
        <v>3.1827672E+16</v>
      </c>
      <c r="W54" s="7">
        <f>SUM('AEO Table 1'!W16:W17)*10^15</f>
        <v>3.1717598000000004E+16</v>
      </c>
      <c r="X54" s="7">
        <f>SUM('AEO Table 1'!X16:X17)*10^15</f>
        <v>3.1968038E+16</v>
      </c>
      <c r="Y54" s="7">
        <f>SUM('AEO Table 1'!Y16:Y17)*10^15</f>
        <v>3.1627541E+16</v>
      </c>
      <c r="Z54" s="7">
        <f>SUM('AEO Table 1'!Z16:Z17)*10^15</f>
        <v>3.1720202E+16</v>
      </c>
      <c r="AA54" s="7">
        <f>SUM('AEO Table 1'!AA16:AA17)*10^15</f>
        <v>3.1966530999999996E+16</v>
      </c>
      <c r="AB54" s="7">
        <f>SUM('AEO Table 1'!AB16:AB17)*10^15</f>
        <v>3.2058446000000004E+16</v>
      </c>
      <c r="AC54" s="7">
        <f>SUM('AEO Table 1'!AC16:AC17)*10^15</f>
        <v>3.2073523E+16</v>
      </c>
      <c r="AD54" s="7">
        <f>SUM('AEO Table 1'!AD16:AD17)*10^15</f>
        <v>3.2015954E+16</v>
      </c>
      <c r="AE54" s="7">
        <f>SUM('AEO Table 1'!AE16:AE17)*10^15</f>
        <v>3.185459E+16</v>
      </c>
      <c r="AF54" s="7">
        <f>SUM('AEO Table 1'!AF16:AF17)*10^15</f>
        <v>3.1404293E+16</v>
      </c>
      <c r="AG54" s="7">
        <f>SUM('AEO Table 1'!AG16:AG17)*10^15</f>
        <v>3.1258341E+16</v>
      </c>
      <c r="AH54" s="7">
        <f>SUM('AEO Table 1'!AH16:AH17)*10^15</f>
        <v>3.1257623E+16</v>
      </c>
      <c r="AI54" s="7">
        <f>SUM('AEO Table 1'!AI16:AI17)*10^15</f>
        <v>3.1005152000000004E+16</v>
      </c>
      <c r="AJ54" s="7">
        <f>SUM('AEO Table 1'!AJ16:AJ17)*10^15</f>
        <v>3.0871684E+16</v>
      </c>
      <c r="AK54" s="7">
        <f>SUM('AEO Table 1'!AK16:AK17)*10^15</f>
        <v>3.0822298E+16</v>
      </c>
    </row>
    <row r="55" spans="1:37" x14ac:dyDescent="0.25">
      <c r="A55" s="8" t="s">
        <v>349</v>
      </c>
      <c r="B55" s="8"/>
      <c r="C55" s="7">
        <f t="shared" ref="C55" si="114">C52*(C53/SUM(C53:C54))/C53</f>
        <v>2.7331411362456407E-9</v>
      </c>
      <c r="D55" s="7">
        <f t="shared" ref="D55:AK55" si="115">D52*(D53/SUM(D53:D54))/D53</f>
        <v>2.6692985950814168E-9</v>
      </c>
      <c r="E55" s="7">
        <f t="shared" si="115"/>
        <v>2.4814842721665715E-9</v>
      </c>
      <c r="F55" s="7">
        <f t="shared" si="115"/>
        <v>2.3322030311342937E-9</v>
      </c>
      <c r="G55" s="7">
        <f t="shared" si="115"/>
        <v>2.242609033408595E-9</v>
      </c>
      <c r="H55" s="7">
        <f t="shared" si="115"/>
        <v>2.1970563023611485E-9</v>
      </c>
      <c r="I55" s="7">
        <f t="shared" si="115"/>
        <v>2.1590169995601001E-9</v>
      </c>
      <c r="J55" s="7">
        <f t="shared" si="115"/>
        <v>2.130453025770584E-9</v>
      </c>
      <c r="K55" s="7">
        <f t="shared" si="115"/>
        <v>2.094316057634321E-9</v>
      </c>
      <c r="L55" s="7">
        <f t="shared" si="115"/>
        <v>2.0708720456976373E-9</v>
      </c>
      <c r="M55" s="7">
        <f t="shared" si="115"/>
        <v>2.0499722616789006E-9</v>
      </c>
      <c r="N55" s="7">
        <f t="shared" si="115"/>
        <v>2.0237203441671804E-9</v>
      </c>
      <c r="O55" s="7">
        <f t="shared" si="115"/>
        <v>2.0021370524878675E-9</v>
      </c>
      <c r="P55" s="7">
        <f t="shared" si="115"/>
        <v>1.9901041502527497E-9</v>
      </c>
      <c r="Q55" s="7">
        <f t="shared" si="115"/>
        <v>1.9823248272294177E-9</v>
      </c>
      <c r="R55" s="7">
        <f t="shared" si="115"/>
        <v>1.9697096363795015E-9</v>
      </c>
      <c r="S55" s="7">
        <f t="shared" si="115"/>
        <v>1.9661186082958632E-9</v>
      </c>
      <c r="T55" s="7">
        <f t="shared" si="115"/>
        <v>1.9630509502302367E-9</v>
      </c>
      <c r="U55" s="7">
        <f t="shared" si="115"/>
        <v>1.9497537864845241E-9</v>
      </c>
      <c r="V55" s="7">
        <f t="shared" si="115"/>
        <v>1.946006844689875E-9</v>
      </c>
      <c r="W55" s="7">
        <f t="shared" si="115"/>
        <v>1.9406797682789543E-9</v>
      </c>
      <c r="X55" s="7">
        <f t="shared" si="115"/>
        <v>1.9241002642600533E-9</v>
      </c>
      <c r="Y55" s="7">
        <f t="shared" si="115"/>
        <v>1.9277826192661272E-9</v>
      </c>
      <c r="Z55" s="7">
        <f t="shared" si="115"/>
        <v>1.9184810541362737E-9</v>
      </c>
      <c r="AA55" s="7">
        <f t="shared" si="115"/>
        <v>1.9030317511468453E-9</v>
      </c>
      <c r="AB55" s="7">
        <f t="shared" si="115"/>
        <v>1.8940176964025999E-9</v>
      </c>
      <c r="AC55" s="7">
        <f t="shared" si="115"/>
        <v>1.8853263701946061E-9</v>
      </c>
      <c r="AD55" s="7">
        <f t="shared" si="115"/>
        <v>1.8796185668560923E-9</v>
      </c>
      <c r="AE55" s="7">
        <f t="shared" si="115"/>
        <v>1.8767918083292582E-9</v>
      </c>
      <c r="AF55" s="7">
        <f t="shared" si="115"/>
        <v>1.8827348547328182E-9</v>
      </c>
      <c r="AG55" s="7">
        <f t="shared" si="115"/>
        <v>1.8786438730089879E-9</v>
      </c>
      <c r="AH55" s="7">
        <f t="shared" si="115"/>
        <v>1.8704687810276532E-9</v>
      </c>
      <c r="AI55" s="7">
        <f t="shared" si="115"/>
        <v>1.8683844842733005E-9</v>
      </c>
      <c r="AJ55" s="7">
        <f t="shared" si="115"/>
        <v>1.866538895857449E-9</v>
      </c>
      <c r="AK55" s="7">
        <f t="shared" si="115"/>
        <v>1.858032143557934E-9</v>
      </c>
    </row>
    <row r="56" spans="1:37" s="8" customFormat="1" x14ac:dyDescent="0.25"/>
    <row r="57" spans="1:37" x14ac:dyDescent="0.25">
      <c r="A57" s="28" t="s">
        <v>38</v>
      </c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1:37" x14ac:dyDescent="0.25">
      <c r="A58" s="8" t="s">
        <v>341</v>
      </c>
      <c r="B58" s="8" t="s">
        <v>365</v>
      </c>
      <c r="C58" s="7">
        <f>'Subsidies Paid'!I16*10^9</f>
        <v>1200000000</v>
      </c>
      <c r="D58" s="7">
        <f>'Subsidies Paid'!J16*10^9</f>
        <v>1200000000</v>
      </c>
      <c r="E58" s="7">
        <f>'Subsidies Paid'!K16*10^9</f>
        <v>1200000000</v>
      </c>
      <c r="F58" s="7">
        <f>E58</f>
        <v>1200000000</v>
      </c>
      <c r="G58" s="7">
        <f t="shared" ref="G58:Q58" si="116">F58</f>
        <v>1200000000</v>
      </c>
      <c r="H58" s="7">
        <f t="shared" si="116"/>
        <v>1200000000</v>
      </c>
      <c r="I58" s="7">
        <f t="shared" si="116"/>
        <v>1200000000</v>
      </c>
      <c r="J58" s="7">
        <f t="shared" si="116"/>
        <v>1200000000</v>
      </c>
      <c r="K58" s="7">
        <f t="shared" si="116"/>
        <v>1200000000</v>
      </c>
      <c r="L58" s="7">
        <f t="shared" si="116"/>
        <v>1200000000</v>
      </c>
      <c r="M58" s="7">
        <f t="shared" si="116"/>
        <v>1200000000</v>
      </c>
      <c r="N58" s="7">
        <f t="shared" si="116"/>
        <v>1200000000</v>
      </c>
      <c r="O58" s="7">
        <f t="shared" si="116"/>
        <v>1200000000</v>
      </c>
      <c r="P58" s="7">
        <f t="shared" si="116"/>
        <v>1200000000</v>
      </c>
      <c r="Q58" s="7">
        <f t="shared" si="116"/>
        <v>1200000000</v>
      </c>
      <c r="R58" s="7">
        <f t="shared" ref="R58" si="117">Q58</f>
        <v>1200000000</v>
      </c>
      <c r="S58" s="7">
        <f t="shared" ref="S58" si="118">R58</f>
        <v>1200000000</v>
      </c>
      <c r="T58" s="7">
        <f t="shared" ref="T58" si="119">S58</f>
        <v>1200000000</v>
      </c>
      <c r="U58" s="7">
        <f t="shared" ref="U58" si="120">T58</f>
        <v>1200000000</v>
      </c>
      <c r="V58" s="7">
        <f t="shared" ref="V58" si="121">U58</f>
        <v>1200000000</v>
      </c>
      <c r="W58" s="7">
        <f t="shared" ref="W58" si="122">V58</f>
        <v>1200000000</v>
      </c>
      <c r="X58" s="7">
        <f t="shared" ref="X58" si="123">W58</f>
        <v>1200000000</v>
      </c>
      <c r="Y58" s="7">
        <f t="shared" ref="Y58" si="124">X58</f>
        <v>1200000000</v>
      </c>
      <c r="Z58" s="7">
        <f t="shared" ref="Z58" si="125">Y58</f>
        <v>1200000000</v>
      </c>
      <c r="AA58" s="7">
        <f t="shared" ref="AA58" si="126">Z58</f>
        <v>1200000000</v>
      </c>
      <c r="AB58" s="7">
        <f t="shared" ref="AB58" si="127">AA58</f>
        <v>1200000000</v>
      </c>
      <c r="AC58" s="7">
        <f t="shared" ref="AC58" si="128">AB58</f>
        <v>1200000000</v>
      </c>
      <c r="AD58" s="7">
        <f t="shared" ref="AD58" si="129">AC58</f>
        <v>1200000000</v>
      </c>
      <c r="AE58" s="7">
        <f t="shared" ref="AE58" si="130">AD58</f>
        <v>1200000000</v>
      </c>
      <c r="AF58" s="7">
        <f t="shared" ref="AF58" si="131">AE58</f>
        <v>1200000000</v>
      </c>
      <c r="AG58" s="7">
        <f t="shared" ref="AG58" si="132">AF58</f>
        <v>1200000000</v>
      </c>
      <c r="AH58" s="7">
        <f t="shared" ref="AH58" si="133">AG58</f>
        <v>1200000000</v>
      </c>
      <c r="AI58" s="7">
        <f t="shared" ref="AI58" si="134">AH58</f>
        <v>1200000000</v>
      </c>
      <c r="AJ58" s="7">
        <f t="shared" ref="AJ58" si="135">AI58</f>
        <v>1200000000</v>
      </c>
      <c r="AK58" s="7">
        <f t="shared" ref="AK58" si="136">AJ58</f>
        <v>1200000000</v>
      </c>
    </row>
    <row r="59" spans="1:37" x14ac:dyDescent="0.25">
      <c r="A59" s="8" t="s">
        <v>335</v>
      </c>
      <c r="B59" s="8" t="s">
        <v>323</v>
      </c>
      <c r="C59" s="7">
        <f>'AEO Table 1'!C18*10^15</f>
        <v>2.7909439E+16</v>
      </c>
      <c r="D59" s="7">
        <f>'AEO Table 1'!D18*10^15</f>
        <v>2.807427E+16</v>
      </c>
      <c r="E59" s="7">
        <f>'AEO Table 1'!E18*10^15</f>
        <v>3.0000317E+16</v>
      </c>
      <c r="F59" s="7">
        <f>'AEO Table 1'!F18*10^15</f>
        <v>3.2313065E+16</v>
      </c>
      <c r="G59" s="7">
        <f>'AEO Table 1'!G18*10^15</f>
        <v>3.383733E+16</v>
      </c>
      <c r="H59" s="7">
        <f>'AEO Table 1'!H18*10^15</f>
        <v>3.4280983E+16</v>
      </c>
      <c r="I59" s="7">
        <f>'AEO Table 1'!I18*10^15</f>
        <v>3.5062634000000004E+16</v>
      </c>
      <c r="J59" s="7">
        <f>'AEO Table 1'!J18*10^15</f>
        <v>3.5852741E+16</v>
      </c>
      <c r="K59" s="7">
        <f>'AEO Table 1'!K18*10^15</f>
        <v>3.6445011E+16</v>
      </c>
      <c r="L59" s="7">
        <f>'AEO Table 1'!L18*10^15</f>
        <v>3.707333E+16</v>
      </c>
      <c r="M59" s="7">
        <f>'AEO Table 1'!M18*10^15</f>
        <v>3.7539917E+16</v>
      </c>
      <c r="N59" s="7">
        <f>'AEO Table 1'!N18*10^15</f>
        <v>3.814349E+16</v>
      </c>
      <c r="O59" s="7">
        <f>'AEO Table 1'!O18*10^15</f>
        <v>3.8693848E+16</v>
      </c>
      <c r="P59" s="7">
        <f>'AEO Table 1'!P18*10^15</f>
        <v>3.9018867E+16</v>
      </c>
      <c r="Q59" s="7">
        <f>'AEO Table 1'!Q18*10^15</f>
        <v>3.9191185E+16</v>
      </c>
      <c r="R59" s="7">
        <f>'AEO Table 1'!R18*10^15</f>
        <v>3.9372803E+16</v>
      </c>
      <c r="S59" s="7">
        <f>'AEO Table 1'!S18*10^15</f>
        <v>3.9489216E+16</v>
      </c>
      <c r="T59" s="7">
        <f>'AEO Table 1'!T18*10^15</f>
        <v>3.9626446E+16</v>
      </c>
      <c r="U59" s="7">
        <f>'AEO Table 1'!U18*10^15</f>
        <v>3.9934143E+16</v>
      </c>
      <c r="V59" s="7">
        <f>'AEO Table 1'!V18*10^15</f>
        <v>4.0114521E+16</v>
      </c>
      <c r="W59" s="7">
        <f>'AEO Table 1'!W18*10^15</f>
        <v>4.0422073E+16</v>
      </c>
      <c r="X59" s="7">
        <f>'AEO Table 1'!X18*10^15</f>
        <v>4.0793243E+16</v>
      </c>
      <c r="Y59" s="7">
        <f>'AEO Table 1'!Y18*10^15</f>
        <v>4.0994755E+16</v>
      </c>
      <c r="Z59" s="7">
        <f>'AEO Table 1'!Z18*10^15</f>
        <v>4.1254196E+16</v>
      </c>
      <c r="AA59" s="7">
        <f>'AEO Table 1'!AA18*10^15</f>
        <v>4.1600292E+16</v>
      </c>
      <c r="AB59" s="7">
        <f>'AEO Table 1'!AB18*10^15</f>
        <v>4.1858498E+16</v>
      </c>
      <c r="AC59" s="7">
        <f>'AEO Table 1'!AC18*10^15</f>
        <v>4.2184177E+16</v>
      </c>
      <c r="AD59" s="7">
        <f>'AEO Table 1'!AD18*10^15</f>
        <v>4.2467243E+16</v>
      </c>
      <c r="AE59" s="7">
        <f>'AEO Table 1'!AE18*10^15</f>
        <v>4.2740791E+16</v>
      </c>
      <c r="AF59" s="7">
        <f>'AEO Table 1'!AF18*10^15</f>
        <v>4.295562E+16</v>
      </c>
      <c r="AG59" s="7">
        <f>'AEO Table 1'!AG18*10^15</f>
        <v>4.32635E+16</v>
      </c>
      <c r="AH59" s="7">
        <f>'AEO Table 1'!AH18*10^15</f>
        <v>4.3589924E+16</v>
      </c>
      <c r="AI59" s="7">
        <f>'AEO Table 1'!AI18*10^15</f>
        <v>4.3925892E+16</v>
      </c>
      <c r="AJ59" s="7">
        <f>'AEO Table 1'!AJ18*10^15</f>
        <v>4.413345E+16</v>
      </c>
      <c r="AK59" s="7">
        <f>'AEO Table 1'!AK18*10^15</f>
        <v>4.4526237E+16</v>
      </c>
    </row>
    <row r="60" spans="1:37" x14ac:dyDescent="0.25">
      <c r="A60" s="8" t="s">
        <v>342</v>
      </c>
      <c r="B60" s="8" t="s">
        <v>323</v>
      </c>
      <c r="C60" s="7">
        <f>SUM('AEO Table 1'!C16:C17)*10^15</f>
        <v>2.3313675E+16</v>
      </c>
      <c r="D60" s="7">
        <f>SUM('AEO Table 1'!D16:D17)*10^15</f>
        <v>2.4373965E+16</v>
      </c>
      <c r="E60" s="7">
        <f>SUM('AEO Table 1'!E16:E17)*10^15</f>
        <v>2.641753E+16</v>
      </c>
      <c r="F60" s="7">
        <f>SUM('AEO Table 1'!F16:F17)*10^15</f>
        <v>2.7716014E+16</v>
      </c>
      <c r="G60" s="7">
        <f>SUM('AEO Table 1'!G16:G17)*10^15</f>
        <v>2.8589958E+16</v>
      </c>
      <c r="H60" s="7">
        <f>SUM('AEO Table 1'!H16:H17)*10^15</f>
        <v>2.9440643E+16</v>
      </c>
      <c r="I60" s="7">
        <f>SUM('AEO Table 1'!I16:I17)*10^15</f>
        <v>2.9781691E+16</v>
      </c>
      <c r="J60" s="7">
        <f>SUM('AEO Table 1'!J16:J17)*10^15</f>
        <v>2.9860982E+16</v>
      </c>
      <c r="K60" s="7">
        <f>SUM('AEO Table 1'!K16:K17)*10^15</f>
        <v>3.0402588E+16</v>
      </c>
      <c r="L60" s="7">
        <f>SUM('AEO Table 1'!L16:L17)*10^15</f>
        <v>3.053104E+16</v>
      </c>
      <c r="M60" s="7">
        <f>SUM('AEO Table 1'!M16:M17)*10^15</f>
        <v>3.075369E+16</v>
      </c>
      <c r="N60" s="7">
        <f>SUM('AEO Table 1'!N16:N17)*10^15</f>
        <v>3.1036029E+16</v>
      </c>
      <c r="O60" s="7">
        <f>SUM('AEO Table 1'!O16:O17)*10^15</f>
        <v>3.1231434999999996E+16</v>
      </c>
      <c r="P60" s="7">
        <f>SUM('AEO Table 1'!P16:P17)*10^15</f>
        <v>3.132921E+16</v>
      </c>
      <c r="Q60" s="7">
        <f>SUM('AEO Table 1'!Q16:Q17)*10^15</f>
        <v>3.1432962000000004E+16</v>
      </c>
      <c r="R60" s="7">
        <f>SUM('AEO Table 1'!R16:R17)*10^15</f>
        <v>3.1703663E+16</v>
      </c>
      <c r="S60" s="7">
        <f>SUM('AEO Table 1'!S16:S17)*10^15</f>
        <v>3.1717067999999996E+16</v>
      </c>
      <c r="T60" s="7">
        <f>SUM('AEO Table 1'!T16:T17)*10^15</f>
        <v>3.1691112E+16</v>
      </c>
      <c r="U60" s="7">
        <f>SUM('AEO Table 1'!U16:U17)*10^15</f>
        <v>3.1869795E+16</v>
      </c>
      <c r="V60" s="7">
        <f>SUM('AEO Table 1'!V16:V17)*10^15</f>
        <v>3.1827672E+16</v>
      </c>
      <c r="W60" s="7">
        <f>SUM('AEO Table 1'!W16:W17)*10^15</f>
        <v>3.1717598000000004E+16</v>
      </c>
      <c r="X60" s="7">
        <f>SUM('AEO Table 1'!X16:X17)*10^15</f>
        <v>3.1968038E+16</v>
      </c>
      <c r="Y60" s="7">
        <f>SUM('AEO Table 1'!Y16:Y17)*10^15</f>
        <v>3.1627541E+16</v>
      </c>
      <c r="Z60" s="7">
        <f>SUM('AEO Table 1'!Z16:Z17)*10^15</f>
        <v>3.1720202E+16</v>
      </c>
      <c r="AA60" s="7">
        <f>SUM('AEO Table 1'!AA16:AA17)*10^15</f>
        <v>3.1966530999999996E+16</v>
      </c>
      <c r="AB60" s="7">
        <f>SUM('AEO Table 1'!AB16:AB17)*10^15</f>
        <v>3.2058446000000004E+16</v>
      </c>
      <c r="AC60" s="7">
        <f>SUM('AEO Table 1'!AC16:AC17)*10^15</f>
        <v>3.2073523E+16</v>
      </c>
      <c r="AD60" s="7">
        <f>SUM('AEO Table 1'!AD16:AD17)*10^15</f>
        <v>3.2015954E+16</v>
      </c>
      <c r="AE60" s="7">
        <f>SUM('AEO Table 1'!AE16:AE17)*10^15</f>
        <v>3.185459E+16</v>
      </c>
      <c r="AF60" s="7">
        <f>SUM('AEO Table 1'!AF16:AF17)*10^15</f>
        <v>3.1404293E+16</v>
      </c>
      <c r="AG60" s="7">
        <f>SUM('AEO Table 1'!AG16:AG17)*10^15</f>
        <v>3.1258341E+16</v>
      </c>
      <c r="AH60" s="7">
        <f>SUM('AEO Table 1'!AH16:AH17)*10^15</f>
        <v>3.1257623E+16</v>
      </c>
      <c r="AI60" s="7">
        <f>SUM('AEO Table 1'!AI16:AI17)*10^15</f>
        <v>3.1005152000000004E+16</v>
      </c>
      <c r="AJ60" s="7">
        <f>SUM('AEO Table 1'!AJ16:AJ17)*10^15</f>
        <v>3.0871684E+16</v>
      </c>
      <c r="AK60" s="7">
        <f>SUM('AEO Table 1'!AK16:AK17)*10^15</f>
        <v>3.0822298E+16</v>
      </c>
    </row>
    <row r="61" spans="1:37" x14ac:dyDescent="0.25">
      <c r="A61" s="8" t="s">
        <v>349</v>
      </c>
      <c r="B61" s="8"/>
      <c r="C61" s="7">
        <f t="shared" ref="C61" si="137">C58*(C59/SUM(C59:C60))/C59</f>
        <v>2.3426924024962638E-8</v>
      </c>
      <c r="D61" s="7">
        <f t="shared" ref="D61:AK61" si="138">D58*(D59/SUM(D59:D60))/D59</f>
        <v>2.2879702243555001E-8</v>
      </c>
      <c r="E61" s="7">
        <f t="shared" si="138"/>
        <v>2.1269865189999186E-8</v>
      </c>
      <c r="F61" s="7">
        <f t="shared" si="138"/>
        <v>1.9990311695436806E-8</v>
      </c>
      <c r="G61" s="7">
        <f t="shared" si="138"/>
        <v>1.9222363143502246E-8</v>
      </c>
      <c r="H61" s="7">
        <f t="shared" si="138"/>
        <v>1.8831911163095556E-8</v>
      </c>
      <c r="I61" s="7">
        <f t="shared" si="138"/>
        <v>1.8505859996229435E-8</v>
      </c>
      <c r="J61" s="7">
        <f t="shared" si="138"/>
        <v>1.8261025935176435E-8</v>
      </c>
      <c r="K61" s="7">
        <f t="shared" si="138"/>
        <v>1.7951280494008468E-8</v>
      </c>
      <c r="L61" s="7">
        <f t="shared" si="138"/>
        <v>1.7750331820265465E-8</v>
      </c>
      <c r="M61" s="7">
        <f t="shared" si="138"/>
        <v>1.7571190814390577E-8</v>
      </c>
      <c r="N61" s="7">
        <f t="shared" si="138"/>
        <v>1.7346174378575835E-8</v>
      </c>
      <c r="O61" s="7">
        <f t="shared" si="138"/>
        <v>1.7161174735610296E-8</v>
      </c>
      <c r="P61" s="7">
        <f t="shared" si="138"/>
        <v>1.7058035573595E-8</v>
      </c>
      <c r="Q61" s="7">
        <f t="shared" si="138"/>
        <v>1.6991355661966436E-8</v>
      </c>
      <c r="R61" s="7">
        <f t="shared" si="138"/>
        <v>1.6883225454681445E-8</v>
      </c>
      <c r="S61" s="7">
        <f t="shared" si="138"/>
        <v>1.6852445213964543E-8</v>
      </c>
      <c r="T61" s="7">
        <f t="shared" si="138"/>
        <v>1.6826151001973457E-8</v>
      </c>
      <c r="U61" s="7">
        <f t="shared" si="138"/>
        <v>1.6712175312724492E-8</v>
      </c>
      <c r="V61" s="7">
        <f t="shared" si="138"/>
        <v>1.6680058668770357E-8</v>
      </c>
      <c r="W61" s="7">
        <f t="shared" si="138"/>
        <v>1.6634398013819607E-8</v>
      </c>
      <c r="X61" s="7">
        <f t="shared" si="138"/>
        <v>1.6492287979371888E-8</v>
      </c>
      <c r="Y61" s="7">
        <f t="shared" si="138"/>
        <v>1.6523851022281091E-8</v>
      </c>
      <c r="Z61" s="7">
        <f t="shared" si="138"/>
        <v>1.6444123321168061E-8</v>
      </c>
      <c r="AA61" s="7">
        <f t="shared" si="138"/>
        <v>1.6311700724115815E-8</v>
      </c>
      <c r="AB61" s="7">
        <f t="shared" si="138"/>
        <v>1.6234437397736575E-8</v>
      </c>
      <c r="AC61" s="7">
        <f t="shared" si="138"/>
        <v>1.6159940315953769E-8</v>
      </c>
      <c r="AD61" s="7">
        <f t="shared" si="138"/>
        <v>1.6111016287337934E-8</v>
      </c>
      <c r="AE61" s="7">
        <f t="shared" si="138"/>
        <v>1.6086786928536501E-8</v>
      </c>
      <c r="AF61" s="7">
        <f t="shared" si="138"/>
        <v>1.6137727326281301E-8</v>
      </c>
      <c r="AG61" s="7">
        <f t="shared" si="138"/>
        <v>1.6102661768648468E-8</v>
      </c>
      <c r="AH61" s="7">
        <f t="shared" si="138"/>
        <v>1.60325895516656E-8</v>
      </c>
      <c r="AI61" s="7">
        <f t="shared" si="138"/>
        <v>1.6014724150914007E-8</v>
      </c>
      <c r="AJ61" s="7">
        <f t="shared" si="138"/>
        <v>1.5998904821635275E-8</v>
      </c>
      <c r="AK61" s="7">
        <f t="shared" si="138"/>
        <v>1.5925989801925147E-8</v>
      </c>
    </row>
    <row r="62" spans="1:37" s="8" customFormat="1" x14ac:dyDescent="0.25"/>
    <row r="63" spans="1:37" x14ac:dyDescent="0.25">
      <c r="A63" s="21" t="s">
        <v>336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</row>
    <row r="64" spans="1:37" x14ac:dyDescent="0.25">
      <c r="A64" s="28" t="s">
        <v>295</v>
      </c>
      <c r="C64" s="8">
        <v>2016</v>
      </c>
      <c r="D64" s="8">
        <v>2017</v>
      </c>
      <c r="E64" s="8">
        <v>2018</v>
      </c>
      <c r="F64" s="8">
        <v>2019</v>
      </c>
      <c r="G64" s="8">
        <v>2020</v>
      </c>
      <c r="H64" s="8">
        <v>2021</v>
      </c>
      <c r="I64" s="8">
        <v>2022</v>
      </c>
      <c r="J64" s="8">
        <v>2023</v>
      </c>
      <c r="K64" s="8">
        <v>2024</v>
      </c>
      <c r="L64" s="8">
        <v>2025</v>
      </c>
      <c r="M64" s="8">
        <v>2026</v>
      </c>
      <c r="N64" s="8">
        <v>2027</v>
      </c>
      <c r="O64" s="8">
        <v>2028</v>
      </c>
      <c r="P64" s="8">
        <v>2029</v>
      </c>
      <c r="Q64" s="8">
        <v>2030</v>
      </c>
      <c r="R64" s="8">
        <v>2031</v>
      </c>
      <c r="S64" s="8">
        <v>2032</v>
      </c>
      <c r="T64" s="8">
        <v>2033</v>
      </c>
      <c r="U64" s="8">
        <v>2034</v>
      </c>
      <c r="V64" s="8">
        <v>2035</v>
      </c>
      <c r="W64" s="8">
        <v>2036</v>
      </c>
      <c r="X64" s="8">
        <v>2037</v>
      </c>
      <c r="Y64" s="8">
        <v>2038</v>
      </c>
      <c r="Z64" s="8">
        <v>2039</v>
      </c>
      <c r="AA64" s="8">
        <v>2040</v>
      </c>
      <c r="AB64" s="8">
        <v>2041</v>
      </c>
      <c r="AC64" s="8">
        <v>2042</v>
      </c>
      <c r="AD64" s="8">
        <v>2043</v>
      </c>
      <c r="AE64" s="8">
        <v>2044</v>
      </c>
      <c r="AF64" s="8">
        <v>2045</v>
      </c>
      <c r="AG64" s="8">
        <v>2046</v>
      </c>
      <c r="AH64" s="8">
        <v>2047</v>
      </c>
      <c r="AI64" s="8">
        <v>2048</v>
      </c>
      <c r="AJ64" s="8">
        <v>2049</v>
      </c>
      <c r="AK64" s="8">
        <v>2050</v>
      </c>
    </row>
    <row r="65" spans="1:37" x14ac:dyDescent="0.25">
      <c r="A65" s="8" t="s">
        <v>337</v>
      </c>
      <c r="B65" s="8" t="s">
        <v>365</v>
      </c>
      <c r="C65" s="8">
        <f>'Subsidies Paid'!I13*10^9</f>
        <v>1200000000</v>
      </c>
      <c r="D65" s="8">
        <f>'Subsidies Paid'!J13*10^9</f>
        <v>1300000000</v>
      </c>
      <c r="E65" s="8">
        <f>'Subsidies Paid'!K13*10^9</f>
        <v>1300000000</v>
      </c>
      <c r="F65">
        <f>E65</f>
        <v>1300000000</v>
      </c>
      <c r="G65" s="8">
        <f t="shared" ref="G65:Q65" si="139">F65</f>
        <v>1300000000</v>
      </c>
      <c r="H65" s="8">
        <f t="shared" si="139"/>
        <v>1300000000</v>
      </c>
      <c r="I65" s="8">
        <f t="shared" si="139"/>
        <v>1300000000</v>
      </c>
      <c r="J65" s="8">
        <f t="shared" si="139"/>
        <v>1300000000</v>
      </c>
      <c r="K65" s="8">
        <f t="shared" si="139"/>
        <v>1300000000</v>
      </c>
      <c r="L65" s="8">
        <f t="shared" si="139"/>
        <v>1300000000</v>
      </c>
      <c r="M65" s="8">
        <f t="shared" si="139"/>
        <v>1300000000</v>
      </c>
      <c r="N65" s="8">
        <f t="shared" si="139"/>
        <v>1300000000</v>
      </c>
      <c r="O65" s="8">
        <f t="shared" si="139"/>
        <v>1300000000</v>
      </c>
      <c r="P65" s="8">
        <f t="shared" si="139"/>
        <v>1300000000</v>
      </c>
      <c r="Q65" s="8">
        <f t="shared" si="139"/>
        <v>1300000000</v>
      </c>
      <c r="R65" s="8">
        <f t="shared" ref="R65" si="140">Q65</f>
        <v>1300000000</v>
      </c>
      <c r="S65" s="8">
        <f t="shared" ref="S65" si="141">R65</f>
        <v>1300000000</v>
      </c>
      <c r="T65" s="8">
        <f t="shared" ref="T65" si="142">S65</f>
        <v>1300000000</v>
      </c>
      <c r="U65" s="8">
        <f t="shared" ref="U65" si="143">T65</f>
        <v>1300000000</v>
      </c>
      <c r="V65" s="8">
        <f t="shared" ref="V65" si="144">U65</f>
        <v>1300000000</v>
      </c>
      <c r="W65" s="8">
        <f t="shared" ref="W65" si="145">V65</f>
        <v>1300000000</v>
      </c>
      <c r="X65" s="8">
        <f t="shared" ref="X65" si="146">W65</f>
        <v>1300000000</v>
      </c>
      <c r="Y65" s="8">
        <f t="shared" ref="Y65" si="147">X65</f>
        <v>1300000000</v>
      </c>
      <c r="Z65" s="8">
        <f t="shared" ref="Z65" si="148">Y65</f>
        <v>1300000000</v>
      </c>
      <c r="AA65" s="8">
        <f t="shared" ref="AA65" si="149">Z65</f>
        <v>1300000000</v>
      </c>
      <c r="AB65" s="8">
        <f t="shared" ref="AB65" si="150">AA65</f>
        <v>1300000000</v>
      </c>
      <c r="AC65" s="8">
        <f t="shared" ref="AC65" si="151">AB65</f>
        <v>1300000000</v>
      </c>
      <c r="AD65" s="8">
        <f t="shared" ref="AD65" si="152">AC65</f>
        <v>1300000000</v>
      </c>
      <c r="AE65" s="8">
        <f t="shared" ref="AE65" si="153">AD65</f>
        <v>1300000000</v>
      </c>
      <c r="AF65" s="8">
        <f t="shared" ref="AF65" si="154">AE65</f>
        <v>1300000000</v>
      </c>
      <c r="AG65" s="8">
        <f t="shared" ref="AG65" si="155">AF65</f>
        <v>1300000000</v>
      </c>
      <c r="AH65" s="8">
        <f t="shared" ref="AH65" si="156">AG65</f>
        <v>1300000000</v>
      </c>
      <c r="AI65" s="8">
        <f t="shared" ref="AI65" si="157">AH65</f>
        <v>1300000000</v>
      </c>
      <c r="AJ65" s="8">
        <f t="shared" ref="AJ65" si="158">AI65</f>
        <v>1300000000</v>
      </c>
      <c r="AK65" s="8">
        <f t="shared" ref="AK65" si="159">AJ65</f>
        <v>1300000000</v>
      </c>
    </row>
    <row r="66" spans="1:37" x14ac:dyDescent="0.25">
      <c r="A66" s="8" t="s">
        <v>344</v>
      </c>
      <c r="B66" t="s">
        <v>346</v>
      </c>
      <c r="C66" s="4">
        <f>'AEO Table 11'!C16</f>
        <v>8.9039999999999999</v>
      </c>
      <c r="D66" s="4">
        <f>'AEO Table 11'!D16</f>
        <v>9.2425379999999997</v>
      </c>
      <c r="E66" s="4">
        <f>'AEO Table 11'!E16</f>
        <v>9.9456209999999992</v>
      </c>
      <c r="F66" s="4">
        <f>'AEO Table 11'!F16</f>
        <v>10.436546999999999</v>
      </c>
      <c r="G66" s="4">
        <f>'AEO Table 11'!G16</f>
        <v>10.702318999999999</v>
      </c>
      <c r="H66" s="4">
        <f>'AEO Table 11'!H16</f>
        <v>10.975550999999999</v>
      </c>
      <c r="I66" s="4">
        <f>'AEO Table 11'!I16</f>
        <v>11.109958000000001</v>
      </c>
      <c r="J66" s="4">
        <f>'AEO Table 11'!J16</f>
        <v>11.133734</v>
      </c>
      <c r="K66" s="4">
        <f>'AEO Table 11'!K16</f>
        <v>11.355736</v>
      </c>
      <c r="L66" s="4">
        <f>'AEO Table 11'!L16</f>
        <v>11.380929999999999</v>
      </c>
      <c r="M66" s="4">
        <f>'AEO Table 11'!M16</f>
        <v>11.442159</v>
      </c>
      <c r="N66" s="4">
        <f>'AEO Table 11'!N16</f>
        <v>11.546096</v>
      </c>
      <c r="O66" s="4">
        <f>'AEO Table 11'!O16</f>
        <v>11.609978999999999</v>
      </c>
      <c r="P66" s="4">
        <f>'AEO Table 11'!P16</f>
        <v>11.666207999999999</v>
      </c>
      <c r="Q66" s="4">
        <f>'AEO Table 11'!Q16</f>
        <v>11.695518</v>
      </c>
      <c r="R66" s="4">
        <f>'AEO Table 11'!R16</f>
        <v>11.814215000000001</v>
      </c>
      <c r="S66" s="4">
        <f>'AEO Table 11'!S16</f>
        <v>11.81466</v>
      </c>
      <c r="T66" s="4">
        <f>'AEO Table 11'!T16</f>
        <v>11.793523</v>
      </c>
      <c r="U66" s="4">
        <f>'AEO Table 11'!U16</f>
        <v>11.871364</v>
      </c>
      <c r="V66" s="4">
        <f>'AEO Table 11'!V16</f>
        <v>11.851864000000001</v>
      </c>
      <c r="W66" s="4">
        <f>'AEO Table 11'!W16</f>
        <v>11.824665</v>
      </c>
      <c r="X66" s="4">
        <f>'AEO Table 11'!X16</f>
        <v>11.902457999999999</v>
      </c>
      <c r="Y66" s="4">
        <f>'AEO Table 11'!Y16</f>
        <v>11.765200999999999</v>
      </c>
      <c r="Z66" s="4">
        <f>'AEO Table 11'!Z16</f>
        <v>11.801043999999999</v>
      </c>
      <c r="AA66" s="4">
        <f>'AEO Table 11'!AA16</f>
        <v>11.898536999999999</v>
      </c>
      <c r="AB66" s="4">
        <f>'AEO Table 11'!AB16</f>
        <v>11.939322000000001</v>
      </c>
      <c r="AC66" s="4">
        <f>'AEO Table 11'!AC16</f>
        <v>11.945944000000001</v>
      </c>
      <c r="AD66" s="4">
        <f>'AEO Table 11'!AD16</f>
        <v>11.908939999999999</v>
      </c>
      <c r="AE66" s="4">
        <f>'AEO Table 11'!AE16</f>
        <v>11.82606</v>
      </c>
      <c r="AF66" s="4">
        <f>'AEO Table 11'!AF16</f>
        <v>11.614794</v>
      </c>
      <c r="AG66" s="4">
        <f>'AEO Table 11'!AG16</f>
        <v>11.538904</v>
      </c>
      <c r="AH66" s="4">
        <f>'AEO Table 11'!AH16</f>
        <v>11.525503</v>
      </c>
      <c r="AI66" s="4">
        <f>'AEO Table 11'!AI16</f>
        <v>11.398985</v>
      </c>
      <c r="AJ66" s="4">
        <f>'AEO Table 11'!AJ16</f>
        <v>11.333145</v>
      </c>
      <c r="AK66" s="4">
        <f>'AEO Table 11'!AK16</f>
        <v>11.300848</v>
      </c>
    </row>
    <row r="67" spans="1:37" x14ac:dyDescent="0.25">
      <c r="A67" t="s">
        <v>347</v>
      </c>
      <c r="B67" s="8" t="s">
        <v>345</v>
      </c>
      <c r="C67" s="8">
        <f t="shared" ref="C67:AK67" si="160">5.751*10^6</f>
        <v>5751000</v>
      </c>
      <c r="D67" s="8">
        <f t="shared" si="160"/>
        <v>5751000</v>
      </c>
      <c r="E67" s="8">
        <f t="shared" si="160"/>
        <v>5751000</v>
      </c>
      <c r="F67" s="8">
        <f t="shared" si="160"/>
        <v>5751000</v>
      </c>
      <c r="G67" s="8">
        <f t="shared" si="160"/>
        <v>5751000</v>
      </c>
      <c r="H67" s="8">
        <f t="shared" si="160"/>
        <v>5751000</v>
      </c>
      <c r="I67" s="8">
        <f t="shared" si="160"/>
        <v>5751000</v>
      </c>
      <c r="J67" s="8">
        <f t="shared" si="160"/>
        <v>5751000</v>
      </c>
      <c r="K67" s="8">
        <f t="shared" si="160"/>
        <v>5751000</v>
      </c>
      <c r="L67" s="8">
        <f t="shared" si="160"/>
        <v>5751000</v>
      </c>
      <c r="M67" s="8">
        <f t="shared" si="160"/>
        <v>5751000</v>
      </c>
      <c r="N67" s="8">
        <f t="shared" si="160"/>
        <v>5751000</v>
      </c>
      <c r="O67" s="8">
        <f t="shared" si="160"/>
        <v>5751000</v>
      </c>
      <c r="P67" s="8">
        <f t="shared" si="160"/>
        <v>5751000</v>
      </c>
      <c r="Q67" s="8">
        <f t="shared" si="160"/>
        <v>5751000</v>
      </c>
      <c r="R67" s="8">
        <f t="shared" si="160"/>
        <v>5751000</v>
      </c>
      <c r="S67" s="8">
        <f t="shared" si="160"/>
        <v>5751000</v>
      </c>
      <c r="T67" s="8">
        <f t="shared" si="160"/>
        <v>5751000</v>
      </c>
      <c r="U67" s="8">
        <f t="shared" si="160"/>
        <v>5751000</v>
      </c>
      <c r="V67" s="8">
        <f t="shared" si="160"/>
        <v>5751000</v>
      </c>
      <c r="W67" s="8">
        <f t="shared" si="160"/>
        <v>5751000</v>
      </c>
      <c r="X67" s="8">
        <f t="shared" si="160"/>
        <v>5751000</v>
      </c>
      <c r="Y67" s="8">
        <f t="shared" si="160"/>
        <v>5751000</v>
      </c>
      <c r="Z67" s="8">
        <f t="shared" si="160"/>
        <v>5751000</v>
      </c>
      <c r="AA67" s="8">
        <f t="shared" si="160"/>
        <v>5751000</v>
      </c>
      <c r="AB67" s="8">
        <f t="shared" si="160"/>
        <v>5751000</v>
      </c>
      <c r="AC67" s="8">
        <f t="shared" si="160"/>
        <v>5751000</v>
      </c>
      <c r="AD67" s="8">
        <f t="shared" si="160"/>
        <v>5751000</v>
      </c>
      <c r="AE67" s="8">
        <f t="shared" si="160"/>
        <v>5751000</v>
      </c>
      <c r="AF67" s="8">
        <f t="shared" si="160"/>
        <v>5751000</v>
      </c>
      <c r="AG67" s="8">
        <f t="shared" si="160"/>
        <v>5751000</v>
      </c>
      <c r="AH67" s="8">
        <f t="shared" si="160"/>
        <v>5751000</v>
      </c>
      <c r="AI67" s="8">
        <f t="shared" si="160"/>
        <v>5751000</v>
      </c>
      <c r="AJ67" s="8">
        <f t="shared" si="160"/>
        <v>5751000</v>
      </c>
      <c r="AK67" s="8">
        <f t="shared" si="160"/>
        <v>5751000</v>
      </c>
    </row>
    <row r="68" spans="1:37" x14ac:dyDescent="0.25">
      <c r="A68" t="s">
        <v>348</v>
      </c>
      <c r="B68" t="s">
        <v>346</v>
      </c>
      <c r="C68" s="22">
        <f>('AEO Table 11'!C16-'AEO Table 11'!C21)/'AEO Table 11'!C23</f>
        <v>0.51213505680270155</v>
      </c>
      <c r="D68" s="22">
        <f>('AEO Table 11'!D16-'AEO Table 11'!D21)/'AEO Table 11'!D23</f>
        <v>0.50394462986717414</v>
      </c>
      <c r="E68" s="22">
        <f>('AEO Table 11'!E16-'AEO Table 11'!E21)/'AEO Table 11'!E23</f>
        <v>0.54249967671020294</v>
      </c>
      <c r="F68" s="22">
        <f>('AEO Table 11'!F16-'AEO Table 11'!F21)/'AEO Table 11'!F23</f>
        <v>0.55837682491535345</v>
      </c>
      <c r="G68" s="22">
        <f>('AEO Table 11'!G16-'AEO Table 11'!G21)/'AEO Table 11'!G23</f>
        <v>0.56047637387914639</v>
      </c>
      <c r="H68" s="22">
        <f>('AEO Table 11'!H16-'AEO Table 11'!H21)/'AEO Table 11'!H23</f>
        <v>0.57637570871346122</v>
      </c>
      <c r="I68" s="22">
        <f>('AEO Table 11'!I16-'AEO Table 11'!I21)/'AEO Table 11'!I23</f>
        <v>0.5848062781208816</v>
      </c>
      <c r="J68" s="22">
        <f>('AEO Table 11'!J16-'AEO Table 11'!J21)/'AEO Table 11'!J23</f>
        <v>0.58326468241093832</v>
      </c>
      <c r="K68" s="22">
        <f>('AEO Table 11'!K16-'AEO Table 11'!K21)/'AEO Table 11'!K23</f>
        <v>0.59411194694383185</v>
      </c>
      <c r="L68" s="22">
        <f>('AEO Table 11'!L16-'AEO Table 11'!L21)/'AEO Table 11'!L23</f>
        <v>0.59854425778188869</v>
      </c>
      <c r="M68" s="22">
        <f>('AEO Table 11'!M16-'AEO Table 11'!M21)/'AEO Table 11'!M23</f>
        <v>0.606414796286456</v>
      </c>
      <c r="N68" s="22">
        <f>('AEO Table 11'!N16-'AEO Table 11'!N21)/'AEO Table 11'!N23</f>
        <v>0.61038276292759064</v>
      </c>
      <c r="O68" s="22">
        <f>('AEO Table 11'!O16-'AEO Table 11'!O21)/'AEO Table 11'!O23</f>
        <v>0.61154338629522798</v>
      </c>
      <c r="P68" s="22">
        <f>('AEO Table 11'!P16-'AEO Table 11'!P21)/'AEO Table 11'!P23</f>
        <v>0.61565437628056674</v>
      </c>
      <c r="Q68" s="22">
        <f>('AEO Table 11'!Q16-'AEO Table 11'!Q21)/'AEO Table 11'!Q23</f>
        <v>0.61509448690775725</v>
      </c>
      <c r="R68" s="22">
        <f>('AEO Table 11'!R16-'AEO Table 11'!R21)/'AEO Table 11'!R23</f>
        <v>0.61590149352407664</v>
      </c>
      <c r="S68" s="22">
        <f>('AEO Table 11'!S16-'AEO Table 11'!S21)/'AEO Table 11'!S23</f>
        <v>0.61717813662846388</v>
      </c>
      <c r="T68" s="22">
        <f>('AEO Table 11'!T16-'AEO Table 11'!T21)/'AEO Table 11'!T23</f>
        <v>0.61449274121433928</v>
      </c>
      <c r="U68" s="22">
        <f>('AEO Table 11'!U16-'AEO Table 11'!U21)/'AEO Table 11'!U23</f>
        <v>0.61272270162641085</v>
      </c>
      <c r="V68" s="22">
        <f>('AEO Table 11'!V16-'AEO Table 11'!V21)/'AEO Table 11'!V23</f>
        <v>0.6089192552485615</v>
      </c>
      <c r="W68" s="22">
        <f>('AEO Table 11'!W16-'AEO Table 11'!W21)/'AEO Table 11'!W23</f>
        <v>0.60677525341672012</v>
      </c>
      <c r="X68" s="22">
        <f>('AEO Table 11'!X16-'AEO Table 11'!X21)/'AEO Table 11'!X23</f>
        <v>0.6194405939710681</v>
      </c>
      <c r="Y68" s="22">
        <f>('AEO Table 11'!Y16-'AEO Table 11'!Y21)/'AEO Table 11'!Y23</f>
        <v>0.60865662561387213</v>
      </c>
      <c r="Z68" s="22">
        <f>('AEO Table 11'!Z16-'AEO Table 11'!Z21)/'AEO Table 11'!Z23</f>
        <v>0.6069897007922187</v>
      </c>
      <c r="AA68" s="22">
        <f>('AEO Table 11'!AA16-'AEO Table 11'!AA21)/'AEO Table 11'!AA23</f>
        <v>0.61190393380399288</v>
      </c>
      <c r="AB68" s="22">
        <f>('AEO Table 11'!AB16-'AEO Table 11'!AB21)/'AEO Table 11'!AB23</f>
        <v>0.61607041900081294</v>
      </c>
      <c r="AC68" s="22">
        <f>('AEO Table 11'!AC16-'AEO Table 11'!AC21)/'AEO Table 11'!AC23</f>
        <v>0.6177432096090717</v>
      </c>
      <c r="AD68" s="22">
        <f>('AEO Table 11'!AD16-'AEO Table 11'!AD21)/'AEO Table 11'!AD23</f>
        <v>0.61536142424142626</v>
      </c>
      <c r="AE68" s="22">
        <f>('AEO Table 11'!AE16-'AEO Table 11'!AE21)/'AEO Table 11'!AE23</f>
        <v>0.6151868253128232</v>
      </c>
      <c r="AF68" s="22">
        <f>('AEO Table 11'!AF16-'AEO Table 11'!AF21)/'AEO Table 11'!AF23</f>
        <v>0.60493504482060123</v>
      </c>
      <c r="AG68" s="22">
        <f>('AEO Table 11'!AG16-'AEO Table 11'!AG21)/'AEO Table 11'!AG23</f>
        <v>0.60005999154901657</v>
      </c>
      <c r="AH68" s="22">
        <f>('AEO Table 11'!AH16-'AEO Table 11'!AH21)/'AEO Table 11'!AH23</f>
        <v>0.59998626108859143</v>
      </c>
      <c r="AI68" s="22">
        <f>('AEO Table 11'!AI16-'AEO Table 11'!AI21)/'AEO Table 11'!AI23</f>
        <v>0.59203769328244971</v>
      </c>
      <c r="AJ68" s="22">
        <f>('AEO Table 11'!AJ16-'AEO Table 11'!AJ21)/'AEO Table 11'!AJ23</f>
        <v>0.59242878835160662</v>
      </c>
      <c r="AK68" s="22">
        <f>('AEO Table 11'!AK16-'AEO Table 11'!AK21)/'AEO Table 11'!AK23</f>
        <v>0.58973435019504461</v>
      </c>
    </row>
    <row r="69" spans="1:37" x14ac:dyDescent="0.25">
      <c r="A69" s="8" t="s">
        <v>351</v>
      </c>
      <c r="C69" s="8">
        <f t="shared" ref="C69" si="161">C65/(C66*C67*10^6*365)*C68</f>
        <v>3.288095084986827E-8</v>
      </c>
      <c r="D69" s="8">
        <f t="shared" ref="D69:AK69" si="162">D65/(D66*D67*10^6*365)*D68</f>
        <v>3.3767483558011971E-8</v>
      </c>
      <c r="E69" s="8">
        <f t="shared" si="162"/>
        <v>3.3781170884041747E-8</v>
      </c>
      <c r="F69" s="8">
        <f t="shared" si="162"/>
        <v>3.3134290219596823E-8</v>
      </c>
      <c r="G69" s="8">
        <f t="shared" si="162"/>
        <v>3.24329564411206E-8</v>
      </c>
      <c r="H69" s="8">
        <f t="shared" si="162"/>
        <v>3.2522689836352579E-8</v>
      </c>
      <c r="I69" s="8">
        <f t="shared" si="162"/>
        <v>3.2599184011846171E-8</v>
      </c>
      <c r="J69" s="8">
        <f t="shared" si="162"/>
        <v>3.244381819292132E-8</v>
      </c>
      <c r="K69" s="8">
        <f t="shared" si="162"/>
        <v>3.2401127153828467E-8</v>
      </c>
      <c r="L69" s="8">
        <f t="shared" si="162"/>
        <v>3.2570590834013213E-8</v>
      </c>
      <c r="M69" s="8">
        <f t="shared" si="162"/>
        <v>3.2822293994381361E-8</v>
      </c>
      <c r="N69" s="8">
        <f t="shared" si="162"/>
        <v>3.2739663912976543E-8</v>
      </c>
      <c r="O69" s="8">
        <f t="shared" si="162"/>
        <v>3.2621427359639885E-8</v>
      </c>
      <c r="P69" s="8">
        <f t="shared" si="162"/>
        <v>3.2682432723892144E-8</v>
      </c>
      <c r="Q69" s="8">
        <f t="shared" si="162"/>
        <v>3.2570880040696349E-8</v>
      </c>
      <c r="R69" s="8">
        <f t="shared" si="162"/>
        <v>3.2285945358227837E-8</v>
      </c>
      <c r="S69" s="8">
        <f t="shared" si="162"/>
        <v>3.2351649223179505E-8</v>
      </c>
      <c r="T69" s="8">
        <f t="shared" si="162"/>
        <v>3.2268614518392818E-8</v>
      </c>
      <c r="U69" s="8">
        <f t="shared" si="162"/>
        <v>3.1964688028936785E-8</v>
      </c>
      <c r="V69" s="8">
        <f t="shared" si="162"/>
        <v>3.1818534167754113E-8</v>
      </c>
      <c r="W69" s="8">
        <f t="shared" si="162"/>
        <v>3.1779432299687796E-8</v>
      </c>
      <c r="X69" s="8">
        <f t="shared" si="162"/>
        <v>3.2230728756265001E-8</v>
      </c>
      <c r="Y69" s="8">
        <f t="shared" si="162"/>
        <v>3.2039086356508479E-8</v>
      </c>
      <c r="Z69" s="8">
        <f t="shared" si="162"/>
        <v>3.1854296106408319E-8</v>
      </c>
      <c r="AA69" s="8">
        <f t="shared" si="162"/>
        <v>3.1849073274568082E-8</v>
      </c>
      <c r="AB69" s="8">
        <f t="shared" si="162"/>
        <v>3.1956397268045855E-8</v>
      </c>
      <c r="AC69" s="8">
        <f t="shared" si="162"/>
        <v>3.202540465409978E-8</v>
      </c>
      <c r="AD69" s="8">
        <f t="shared" si="162"/>
        <v>3.2001053862206203E-8</v>
      </c>
      <c r="AE69" s="8">
        <f t="shared" si="162"/>
        <v>3.2216181869651351E-8</v>
      </c>
      <c r="AF69" s="8">
        <f t="shared" si="162"/>
        <v>3.2255542698387387E-8</v>
      </c>
      <c r="AG69" s="8">
        <f t="shared" si="162"/>
        <v>3.2206032853565399E-8</v>
      </c>
      <c r="AH69" s="8">
        <f t="shared" si="162"/>
        <v>3.2239517824855584E-8</v>
      </c>
      <c r="AI69" s="8">
        <f t="shared" si="162"/>
        <v>3.2165499200363361E-8</v>
      </c>
      <c r="AJ69" s="8">
        <f t="shared" si="162"/>
        <v>3.2373736632456206E-8</v>
      </c>
      <c r="AK69" s="8">
        <f t="shared" si="162"/>
        <v>3.2318597921928282E-8</v>
      </c>
    </row>
    <row r="70" spans="1:37" x14ac:dyDescent="0.25"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1:37" x14ac:dyDescent="0.25">
      <c r="A71" s="28" t="s">
        <v>30</v>
      </c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1:37" x14ac:dyDescent="0.25">
      <c r="A72" s="8" t="s">
        <v>352</v>
      </c>
      <c r="B72" s="8" t="s">
        <v>365</v>
      </c>
      <c r="C72" s="8">
        <f>'Subsidies Paid'!I14*10^9</f>
        <v>1620000000.0000002</v>
      </c>
      <c r="D72" s="8">
        <f>'Subsidies Paid'!J14*10^9</f>
        <v>1620000000.0000002</v>
      </c>
      <c r="E72" s="8">
        <f>'Subsidies Paid'!K14*10^9</f>
        <v>1620000000.0000002</v>
      </c>
      <c r="F72" s="8">
        <f>E72</f>
        <v>1620000000.0000002</v>
      </c>
      <c r="G72" s="8">
        <f t="shared" ref="G72:Q72" si="163">F72</f>
        <v>1620000000.0000002</v>
      </c>
      <c r="H72" s="8">
        <f t="shared" si="163"/>
        <v>1620000000.0000002</v>
      </c>
      <c r="I72" s="8">
        <f t="shared" si="163"/>
        <v>1620000000.0000002</v>
      </c>
      <c r="J72" s="8">
        <f t="shared" si="163"/>
        <v>1620000000.0000002</v>
      </c>
      <c r="K72" s="8">
        <f t="shared" si="163"/>
        <v>1620000000.0000002</v>
      </c>
      <c r="L72" s="8">
        <f t="shared" si="163"/>
        <v>1620000000.0000002</v>
      </c>
      <c r="M72" s="8">
        <f t="shared" si="163"/>
        <v>1620000000.0000002</v>
      </c>
      <c r="N72" s="8">
        <f t="shared" si="163"/>
        <v>1620000000.0000002</v>
      </c>
      <c r="O72" s="8">
        <f t="shared" si="163"/>
        <v>1620000000.0000002</v>
      </c>
      <c r="P72" s="8">
        <f t="shared" si="163"/>
        <v>1620000000.0000002</v>
      </c>
      <c r="Q72" s="8">
        <f t="shared" si="163"/>
        <v>1620000000.0000002</v>
      </c>
      <c r="R72" s="8">
        <f t="shared" ref="R72" si="164">Q72</f>
        <v>1620000000.0000002</v>
      </c>
      <c r="S72" s="8">
        <f t="shared" ref="S72" si="165">R72</f>
        <v>1620000000.0000002</v>
      </c>
      <c r="T72" s="8">
        <f t="shared" ref="T72" si="166">S72</f>
        <v>1620000000.0000002</v>
      </c>
      <c r="U72" s="8">
        <f t="shared" ref="U72" si="167">T72</f>
        <v>1620000000.0000002</v>
      </c>
      <c r="V72" s="8">
        <f t="shared" ref="V72" si="168">U72</f>
        <v>1620000000.0000002</v>
      </c>
      <c r="W72" s="8">
        <f t="shared" ref="W72" si="169">V72</f>
        <v>1620000000.0000002</v>
      </c>
      <c r="X72" s="8">
        <f t="shared" ref="X72" si="170">W72</f>
        <v>1620000000.0000002</v>
      </c>
      <c r="Y72" s="8">
        <f t="shared" ref="Y72" si="171">X72</f>
        <v>1620000000.0000002</v>
      </c>
      <c r="Z72" s="8">
        <f t="shared" ref="Z72" si="172">Y72</f>
        <v>1620000000.0000002</v>
      </c>
      <c r="AA72" s="8">
        <f t="shared" ref="AA72" si="173">Z72</f>
        <v>1620000000.0000002</v>
      </c>
      <c r="AB72" s="8">
        <f t="shared" ref="AB72" si="174">AA72</f>
        <v>1620000000.0000002</v>
      </c>
      <c r="AC72" s="8">
        <f t="shared" ref="AC72" si="175">AB72</f>
        <v>1620000000.0000002</v>
      </c>
      <c r="AD72" s="8">
        <f t="shared" ref="AD72" si="176">AC72</f>
        <v>1620000000.0000002</v>
      </c>
      <c r="AE72" s="8">
        <f t="shared" ref="AE72" si="177">AD72</f>
        <v>1620000000.0000002</v>
      </c>
      <c r="AF72" s="8">
        <f t="shared" ref="AF72" si="178">AE72</f>
        <v>1620000000.0000002</v>
      </c>
      <c r="AG72" s="8">
        <f t="shared" ref="AG72" si="179">AF72</f>
        <v>1620000000.0000002</v>
      </c>
      <c r="AH72" s="8">
        <f t="shared" ref="AH72" si="180">AG72</f>
        <v>1620000000.0000002</v>
      </c>
      <c r="AI72" s="8">
        <f t="shared" ref="AI72" si="181">AH72</f>
        <v>1620000000.0000002</v>
      </c>
      <c r="AJ72" s="8">
        <f t="shared" ref="AJ72" si="182">AI72</f>
        <v>1620000000.0000002</v>
      </c>
      <c r="AK72" s="8">
        <f t="shared" ref="AK72" si="183">AJ72</f>
        <v>1620000000.0000002</v>
      </c>
    </row>
    <row r="73" spans="1:37" s="8" customFormat="1" x14ac:dyDescent="0.25">
      <c r="A73" s="8" t="s">
        <v>353</v>
      </c>
      <c r="B73" s="8" t="s">
        <v>346</v>
      </c>
      <c r="C73" s="22">
        <f>'AEO Table 1'!C16/SUM('AEO Table 1'!C16:C18)</f>
        <v>0.36304456226538673</v>
      </c>
      <c r="D73" s="22">
        <f>'AEO Table 1'!D16/SUM('AEO Table 1'!D16:D18)</f>
        <v>0.36865879280780373</v>
      </c>
      <c r="E73" s="22">
        <f>'AEO Table 1'!E16/SUM('AEO Table 1'!E16:E18)</f>
        <v>0.36812698648355019</v>
      </c>
      <c r="F73" s="22">
        <f>'AEO Table 1'!F16/SUM('AEO Table 1'!F16:F18)</f>
        <v>0.36275743960689455</v>
      </c>
      <c r="G73" s="22">
        <f>'AEO Table 1'!G16/SUM('AEO Table 1'!G16:G18)</f>
        <v>0.35748235611324325</v>
      </c>
      <c r="H73" s="22">
        <f>'AEO Table 1'!H16/SUM('AEO Table 1'!H16:H18)</f>
        <v>0.35907059245474998</v>
      </c>
      <c r="I73" s="22">
        <f>'AEO Table 1'!I16/SUM('AEO Table 1'!I16:I18)</f>
        <v>0.35702376422300641</v>
      </c>
      <c r="J73" s="22">
        <f>'AEO Table 1'!J16/SUM('AEO Table 1'!J16:J18)</f>
        <v>0.35281376463786718</v>
      </c>
      <c r="K73" s="22">
        <f>'AEO Table 1'!K16/SUM('AEO Table 1'!K16:K18)</f>
        <v>0.35373994509511103</v>
      </c>
      <c r="L73" s="22">
        <f>'AEO Table 1'!L16/SUM('AEO Table 1'!L16:L18)</f>
        <v>0.35040554331029194</v>
      </c>
      <c r="M73" s="22">
        <f>'AEO Table 1'!M16/SUM('AEO Table 1'!M16:M18)</f>
        <v>0.34862944052728095</v>
      </c>
      <c r="N73" s="22">
        <f>'AEO Table 1'!N16/SUM('AEO Table 1'!N16:N18)</f>
        <v>0.34716977433740182</v>
      </c>
      <c r="O73" s="22">
        <f>'AEO Table 1'!O16/SUM('AEO Table 1'!O16:O18)</f>
        <v>0.34525892444368078</v>
      </c>
      <c r="P73" s="22">
        <f>'AEO Table 1'!P16/SUM('AEO Table 1'!P16:P18)</f>
        <v>0.34475711397199954</v>
      </c>
      <c r="Q73" s="22">
        <f>'AEO Table 1'!Q16/SUM('AEO Table 1'!Q16:Q18)</f>
        <v>0.34411607123552235</v>
      </c>
      <c r="R73" s="22">
        <f>'AEO Table 1'!R16/SUM('AEO Table 1'!R16:R18)</f>
        <v>0.34533389715802698</v>
      </c>
      <c r="S73" s="22">
        <f>'AEO Table 1'!S16/SUM('AEO Table 1'!S16:S18)</f>
        <v>0.34462464015114169</v>
      </c>
      <c r="T73" s="22">
        <f>'AEO Table 1'!T16/SUM('AEO Table 1'!T16:T18)</f>
        <v>0.34337321252642999</v>
      </c>
      <c r="U73" s="22">
        <f>'AEO Table 1'!U16/SUM('AEO Table 1'!U16:U18)</f>
        <v>0.34317382425459725</v>
      </c>
      <c r="V73" s="22">
        <f>'AEO Table 1'!V16/SUM('AEO Table 1'!V16:V18)</f>
        <v>0.34188854932459456</v>
      </c>
      <c r="W73" s="22">
        <f>'AEO Table 1'!W16/SUM('AEO Table 1'!W16:W18)</f>
        <v>0.34006388800969167</v>
      </c>
      <c r="X73" s="22">
        <f>'AEO Table 1'!X16/SUM('AEO Table 1'!X16:X18)</f>
        <v>0.33939494550680055</v>
      </c>
      <c r="Y73" s="22">
        <f>'AEO Table 1'!Y16/SUM('AEO Table 1'!Y16:Y18)</f>
        <v>0.33614289749252763</v>
      </c>
      <c r="Z73" s="22">
        <f>'AEO Table 1'!Z16/SUM('AEO Table 1'!Z16:Z18)</f>
        <v>0.33552147973868857</v>
      </c>
      <c r="AA73" s="22">
        <f>'AEO Table 1'!AA16/SUM('AEO Table 1'!AA16:AA18)</f>
        <v>0.33562452465835041</v>
      </c>
      <c r="AB73" s="22">
        <f>'AEO Table 1'!AB16/SUM('AEO Table 1'!AB16:AB18)</f>
        <v>0.3351620029096441</v>
      </c>
      <c r="AC73" s="22">
        <f>'AEO Table 1'!AC16/SUM('AEO Table 1'!AC16:AC18)</f>
        <v>0.33373884459120068</v>
      </c>
      <c r="AD73" s="22">
        <f>'AEO Table 1'!AD16/SUM('AEO Table 1'!AD16:AD18)</f>
        <v>0.3316637308143473</v>
      </c>
      <c r="AE73" s="22">
        <f>'AEO Table 1'!AE16/SUM('AEO Table 1'!AE16:AE18)</f>
        <v>0.32879696666473218</v>
      </c>
      <c r="AF73" s="22">
        <f>'AEO Table 1'!AF16/SUM('AEO Table 1'!AF16:AF18)</f>
        <v>0.3239080174824841</v>
      </c>
      <c r="AG73" s="22">
        <f>'AEO Table 1'!AG16/SUM('AEO Table 1'!AG16:AG18)</f>
        <v>0.32100711253228437</v>
      </c>
      <c r="AH73" s="22">
        <f>'AEO Table 1'!AH16/SUM('AEO Table 1'!AH16:AH18)</f>
        <v>0.31919556428482548</v>
      </c>
      <c r="AI73" s="22">
        <f>'AEO Table 1'!AI16/SUM('AEO Table 1'!AI16:AI18)</f>
        <v>0.3152644716921334</v>
      </c>
      <c r="AJ73" s="22">
        <f>'AEO Table 1'!AJ16/SUM('AEO Table 1'!AJ16:AJ18)</f>
        <v>0.31321535936460032</v>
      </c>
      <c r="AK73" s="22">
        <f>'AEO Table 1'!AK16/SUM('AEO Table 1'!AK16:AK18)</f>
        <v>0.31086430545729921</v>
      </c>
    </row>
    <row r="74" spans="1:37" x14ac:dyDescent="0.25">
      <c r="A74" s="8" t="s">
        <v>344</v>
      </c>
      <c r="B74" s="8" t="s">
        <v>346</v>
      </c>
      <c r="C74" s="4">
        <f>'AEO Table 11'!C16</f>
        <v>8.9039999999999999</v>
      </c>
      <c r="D74" s="4">
        <f>'AEO Table 11'!D16</f>
        <v>9.2425379999999997</v>
      </c>
      <c r="E74" s="4">
        <f>'AEO Table 11'!E16</f>
        <v>9.9456209999999992</v>
      </c>
      <c r="F74" s="4">
        <f>'AEO Table 11'!F16</f>
        <v>10.436546999999999</v>
      </c>
      <c r="G74" s="4">
        <f>'AEO Table 11'!G16</f>
        <v>10.702318999999999</v>
      </c>
      <c r="H74" s="4">
        <f>'AEO Table 11'!H16</f>
        <v>10.975550999999999</v>
      </c>
      <c r="I74" s="4">
        <f>'AEO Table 11'!I16</f>
        <v>11.109958000000001</v>
      </c>
      <c r="J74" s="4">
        <f>'AEO Table 11'!J16</f>
        <v>11.133734</v>
      </c>
      <c r="K74" s="4">
        <f>'AEO Table 11'!K16</f>
        <v>11.355736</v>
      </c>
      <c r="L74" s="4">
        <f>'AEO Table 11'!L16</f>
        <v>11.380929999999999</v>
      </c>
      <c r="M74" s="4">
        <f>'AEO Table 11'!M16</f>
        <v>11.442159</v>
      </c>
      <c r="N74" s="4">
        <f>'AEO Table 11'!N16</f>
        <v>11.546096</v>
      </c>
      <c r="O74" s="4">
        <f>'AEO Table 11'!O16</f>
        <v>11.609978999999999</v>
      </c>
      <c r="P74" s="4">
        <f>'AEO Table 11'!P16</f>
        <v>11.666207999999999</v>
      </c>
      <c r="Q74" s="4">
        <f>'AEO Table 11'!Q16</f>
        <v>11.695518</v>
      </c>
      <c r="R74" s="4">
        <f>'AEO Table 11'!R16</f>
        <v>11.814215000000001</v>
      </c>
      <c r="S74" s="4">
        <f>'AEO Table 11'!S16</f>
        <v>11.81466</v>
      </c>
      <c r="T74" s="4">
        <f>'AEO Table 11'!T16</f>
        <v>11.793523</v>
      </c>
      <c r="U74" s="4">
        <f>'AEO Table 11'!U16</f>
        <v>11.871364</v>
      </c>
      <c r="V74" s="4">
        <f>'AEO Table 11'!V16</f>
        <v>11.851864000000001</v>
      </c>
      <c r="W74" s="4">
        <f>'AEO Table 11'!W16</f>
        <v>11.824665</v>
      </c>
      <c r="X74" s="4">
        <f>'AEO Table 11'!X16</f>
        <v>11.902457999999999</v>
      </c>
      <c r="Y74" s="4">
        <f>'AEO Table 11'!Y16</f>
        <v>11.765200999999999</v>
      </c>
      <c r="Z74" s="4">
        <f>'AEO Table 11'!Z16</f>
        <v>11.801043999999999</v>
      </c>
      <c r="AA74" s="4">
        <f>'AEO Table 11'!AA16</f>
        <v>11.898536999999999</v>
      </c>
      <c r="AB74" s="4">
        <f>'AEO Table 11'!AB16</f>
        <v>11.939322000000001</v>
      </c>
      <c r="AC74" s="4">
        <f>'AEO Table 11'!AC16</f>
        <v>11.945944000000001</v>
      </c>
      <c r="AD74" s="4">
        <f>'AEO Table 11'!AD16</f>
        <v>11.908939999999999</v>
      </c>
      <c r="AE74" s="4">
        <f>'AEO Table 11'!AE16</f>
        <v>11.82606</v>
      </c>
      <c r="AF74" s="4">
        <f>'AEO Table 11'!AF16</f>
        <v>11.614794</v>
      </c>
      <c r="AG74" s="4">
        <f>'AEO Table 11'!AG16</f>
        <v>11.538904</v>
      </c>
      <c r="AH74" s="4">
        <f>'AEO Table 11'!AH16</f>
        <v>11.525503</v>
      </c>
      <c r="AI74" s="4">
        <f>'AEO Table 11'!AI16</f>
        <v>11.398985</v>
      </c>
      <c r="AJ74" s="4">
        <f>'AEO Table 11'!AJ16</f>
        <v>11.333145</v>
      </c>
      <c r="AK74" s="4">
        <f>'AEO Table 11'!AK16</f>
        <v>11.300848</v>
      </c>
    </row>
    <row r="75" spans="1:37" x14ac:dyDescent="0.25">
      <c r="A75" s="8" t="s">
        <v>347</v>
      </c>
      <c r="B75" s="8" t="s">
        <v>345</v>
      </c>
      <c r="C75" s="8">
        <f t="shared" ref="C75:AK75" si="184">5.751*10^6</f>
        <v>5751000</v>
      </c>
      <c r="D75" s="8">
        <f t="shared" si="184"/>
        <v>5751000</v>
      </c>
      <c r="E75" s="8">
        <f t="shared" si="184"/>
        <v>5751000</v>
      </c>
      <c r="F75" s="8">
        <f t="shared" si="184"/>
        <v>5751000</v>
      </c>
      <c r="G75" s="8">
        <f t="shared" si="184"/>
        <v>5751000</v>
      </c>
      <c r="H75" s="8">
        <f t="shared" si="184"/>
        <v>5751000</v>
      </c>
      <c r="I75" s="8">
        <f t="shared" si="184"/>
        <v>5751000</v>
      </c>
      <c r="J75" s="8">
        <f t="shared" si="184"/>
        <v>5751000</v>
      </c>
      <c r="K75" s="8">
        <f t="shared" si="184"/>
        <v>5751000</v>
      </c>
      <c r="L75" s="8">
        <f t="shared" si="184"/>
        <v>5751000</v>
      </c>
      <c r="M75" s="8">
        <f t="shared" si="184"/>
        <v>5751000</v>
      </c>
      <c r="N75" s="8">
        <f t="shared" si="184"/>
        <v>5751000</v>
      </c>
      <c r="O75" s="8">
        <f t="shared" si="184"/>
        <v>5751000</v>
      </c>
      <c r="P75" s="8">
        <f t="shared" si="184"/>
        <v>5751000</v>
      </c>
      <c r="Q75" s="8">
        <f t="shared" si="184"/>
        <v>5751000</v>
      </c>
      <c r="R75" s="8">
        <f t="shared" si="184"/>
        <v>5751000</v>
      </c>
      <c r="S75" s="8">
        <f t="shared" si="184"/>
        <v>5751000</v>
      </c>
      <c r="T75" s="8">
        <f t="shared" si="184"/>
        <v>5751000</v>
      </c>
      <c r="U75" s="8">
        <f t="shared" si="184"/>
        <v>5751000</v>
      </c>
      <c r="V75" s="8">
        <f t="shared" si="184"/>
        <v>5751000</v>
      </c>
      <c r="W75" s="8">
        <f t="shared" si="184"/>
        <v>5751000</v>
      </c>
      <c r="X75" s="8">
        <f t="shared" si="184"/>
        <v>5751000</v>
      </c>
      <c r="Y75" s="8">
        <f t="shared" si="184"/>
        <v>5751000</v>
      </c>
      <c r="Z75" s="8">
        <f t="shared" si="184"/>
        <v>5751000</v>
      </c>
      <c r="AA75" s="8">
        <f t="shared" si="184"/>
        <v>5751000</v>
      </c>
      <c r="AB75" s="8">
        <f t="shared" si="184"/>
        <v>5751000</v>
      </c>
      <c r="AC75" s="8">
        <f t="shared" si="184"/>
        <v>5751000</v>
      </c>
      <c r="AD75" s="8">
        <f t="shared" si="184"/>
        <v>5751000</v>
      </c>
      <c r="AE75" s="8">
        <f t="shared" si="184"/>
        <v>5751000</v>
      </c>
      <c r="AF75" s="8">
        <f t="shared" si="184"/>
        <v>5751000</v>
      </c>
      <c r="AG75" s="8">
        <f t="shared" si="184"/>
        <v>5751000</v>
      </c>
      <c r="AH75" s="8">
        <f t="shared" si="184"/>
        <v>5751000</v>
      </c>
      <c r="AI75" s="8">
        <f t="shared" si="184"/>
        <v>5751000</v>
      </c>
      <c r="AJ75" s="8">
        <f t="shared" si="184"/>
        <v>5751000</v>
      </c>
      <c r="AK75" s="8">
        <f t="shared" si="184"/>
        <v>5751000</v>
      </c>
    </row>
    <row r="76" spans="1:37" x14ac:dyDescent="0.25">
      <c r="A76" s="8" t="s">
        <v>348</v>
      </c>
      <c r="B76" s="8" t="s">
        <v>346</v>
      </c>
      <c r="C76" s="22">
        <f>('AEO Table 11'!C16-'AEO Table 11'!C21)/'AEO Table 11'!C23</f>
        <v>0.51213505680270155</v>
      </c>
      <c r="D76" s="22">
        <f>('AEO Table 11'!D16-'AEO Table 11'!D21)/'AEO Table 11'!D23</f>
        <v>0.50394462986717414</v>
      </c>
      <c r="E76" s="22">
        <f>('AEO Table 11'!E16-'AEO Table 11'!E21)/'AEO Table 11'!E23</f>
        <v>0.54249967671020294</v>
      </c>
      <c r="F76" s="22">
        <f>('AEO Table 11'!F16-'AEO Table 11'!F21)/'AEO Table 11'!F23</f>
        <v>0.55837682491535345</v>
      </c>
      <c r="G76" s="22">
        <f>('AEO Table 11'!G16-'AEO Table 11'!G21)/'AEO Table 11'!G23</f>
        <v>0.56047637387914639</v>
      </c>
      <c r="H76" s="22">
        <f>('AEO Table 11'!H16-'AEO Table 11'!H21)/'AEO Table 11'!H23</f>
        <v>0.57637570871346122</v>
      </c>
      <c r="I76" s="22">
        <f>('AEO Table 11'!I16-'AEO Table 11'!I21)/'AEO Table 11'!I23</f>
        <v>0.5848062781208816</v>
      </c>
      <c r="J76" s="22">
        <f>('AEO Table 11'!J16-'AEO Table 11'!J21)/'AEO Table 11'!J23</f>
        <v>0.58326468241093832</v>
      </c>
      <c r="K76" s="22">
        <f>('AEO Table 11'!K16-'AEO Table 11'!K21)/'AEO Table 11'!K23</f>
        <v>0.59411194694383185</v>
      </c>
      <c r="L76" s="22">
        <f>('AEO Table 11'!L16-'AEO Table 11'!L21)/'AEO Table 11'!L23</f>
        <v>0.59854425778188869</v>
      </c>
      <c r="M76" s="22">
        <f>('AEO Table 11'!M16-'AEO Table 11'!M21)/'AEO Table 11'!M23</f>
        <v>0.606414796286456</v>
      </c>
      <c r="N76" s="22">
        <f>('AEO Table 11'!N16-'AEO Table 11'!N21)/'AEO Table 11'!N23</f>
        <v>0.61038276292759064</v>
      </c>
      <c r="O76" s="22">
        <f>('AEO Table 11'!O16-'AEO Table 11'!O21)/'AEO Table 11'!O23</f>
        <v>0.61154338629522798</v>
      </c>
      <c r="P76" s="22">
        <f>('AEO Table 11'!P16-'AEO Table 11'!P21)/'AEO Table 11'!P23</f>
        <v>0.61565437628056674</v>
      </c>
      <c r="Q76" s="22">
        <f>('AEO Table 11'!Q16-'AEO Table 11'!Q21)/'AEO Table 11'!Q23</f>
        <v>0.61509448690775725</v>
      </c>
      <c r="R76" s="22">
        <f>('AEO Table 11'!R16-'AEO Table 11'!R21)/'AEO Table 11'!R23</f>
        <v>0.61590149352407664</v>
      </c>
      <c r="S76" s="22">
        <f>('AEO Table 11'!S16-'AEO Table 11'!S21)/'AEO Table 11'!S23</f>
        <v>0.61717813662846388</v>
      </c>
      <c r="T76" s="22">
        <f>('AEO Table 11'!T16-'AEO Table 11'!T21)/'AEO Table 11'!T23</f>
        <v>0.61449274121433928</v>
      </c>
      <c r="U76" s="22">
        <f>('AEO Table 11'!U16-'AEO Table 11'!U21)/'AEO Table 11'!U23</f>
        <v>0.61272270162641085</v>
      </c>
      <c r="V76" s="22">
        <f>('AEO Table 11'!V16-'AEO Table 11'!V21)/'AEO Table 11'!V23</f>
        <v>0.6089192552485615</v>
      </c>
      <c r="W76" s="22">
        <f>('AEO Table 11'!W16-'AEO Table 11'!W21)/'AEO Table 11'!W23</f>
        <v>0.60677525341672012</v>
      </c>
      <c r="X76" s="22">
        <f>('AEO Table 11'!X16-'AEO Table 11'!X21)/'AEO Table 11'!X23</f>
        <v>0.6194405939710681</v>
      </c>
      <c r="Y76" s="22">
        <f>('AEO Table 11'!Y16-'AEO Table 11'!Y21)/'AEO Table 11'!Y23</f>
        <v>0.60865662561387213</v>
      </c>
      <c r="Z76" s="22">
        <f>('AEO Table 11'!Z16-'AEO Table 11'!Z21)/'AEO Table 11'!Z23</f>
        <v>0.6069897007922187</v>
      </c>
      <c r="AA76" s="22">
        <f>('AEO Table 11'!AA16-'AEO Table 11'!AA21)/'AEO Table 11'!AA23</f>
        <v>0.61190393380399288</v>
      </c>
      <c r="AB76" s="22">
        <f>('AEO Table 11'!AB16-'AEO Table 11'!AB21)/'AEO Table 11'!AB23</f>
        <v>0.61607041900081294</v>
      </c>
      <c r="AC76" s="22">
        <f>('AEO Table 11'!AC16-'AEO Table 11'!AC21)/'AEO Table 11'!AC23</f>
        <v>0.6177432096090717</v>
      </c>
      <c r="AD76" s="22">
        <f>('AEO Table 11'!AD16-'AEO Table 11'!AD21)/'AEO Table 11'!AD23</f>
        <v>0.61536142424142626</v>
      </c>
      <c r="AE76" s="22">
        <f>('AEO Table 11'!AE16-'AEO Table 11'!AE21)/'AEO Table 11'!AE23</f>
        <v>0.6151868253128232</v>
      </c>
      <c r="AF76" s="22">
        <f>('AEO Table 11'!AF16-'AEO Table 11'!AF21)/'AEO Table 11'!AF23</f>
        <v>0.60493504482060123</v>
      </c>
      <c r="AG76" s="22">
        <f>('AEO Table 11'!AG16-'AEO Table 11'!AG21)/'AEO Table 11'!AG23</f>
        <v>0.60005999154901657</v>
      </c>
      <c r="AH76" s="22">
        <f>('AEO Table 11'!AH16-'AEO Table 11'!AH21)/'AEO Table 11'!AH23</f>
        <v>0.59998626108859143</v>
      </c>
      <c r="AI76" s="22">
        <f>('AEO Table 11'!AI16-'AEO Table 11'!AI21)/'AEO Table 11'!AI23</f>
        <v>0.59203769328244971</v>
      </c>
      <c r="AJ76" s="22">
        <f>('AEO Table 11'!AJ16-'AEO Table 11'!AJ21)/'AEO Table 11'!AJ23</f>
        <v>0.59242878835160662</v>
      </c>
      <c r="AK76" s="22">
        <f>('AEO Table 11'!AK16-'AEO Table 11'!AK21)/'AEO Table 11'!AK23</f>
        <v>0.58973435019504461</v>
      </c>
    </row>
    <row r="77" spans="1:37" x14ac:dyDescent="0.25">
      <c r="A77" s="8" t="s">
        <v>351</v>
      </c>
      <c r="B77" s="8"/>
      <c r="C77" s="8">
        <f t="shared" ref="C77" si="185">(C72*C73)/(C74*10^6*C75*365)*C76</f>
        <v>1.6115288051016167E-8</v>
      </c>
      <c r="D77" s="8">
        <f t="shared" ref="D77:AK77" si="186">(D72*D73)/(D74*10^6*D75*365)*D76</f>
        <v>1.5512970118415049E-8</v>
      </c>
      <c r="E77" s="8">
        <f t="shared" si="186"/>
        <v>1.5496870948179674E-8</v>
      </c>
      <c r="F77" s="8">
        <f t="shared" si="186"/>
        <v>1.4978408199130304E-8</v>
      </c>
      <c r="G77" s="8">
        <f t="shared" si="186"/>
        <v>1.4448168991192134E-8</v>
      </c>
      <c r="H77" s="8">
        <f t="shared" si="186"/>
        <v>1.4552511725056261E-8</v>
      </c>
      <c r="I77" s="8">
        <f t="shared" si="186"/>
        <v>1.450359006626353E-8</v>
      </c>
      <c r="J77" s="8">
        <f t="shared" si="186"/>
        <v>1.4264256561623986E-8</v>
      </c>
      <c r="K77" s="8">
        <f t="shared" si="186"/>
        <v>1.4282883202670995E-8</v>
      </c>
      <c r="L77" s="8">
        <f t="shared" si="186"/>
        <v>1.4222248642269215E-8</v>
      </c>
      <c r="M77" s="8">
        <f t="shared" si="186"/>
        <v>1.4259511651672798E-8</v>
      </c>
      <c r="N77" s="8">
        <f t="shared" si="186"/>
        <v>1.4164060928255171E-8</v>
      </c>
      <c r="O77" s="8">
        <f t="shared" si="186"/>
        <v>1.403523004376248E-8</v>
      </c>
      <c r="P77" s="8">
        <f t="shared" si="186"/>
        <v>1.4041039936328008E-8</v>
      </c>
      <c r="Q77" s="8">
        <f t="shared" si="186"/>
        <v>1.3967095775066481E-8</v>
      </c>
      <c r="R77" s="8">
        <f t="shared" si="186"/>
        <v>1.3893906739277269E-8</v>
      </c>
      <c r="S77" s="8">
        <f t="shared" si="186"/>
        <v>1.3893587895670311E-8</v>
      </c>
      <c r="T77" s="8">
        <f t="shared" si="186"/>
        <v>1.3807606220116325E-8</v>
      </c>
      <c r="U77" s="8">
        <f t="shared" si="186"/>
        <v>1.3669615119871165E-8</v>
      </c>
      <c r="V77" s="8">
        <f t="shared" si="186"/>
        <v>1.3556150639201979E-8</v>
      </c>
      <c r="W77" s="8">
        <f t="shared" si="186"/>
        <v>1.3467231105113561E-8</v>
      </c>
      <c r="X77" s="8">
        <f t="shared" si="186"/>
        <v>1.3631610166462145E-8</v>
      </c>
      <c r="Y77" s="8">
        <f t="shared" si="186"/>
        <v>1.342071718449378E-8</v>
      </c>
      <c r="Z77" s="8">
        <f t="shared" si="186"/>
        <v>1.3318643781818058E-8</v>
      </c>
      <c r="AA77" s="8">
        <f t="shared" si="186"/>
        <v>1.3320549790237796E-8</v>
      </c>
      <c r="AB77" s="8">
        <f t="shared" si="186"/>
        <v>1.3347018142229183E-8</v>
      </c>
      <c r="AC77" s="8">
        <f t="shared" si="186"/>
        <v>1.3319043773735675E-8</v>
      </c>
      <c r="AD77" s="8">
        <f t="shared" si="186"/>
        <v>1.3226164646589927E-8</v>
      </c>
      <c r="AE77" s="8">
        <f t="shared" si="186"/>
        <v>1.3199987891955649E-8</v>
      </c>
      <c r="AF77" s="8">
        <f t="shared" si="186"/>
        <v>1.301960215305782E-8</v>
      </c>
      <c r="AG77" s="8">
        <f t="shared" si="186"/>
        <v>1.2883194070890405E-8</v>
      </c>
      <c r="AH77" s="8">
        <f t="shared" si="186"/>
        <v>1.282380919745251E-8</v>
      </c>
      <c r="AI77" s="8">
        <f t="shared" si="186"/>
        <v>1.2636796432021846E-8</v>
      </c>
      <c r="AJ77" s="8">
        <f t="shared" si="186"/>
        <v>1.2635939627970547E-8</v>
      </c>
      <c r="AK77" s="8">
        <f t="shared" si="186"/>
        <v>1.2519731972379541E-8</v>
      </c>
    </row>
    <row r="78" spans="1:37" x14ac:dyDescent="0.25"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1:37" x14ac:dyDescent="0.25">
      <c r="A79" s="28" t="s">
        <v>31</v>
      </c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1:37" x14ac:dyDescent="0.25">
      <c r="A80" s="8" t="s">
        <v>352</v>
      </c>
      <c r="B80" s="8" t="s">
        <v>365</v>
      </c>
      <c r="C80" s="8">
        <f>'Subsidies Paid'!I15*10^9</f>
        <v>140000000</v>
      </c>
      <c r="D80" s="8">
        <f>'Subsidies Paid'!J15*10^9</f>
        <v>140000000</v>
      </c>
      <c r="E80" s="8">
        <f>'Subsidies Paid'!K15*10^9</f>
        <v>140000000</v>
      </c>
      <c r="F80">
        <f>E80</f>
        <v>140000000</v>
      </c>
      <c r="G80" s="8">
        <f t="shared" ref="G80:Q80" si="187">F80</f>
        <v>140000000</v>
      </c>
      <c r="H80" s="8">
        <f t="shared" si="187"/>
        <v>140000000</v>
      </c>
      <c r="I80" s="8">
        <f t="shared" si="187"/>
        <v>140000000</v>
      </c>
      <c r="J80" s="8">
        <f t="shared" si="187"/>
        <v>140000000</v>
      </c>
      <c r="K80" s="8">
        <f t="shared" si="187"/>
        <v>140000000</v>
      </c>
      <c r="L80" s="8">
        <f t="shared" si="187"/>
        <v>140000000</v>
      </c>
      <c r="M80" s="8">
        <f t="shared" si="187"/>
        <v>140000000</v>
      </c>
      <c r="N80" s="8">
        <f t="shared" si="187"/>
        <v>140000000</v>
      </c>
      <c r="O80" s="8">
        <f t="shared" si="187"/>
        <v>140000000</v>
      </c>
      <c r="P80" s="8">
        <f t="shared" si="187"/>
        <v>140000000</v>
      </c>
      <c r="Q80" s="8">
        <f t="shared" si="187"/>
        <v>140000000</v>
      </c>
      <c r="R80" s="8">
        <f t="shared" ref="R80" si="188">Q80</f>
        <v>140000000</v>
      </c>
      <c r="S80" s="8">
        <f t="shared" ref="S80" si="189">R80</f>
        <v>140000000</v>
      </c>
      <c r="T80" s="8">
        <f t="shared" ref="T80" si="190">S80</f>
        <v>140000000</v>
      </c>
      <c r="U80" s="8">
        <f t="shared" ref="U80" si="191">T80</f>
        <v>140000000</v>
      </c>
      <c r="V80" s="8">
        <f t="shared" ref="V80" si="192">U80</f>
        <v>140000000</v>
      </c>
      <c r="W80" s="8">
        <f t="shared" ref="W80" si="193">V80</f>
        <v>140000000</v>
      </c>
      <c r="X80" s="8">
        <f t="shared" ref="X80" si="194">W80</f>
        <v>140000000</v>
      </c>
      <c r="Y80" s="8">
        <f t="shared" ref="Y80" si="195">X80</f>
        <v>140000000</v>
      </c>
      <c r="Z80" s="8">
        <f t="shared" ref="Z80" si="196">Y80</f>
        <v>140000000</v>
      </c>
      <c r="AA80" s="8">
        <f t="shared" ref="AA80" si="197">Z80</f>
        <v>140000000</v>
      </c>
      <c r="AB80" s="8">
        <f t="shared" ref="AB80" si="198">AA80</f>
        <v>140000000</v>
      </c>
      <c r="AC80" s="8">
        <f t="shared" ref="AC80" si="199">AB80</f>
        <v>140000000</v>
      </c>
      <c r="AD80" s="8">
        <f t="shared" ref="AD80" si="200">AC80</f>
        <v>140000000</v>
      </c>
      <c r="AE80" s="8">
        <f t="shared" ref="AE80" si="201">AD80</f>
        <v>140000000</v>
      </c>
      <c r="AF80" s="8">
        <f t="shared" ref="AF80" si="202">AE80</f>
        <v>140000000</v>
      </c>
      <c r="AG80" s="8">
        <f t="shared" ref="AG80" si="203">AF80</f>
        <v>140000000</v>
      </c>
      <c r="AH80" s="8">
        <f t="shared" ref="AH80" si="204">AG80</f>
        <v>140000000</v>
      </c>
      <c r="AI80" s="8">
        <f t="shared" ref="AI80" si="205">AH80</f>
        <v>140000000</v>
      </c>
      <c r="AJ80" s="8">
        <f t="shared" ref="AJ80" si="206">AI80</f>
        <v>140000000</v>
      </c>
      <c r="AK80" s="8">
        <f t="shared" ref="AK80" si="207">AJ80</f>
        <v>140000000</v>
      </c>
    </row>
    <row r="81" spans="1:37" x14ac:dyDescent="0.25">
      <c r="A81" s="8" t="s">
        <v>353</v>
      </c>
      <c r="B81" s="8" t="s">
        <v>346</v>
      </c>
      <c r="C81" s="22">
        <f>'AEO Table 1'!C16/SUM('AEO Table 1'!C16:C18)</f>
        <v>0.36304456226538673</v>
      </c>
      <c r="D81" s="22">
        <f>'AEO Table 1'!D16/SUM('AEO Table 1'!D16:D18)</f>
        <v>0.36865879280780373</v>
      </c>
      <c r="E81" s="22">
        <f>'AEO Table 1'!E16/SUM('AEO Table 1'!E16:E18)</f>
        <v>0.36812698648355019</v>
      </c>
      <c r="F81" s="22">
        <f>'AEO Table 1'!F16/SUM('AEO Table 1'!F16:F18)</f>
        <v>0.36275743960689455</v>
      </c>
      <c r="G81" s="22">
        <f>'AEO Table 1'!G16/SUM('AEO Table 1'!G16:G18)</f>
        <v>0.35748235611324325</v>
      </c>
      <c r="H81" s="22">
        <f>'AEO Table 1'!H16/SUM('AEO Table 1'!H16:H18)</f>
        <v>0.35907059245474998</v>
      </c>
      <c r="I81" s="22">
        <f>'AEO Table 1'!I16/SUM('AEO Table 1'!I16:I18)</f>
        <v>0.35702376422300641</v>
      </c>
      <c r="J81" s="22">
        <f>'AEO Table 1'!J16/SUM('AEO Table 1'!J16:J18)</f>
        <v>0.35281376463786718</v>
      </c>
      <c r="K81" s="22">
        <f>'AEO Table 1'!K16/SUM('AEO Table 1'!K16:K18)</f>
        <v>0.35373994509511103</v>
      </c>
      <c r="L81" s="22">
        <f>'AEO Table 1'!L16/SUM('AEO Table 1'!L16:L18)</f>
        <v>0.35040554331029194</v>
      </c>
      <c r="M81" s="22">
        <f>'AEO Table 1'!M16/SUM('AEO Table 1'!M16:M18)</f>
        <v>0.34862944052728095</v>
      </c>
      <c r="N81" s="22">
        <f>'AEO Table 1'!N16/SUM('AEO Table 1'!N16:N18)</f>
        <v>0.34716977433740182</v>
      </c>
      <c r="O81" s="22">
        <f>'AEO Table 1'!O16/SUM('AEO Table 1'!O16:O18)</f>
        <v>0.34525892444368078</v>
      </c>
      <c r="P81" s="22">
        <f>'AEO Table 1'!P16/SUM('AEO Table 1'!P16:P18)</f>
        <v>0.34475711397199954</v>
      </c>
      <c r="Q81" s="22">
        <f>'AEO Table 1'!Q16/SUM('AEO Table 1'!Q16:Q18)</f>
        <v>0.34411607123552235</v>
      </c>
      <c r="R81" s="22">
        <f>'AEO Table 1'!R16/SUM('AEO Table 1'!R16:R18)</f>
        <v>0.34533389715802698</v>
      </c>
      <c r="S81" s="22">
        <f>'AEO Table 1'!S16/SUM('AEO Table 1'!S16:S18)</f>
        <v>0.34462464015114169</v>
      </c>
      <c r="T81" s="22">
        <f>'AEO Table 1'!T16/SUM('AEO Table 1'!T16:T18)</f>
        <v>0.34337321252642999</v>
      </c>
      <c r="U81" s="22">
        <f>'AEO Table 1'!U16/SUM('AEO Table 1'!U16:U18)</f>
        <v>0.34317382425459725</v>
      </c>
      <c r="V81" s="22">
        <f>'AEO Table 1'!V16/SUM('AEO Table 1'!V16:V18)</f>
        <v>0.34188854932459456</v>
      </c>
      <c r="W81" s="22">
        <f>'AEO Table 1'!W16/SUM('AEO Table 1'!W16:W18)</f>
        <v>0.34006388800969167</v>
      </c>
      <c r="X81" s="22">
        <f>'AEO Table 1'!X16/SUM('AEO Table 1'!X16:X18)</f>
        <v>0.33939494550680055</v>
      </c>
      <c r="Y81" s="22">
        <f>'AEO Table 1'!Y16/SUM('AEO Table 1'!Y16:Y18)</f>
        <v>0.33614289749252763</v>
      </c>
      <c r="Z81" s="22">
        <f>'AEO Table 1'!Z16/SUM('AEO Table 1'!Z16:Z18)</f>
        <v>0.33552147973868857</v>
      </c>
      <c r="AA81" s="22">
        <f>'AEO Table 1'!AA16/SUM('AEO Table 1'!AA16:AA18)</f>
        <v>0.33562452465835041</v>
      </c>
      <c r="AB81" s="22">
        <f>'AEO Table 1'!AB16/SUM('AEO Table 1'!AB16:AB18)</f>
        <v>0.3351620029096441</v>
      </c>
      <c r="AC81" s="22">
        <f>'AEO Table 1'!AC16/SUM('AEO Table 1'!AC16:AC18)</f>
        <v>0.33373884459120068</v>
      </c>
      <c r="AD81" s="22">
        <f>'AEO Table 1'!AD16/SUM('AEO Table 1'!AD16:AD18)</f>
        <v>0.3316637308143473</v>
      </c>
      <c r="AE81" s="22">
        <f>'AEO Table 1'!AE16/SUM('AEO Table 1'!AE16:AE18)</f>
        <v>0.32879696666473218</v>
      </c>
      <c r="AF81" s="22">
        <f>'AEO Table 1'!AF16/SUM('AEO Table 1'!AF16:AF18)</f>
        <v>0.3239080174824841</v>
      </c>
      <c r="AG81" s="22">
        <f>'AEO Table 1'!AG16/SUM('AEO Table 1'!AG16:AG18)</f>
        <v>0.32100711253228437</v>
      </c>
      <c r="AH81" s="22">
        <f>'AEO Table 1'!AH16/SUM('AEO Table 1'!AH16:AH18)</f>
        <v>0.31919556428482548</v>
      </c>
      <c r="AI81" s="22">
        <f>'AEO Table 1'!AI16/SUM('AEO Table 1'!AI16:AI18)</f>
        <v>0.3152644716921334</v>
      </c>
      <c r="AJ81" s="22">
        <f>'AEO Table 1'!AJ16/SUM('AEO Table 1'!AJ16:AJ18)</f>
        <v>0.31321535936460032</v>
      </c>
      <c r="AK81" s="22">
        <f>'AEO Table 1'!AK16/SUM('AEO Table 1'!AK16:AK18)</f>
        <v>0.31086430545729921</v>
      </c>
    </row>
    <row r="82" spans="1:37" x14ac:dyDescent="0.25">
      <c r="A82" s="8" t="s">
        <v>344</v>
      </c>
      <c r="B82" s="8" t="s">
        <v>346</v>
      </c>
      <c r="C82" s="4">
        <f>'AEO Table 11'!C16</f>
        <v>8.9039999999999999</v>
      </c>
      <c r="D82" s="4">
        <f>'AEO Table 11'!D16</f>
        <v>9.2425379999999997</v>
      </c>
      <c r="E82" s="4">
        <f>'AEO Table 11'!E16</f>
        <v>9.9456209999999992</v>
      </c>
      <c r="F82" s="4">
        <f>'AEO Table 11'!F16</f>
        <v>10.436546999999999</v>
      </c>
      <c r="G82" s="4">
        <f>'AEO Table 11'!G16</f>
        <v>10.702318999999999</v>
      </c>
      <c r="H82" s="4">
        <f>'AEO Table 11'!H16</f>
        <v>10.975550999999999</v>
      </c>
      <c r="I82" s="4">
        <f>'AEO Table 11'!I16</f>
        <v>11.109958000000001</v>
      </c>
      <c r="J82" s="4">
        <f>'AEO Table 11'!J16</f>
        <v>11.133734</v>
      </c>
      <c r="K82" s="4">
        <f>'AEO Table 11'!K16</f>
        <v>11.355736</v>
      </c>
      <c r="L82" s="4">
        <f>'AEO Table 11'!L16</f>
        <v>11.380929999999999</v>
      </c>
      <c r="M82" s="4">
        <f>'AEO Table 11'!M16</f>
        <v>11.442159</v>
      </c>
      <c r="N82" s="4">
        <f>'AEO Table 11'!N16</f>
        <v>11.546096</v>
      </c>
      <c r="O82" s="4">
        <f>'AEO Table 11'!O16</f>
        <v>11.609978999999999</v>
      </c>
      <c r="P82" s="4">
        <f>'AEO Table 11'!P16</f>
        <v>11.666207999999999</v>
      </c>
      <c r="Q82" s="4">
        <f>'AEO Table 11'!Q16</f>
        <v>11.695518</v>
      </c>
      <c r="R82" s="4">
        <f>'AEO Table 11'!R16</f>
        <v>11.814215000000001</v>
      </c>
      <c r="S82" s="4">
        <f>'AEO Table 11'!S16</f>
        <v>11.81466</v>
      </c>
      <c r="T82" s="4">
        <f>'AEO Table 11'!T16</f>
        <v>11.793523</v>
      </c>
      <c r="U82" s="4">
        <f>'AEO Table 11'!U16</f>
        <v>11.871364</v>
      </c>
      <c r="V82" s="4">
        <f>'AEO Table 11'!V16</f>
        <v>11.851864000000001</v>
      </c>
      <c r="W82" s="4">
        <f>'AEO Table 11'!W16</f>
        <v>11.824665</v>
      </c>
      <c r="X82" s="4">
        <f>'AEO Table 11'!X16</f>
        <v>11.902457999999999</v>
      </c>
      <c r="Y82" s="4">
        <f>'AEO Table 11'!Y16</f>
        <v>11.765200999999999</v>
      </c>
      <c r="Z82" s="4">
        <f>'AEO Table 11'!Z16</f>
        <v>11.801043999999999</v>
      </c>
      <c r="AA82" s="4">
        <f>'AEO Table 11'!AA16</f>
        <v>11.898536999999999</v>
      </c>
      <c r="AB82" s="4">
        <f>'AEO Table 11'!AB16</f>
        <v>11.939322000000001</v>
      </c>
      <c r="AC82" s="4">
        <f>'AEO Table 11'!AC16</f>
        <v>11.945944000000001</v>
      </c>
      <c r="AD82" s="4">
        <f>'AEO Table 11'!AD16</f>
        <v>11.908939999999999</v>
      </c>
      <c r="AE82" s="4">
        <f>'AEO Table 11'!AE16</f>
        <v>11.82606</v>
      </c>
      <c r="AF82" s="4">
        <f>'AEO Table 11'!AF16</f>
        <v>11.614794</v>
      </c>
      <c r="AG82" s="4">
        <f>'AEO Table 11'!AG16</f>
        <v>11.538904</v>
      </c>
      <c r="AH82" s="4">
        <f>'AEO Table 11'!AH16</f>
        <v>11.525503</v>
      </c>
      <c r="AI82" s="4">
        <f>'AEO Table 11'!AI16</f>
        <v>11.398985</v>
      </c>
      <c r="AJ82" s="4">
        <f>'AEO Table 11'!AJ16</f>
        <v>11.333145</v>
      </c>
      <c r="AK82" s="4">
        <f>'AEO Table 11'!AK16</f>
        <v>11.300848</v>
      </c>
    </row>
    <row r="83" spans="1:37" x14ac:dyDescent="0.25">
      <c r="A83" s="8" t="s">
        <v>347</v>
      </c>
      <c r="B83" s="8" t="s">
        <v>345</v>
      </c>
      <c r="C83" s="8">
        <f t="shared" ref="C83:AK83" si="208">5.751*10^6</f>
        <v>5751000</v>
      </c>
      <c r="D83" s="8">
        <f t="shared" si="208"/>
        <v>5751000</v>
      </c>
      <c r="E83" s="8">
        <f t="shared" si="208"/>
        <v>5751000</v>
      </c>
      <c r="F83" s="8">
        <f t="shared" si="208"/>
        <v>5751000</v>
      </c>
      <c r="G83" s="8">
        <f t="shared" si="208"/>
        <v>5751000</v>
      </c>
      <c r="H83" s="8">
        <f t="shared" si="208"/>
        <v>5751000</v>
      </c>
      <c r="I83" s="8">
        <f t="shared" si="208"/>
        <v>5751000</v>
      </c>
      <c r="J83" s="8">
        <f t="shared" si="208"/>
        <v>5751000</v>
      </c>
      <c r="K83" s="8">
        <f t="shared" si="208"/>
        <v>5751000</v>
      </c>
      <c r="L83" s="8">
        <f t="shared" si="208"/>
        <v>5751000</v>
      </c>
      <c r="M83" s="8">
        <f t="shared" si="208"/>
        <v>5751000</v>
      </c>
      <c r="N83" s="8">
        <f t="shared" si="208"/>
        <v>5751000</v>
      </c>
      <c r="O83" s="8">
        <f t="shared" si="208"/>
        <v>5751000</v>
      </c>
      <c r="P83" s="8">
        <f t="shared" si="208"/>
        <v>5751000</v>
      </c>
      <c r="Q83" s="8">
        <f t="shared" si="208"/>
        <v>5751000</v>
      </c>
      <c r="R83" s="8">
        <f t="shared" si="208"/>
        <v>5751000</v>
      </c>
      <c r="S83" s="8">
        <f t="shared" si="208"/>
        <v>5751000</v>
      </c>
      <c r="T83" s="8">
        <f t="shared" si="208"/>
        <v>5751000</v>
      </c>
      <c r="U83" s="8">
        <f t="shared" si="208"/>
        <v>5751000</v>
      </c>
      <c r="V83" s="8">
        <f t="shared" si="208"/>
        <v>5751000</v>
      </c>
      <c r="W83" s="8">
        <f t="shared" si="208"/>
        <v>5751000</v>
      </c>
      <c r="X83" s="8">
        <f t="shared" si="208"/>
        <v>5751000</v>
      </c>
      <c r="Y83" s="8">
        <f t="shared" si="208"/>
        <v>5751000</v>
      </c>
      <c r="Z83" s="8">
        <f t="shared" si="208"/>
        <v>5751000</v>
      </c>
      <c r="AA83" s="8">
        <f t="shared" si="208"/>
        <v>5751000</v>
      </c>
      <c r="AB83" s="8">
        <f t="shared" si="208"/>
        <v>5751000</v>
      </c>
      <c r="AC83" s="8">
        <f t="shared" si="208"/>
        <v>5751000</v>
      </c>
      <c r="AD83" s="8">
        <f t="shared" si="208"/>
        <v>5751000</v>
      </c>
      <c r="AE83" s="8">
        <f t="shared" si="208"/>
        <v>5751000</v>
      </c>
      <c r="AF83" s="8">
        <f t="shared" si="208"/>
        <v>5751000</v>
      </c>
      <c r="AG83" s="8">
        <f t="shared" si="208"/>
        <v>5751000</v>
      </c>
      <c r="AH83" s="8">
        <f t="shared" si="208"/>
        <v>5751000</v>
      </c>
      <c r="AI83" s="8">
        <f t="shared" si="208"/>
        <v>5751000</v>
      </c>
      <c r="AJ83" s="8">
        <f t="shared" si="208"/>
        <v>5751000</v>
      </c>
      <c r="AK83" s="8">
        <f t="shared" si="208"/>
        <v>5751000</v>
      </c>
    </row>
    <row r="84" spans="1:37" x14ac:dyDescent="0.25">
      <c r="A84" s="8" t="s">
        <v>348</v>
      </c>
      <c r="B84" s="8" t="s">
        <v>346</v>
      </c>
      <c r="C84" s="22">
        <f>('AEO Table 11'!C16-'AEO Table 11'!C21)/'AEO Table 11'!C23</f>
        <v>0.51213505680270155</v>
      </c>
      <c r="D84" s="22">
        <f>('AEO Table 11'!D16-'AEO Table 11'!D21)/'AEO Table 11'!D23</f>
        <v>0.50394462986717414</v>
      </c>
      <c r="E84" s="22">
        <f>('AEO Table 11'!E16-'AEO Table 11'!E21)/'AEO Table 11'!E23</f>
        <v>0.54249967671020294</v>
      </c>
      <c r="F84" s="22">
        <f>('AEO Table 11'!F16-'AEO Table 11'!F21)/'AEO Table 11'!F23</f>
        <v>0.55837682491535345</v>
      </c>
      <c r="G84" s="22">
        <f>('AEO Table 11'!G16-'AEO Table 11'!G21)/'AEO Table 11'!G23</f>
        <v>0.56047637387914639</v>
      </c>
      <c r="H84" s="22">
        <f>('AEO Table 11'!H16-'AEO Table 11'!H21)/'AEO Table 11'!H23</f>
        <v>0.57637570871346122</v>
      </c>
      <c r="I84" s="22">
        <f>('AEO Table 11'!I16-'AEO Table 11'!I21)/'AEO Table 11'!I23</f>
        <v>0.5848062781208816</v>
      </c>
      <c r="J84" s="22">
        <f>('AEO Table 11'!J16-'AEO Table 11'!J21)/'AEO Table 11'!J23</f>
        <v>0.58326468241093832</v>
      </c>
      <c r="K84" s="22">
        <f>('AEO Table 11'!K16-'AEO Table 11'!K21)/'AEO Table 11'!K23</f>
        <v>0.59411194694383185</v>
      </c>
      <c r="L84" s="22">
        <f>('AEO Table 11'!L16-'AEO Table 11'!L21)/'AEO Table 11'!L23</f>
        <v>0.59854425778188869</v>
      </c>
      <c r="M84" s="22">
        <f>('AEO Table 11'!M16-'AEO Table 11'!M21)/'AEO Table 11'!M23</f>
        <v>0.606414796286456</v>
      </c>
      <c r="N84" s="22">
        <f>('AEO Table 11'!N16-'AEO Table 11'!N21)/'AEO Table 11'!N23</f>
        <v>0.61038276292759064</v>
      </c>
      <c r="O84" s="22">
        <f>('AEO Table 11'!O16-'AEO Table 11'!O21)/'AEO Table 11'!O23</f>
        <v>0.61154338629522798</v>
      </c>
      <c r="P84" s="22">
        <f>('AEO Table 11'!P16-'AEO Table 11'!P21)/'AEO Table 11'!P23</f>
        <v>0.61565437628056674</v>
      </c>
      <c r="Q84" s="22">
        <f>('AEO Table 11'!Q16-'AEO Table 11'!Q21)/'AEO Table 11'!Q23</f>
        <v>0.61509448690775725</v>
      </c>
      <c r="R84" s="22">
        <f>('AEO Table 11'!R16-'AEO Table 11'!R21)/'AEO Table 11'!R23</f>
        <v>0.61590149352407664</v>
      </c>
      <c r="S84" s="22">
        <f>('AEO Table 11'!S16-'AEO Table 11'!S21)/'AEO Table 11'!S23</f>
        <v>0.61717813662846388</v>
      </c>
      <c r="T84" s="22">
        <f>('AEO Table 11'!T16-'AEO Table 11'!T21)/'AEO Table 11'!T23</f>
        <v>0.61449274121433928</v>
      </c>
      <c r="U84" s="22">
        <f>('AEO Table 11'!U16-'AEO Table 11'!U21)/'AEO Table 11'!U23</f>
        <v>0.61272270162641085</v>
      </c>
      <c r="V84" s="22">
        <f>('AEO Table 11'!V16-'AEO Table 11'!V21)/'AEO Table 11'!V23</f>
        <v>0.6089192552485615</v>
      </c>
      <c r="W84" s="22">
        <f>('AEO Table 11'!W16-'AEO Table 11'!W21)/'AEO Table 11'!W23</f>
        <v>0.60677525341672012</v>
      </c>
      <c r="X84" s="22">
        <f>('AEO Table 11'!X16-'AEO Table 11'!X21)/'AEO Table 11'!X23</f>
        <v>0.6194405939710681</v>
      </c>
      <c r="Y84" s="22">
        <f>('AEO Table 11'!Y16-'AEO Table 11'!Y21)/'AEO Table 11'!Y23</f>
        <v>0.60865662561387213</v>
      </c>
      <c r="Z84" s="22">
        <f>('AEO Table 11'!Z16-'AEO Table 11'!Z21)/'AEO Table 11'!Z23</f>
        <v>0.6069897007922187</v>
      </c>
      <c r="AA84" s="22">
        <f>('AEO Table 11'!AA16-'AEO Table 11'!AA21)/'AEO Table 11'!AA23</f>
        <v>0.61190393380399288</v>
      </c>
      <c r="AB84" s="22">
        <f>('AEO Table 11'!AB16-'AEO Table 11'!AB21)/'AEO Table 11'!AB23</f>
        <v>0.61607041900081294</v>
      </c>
      <c r="AC84" s="22">
        <f>('AEO Table 11'!AC16-'AEO Table 11'!AC21)/'AEO Table 11'!AC23</f>
        <v>0.6177432096090717</v>
      </c>
      <c r="AD84" s="22">
        <f>('AEO Table 11'!AD16-'AEO Table 11'!AD21)/'AEO Table 11'!AD23</f>
        <v>0.61536142424142626</v>
      </c>
      <c r="AE84" s="22">
        <f>('AEO Table 11'!AE16-'AEO Table 11'!AE21)/'AEO Table 11'!AE23</f>
        <v>0.6151868253128232</v>
      </c>
      <c r="AF84" s="22">
        <f>('AEO Table 11'!AF16-'AEO Table 11'!AF21)/'AEO Table 11'!AF23</f>
        <v>0.60493504482060123</v>
      </c>
      <c r="AG84" s="22">
        <f>('AEO Table 11'!AG16-'AEO Table 11'!AG21)/'AEO Table 11'!AG23</f>
        <v>0.60005999154901657</v>
      </c>
      <c r="AH84" s="22">
        <f>('AEO Table 11'!AH16-'AEO Table 11'!AH21)/'AEO Table 11'!AH23</f>
        <v>0.59998626108859143</v>
      </c>
      <c r="AI84" s="22">
        <f>('AEO Table 11'!AI16-'AEO Table 11'!AI21)/'AEO Table 11'!AI23</f>
        <v>0.59203769328244971</v>
      </c>
      <c r="AJ84" s="22">
        <f>('AEO Table 11'!AJ16-'AEO Table 11'!AJ21)/'AEO Table 11'!AJ23</f>
        <v>0.59242878835160662</v>
      </c>
      <c r="AK84" s="22">
        <f>('AEO Table 11'!AK16-'AEO Table 11'!AK21)/'AEO Table 11'!AK23</f>
        <v>0.58973435019504461</v>
      </c>
    </row>
    <row r="85" spans="1:37" x14ac:dyDescent="0.25">
      <c r="A85" s="8" t="s">
        <v>351</v>
      </c>
      <c r="B85" s="8"/>
      <c r="C85" s="8">
        <f t="shared" ref="C85" si="209">(C80*C81)/(C82*10^6*C83*365)*C84</f>
        <v>1.3926792142853475E-9</v>
      </c>
      <c r="D85" s="8">
        <f t="shared" ref="D85:AK85" si="210">(D80*D81)/(D82*10^6*D83*365)*D84</f>
        <v>1.340627047270436E-9</v>
      </c>
      <c r="E85" s="8">
        <f t="shared" si="210"/>
        <v>1.339235760953799E-9</v>
      </c>
      <c r="F85" s="8">
        <f t="shared" si="210"/>
        <v>1.2944303381964455E-9</v>
      </c>
      <c r="G85" s="8">
        <f t="shared" si="210"/>
        <v>1.2486071967696904E-9</v>
      </c>
      <c r="H85" s="8">
        <f t="shared" si="210"/>
        <v>1.2576244700665904E-9</v>
      </c>
      <c r="I85" s="8">
        <f t="shared" si="210"/>
        <v>1.2533966723931442E-9</v>
      </c>
      <c r="J85" s="8">
        <f t="shared" si="210"/>
        <v>1.2327135300168875E-9</v>
      </c>
      <c r="K85" s="8">
        <f t="shared" si="210"/>
        <v>1.2343232397369993E-9</v>
      </c>
      <c r="L85" s="8">
        <f t="shared" si="210"/>
        <v>1.2290832159985741E-9</v>
      </c>
      <c r="M85" s="8">
        <f t="shared" si="210"/>
        <v>1.2323034760704886E-9</v>
      </c>
      <c r="N85" s="8">
        <f t="shared" si="210"/>
        <v>1.2240546481208172E-9</v>
      </c>
      <c r="O85" s="8">
        <f t="shared" si="210"/>
        <v>1.2129211148930535E-9</v>
      </c>
      <c r="P85" s="8">
        <f t="shared" si="210"/>
        <v>1.2134232043740253E-9</v>
      </c>
      <c r="Q85" s="8">
        <f t="shared" si="210"/>
        <v>1.2070329682156218E-9</v>
      </c>
      <c r="R85" s="8">
        <f t="shared" si="210"/>
        <v>1.2007079898140846E-9</v>
      </c>
      <c r="S85" s="8">
        <f t="shared" si="210"/>
        <v>1.2006804354282984E-9</v>
      </c>
      <c r="T85" s="8">
        <f t="shared" si="210"/>
        <v>1.193249920256966E-9</v>
      </c>
      <c r="U85" s="8">
        <f t="shared" si="210"/>
        <v>1.1813247634456561E-9</v>
      </c>
      <c r="V85" s="8">
        <f t="shared" si="210"/>
        <v>1.1715191910421463E-9</v>
      </c>
      <c r="W85" s="8">
        <f t="shared" si="210"/>
        <v>1.1638347868616653E-9</v>
      </c>
      <c r="X85" s="8">
        <f t="shared" si="210"/>
        <v>1.1780403847559875E-9</v>
      </c>
      <c r="Y85" s="8">
        <f t="shared" si="210"/>
        <v>1.1598150653266229E-9</v>
      </c>
      <c r="Z85" s="8">
        <f t="shared" si="210"/>
        <v>1.1509939070706964E-9</v>
      </c>
      <c r="AA85" s="8">
        <f t="shared" si="210"/>
        <v>1.1511586238477109E-9</v>
      </c>
      <c r="AB85" s="8">
        <f t="shared" si="210"/>
        <v>1.1534460122914106E-9</v>
      </c>
      <c r="AC85" s="8">
        <f t="shared" si="210"/>
        <v>1.1510284742734532E-9</v>
      </c>
      <c r="AD85" s="8">
        <f t="shared" si="210"/>
        <v>1.1430018830386356E-9</v>
      </c>
      <c r="AE85" s="8">
        <f t="shared" si="210"/>
        <v>1.1407396943665374E-9</v>
      </c>
      <c r="AF85" s="8">
        <f t="shared" si="210"/>
        <v>1.1251508033506754E-9</v>
      </c>
      <c r="AG85" s="8">
        <f t="shared" si="210"/>
        <v>1.1133624505707754E-9</v>
      </c>
      <c r="AH85" s="8">
        <f t="shared" si="210"/>
        <v>1.1082304244712045E-9</v>
      </c>
      <c r="AI85" s="8">
        <f t="shared" si="210"/>
        <v>1.0920688274586779E-9</v>
      </c>
      <c r="AJ85" s="8">
        <f t="shared" si="210"/>
        <v>1.0919947826641211E-9</v>
      </c>
      <c r="AK85" s="8">
        <f t="shared" si="210"/>
        <v>1.0819521457611947E-9</v>
      </c>
    </row>
    <row r="86" spans="1:37" x14ac:dyDescent="0.25"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1:37" x14ac:dyDescent="0.25">
      <c r="A87" s="28" t="s">
        <v>38</v>
      </c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1:37" x14ac:dyDescent="0.25">
      <c r="A88" s="8" t="s">
        <v>352</v>
      </c>
      <c r="B88" s="8" t="s">
        <v>365</v>
      </c>
      <c r="C88" s="8">
        <f>'Subsidies Paid'!I16*10^9</f>
        <v>1200000000</v>
      </c>
      <c r="D88" s="8">
        <f>'Subsidies Paid'!J16*10^9</f>
        <v>1200000000</v>
      </c>
      <c r="E88" s="8">
        <f>'Subsidies Paid'!K16*10^9</f>
        <v>1200000000</v>
      </c>
      <c r="F88" s="8">
        <f>E88</f>
        <v>1200000000</v>
      </c>
      <c r="G88" s="8">
        <f t="shared" ref="G88:Q88" si="211">F88</f>
        <v>1200000000</v>
      </c>
      <c r="H88" s="8">
        <f t="shared" si="211"/>
        <v>1200000000</v>
      </c>
      <c r="I88" s="8">
        <f t="shared" si="211"/>
        <v>1200000000</v>
      </c>
      <c r="J88" s="8">
        <f t="shared" si="211"/>
        <v>1200000000</v>
      </c>
      <c r="K88" s="8">
        <f t="shared" si="211"/>
        <v>1200000000</v>
      </c>
      <c r="L88" s="8">
        <f t="shared" si="211"/>
        <v>1200000000</v>
      </c>
      <c r="M88" s="8">
        <f t="shared" si="211"/>
        <v>1200000000</v>
      </c>
      <c r="N88" s="8">
        <f t="shared" si="211"/>
        <v>1200000000</v>
      </c>
      <c r="O88" s="8">
        <f t="shared" si="211"/>
        <v>1200000000</v>
      </c>
      <c r="P88" s="8">
        <f t="shared" si="211"/>
        <v>1200000000</v>
      </c>
      <c r="Q88" s="8">
        <f t="shared" si="211"/>
        <v>1200000000</v>
      </c>
      <c r="R88" s="8">
        <f t="shared" ref="R88" si="212">Q88</f>
        <v>1200000000</v>
      </c>
      <c r="S88" s="8">
        <f t="shared" ref="S88" si="213">R88</f>
        <v>1200000000</v>
      </c>
      <c r="T88" s="8">
        <f t="shared" ref="T88" si="214">S88</f>
        <v>1200000000</v>
      </c>
      <c r="U88" s="8">
        <f t="shared" ref="U88" si="215">T88</f>
        <v>1200000000</v>
      </c>
      <c r="V88" s="8">
        <f t="shared" ref="V88" si="216">U88</f>
        <v>1200000000</v>
      </c>
      <c r="W88" s="8">
        <f t="shared" ref="W88" si="217">V88</f>
        <v>1200000000</v>
      </c>
      <c r="X88" s="8">
        <f t="shared" ref="X88" si="218">W88</f>
        <v>1200000000</v>
      </c>
      <c r="Y88" s="8">
        <f t="shared" ref="Y88" si="219">X88</f>
        <v>1200000000</v>
      </c>
      <c r="Z88" s="8">
        <f t="shared" ref="Z88" si="220">Y88</f>
        <v>1200000000</v>
      </c>
      <c r="AA88" s="8">
        <f t="shared" ref="AA88" si="221">Z88</f>
        <v>1200000000</v>
      </c>
      <c r="AB88" s="8">
        <f t="shared" ref="AB88" si="222">AA88</f>
        <v>1200000000</v>
      </c>
      <c r="AC88" s="8">
        <f t="shared" ref="AC88" si="223">AB88</f>
        <v>1200000000</v>
      </c>
      <c r="AD88" s="8">
        <f t="shared" ref="AD88" si="224">AC88</f>
        <v>1200000000</v>
      </c>
      <c r="AE88" s="8">
        <f t="shared" ref="AE88" si="225">AD88</f>
        <v>1200000000</v>
      </c>
      <c r="AF88" s="8">
        <f t="shared" ref="AF88" si="226">AE88</f>
        <v>1200000000</v>
      </c>
      <c r="AG88" s="8">
        <f t="shared" ref="AG88" si="227">AF88</f>
        <v>1200000000</v>
      </c>
      <c r="AH88" s="8">
        <f t="shared" ref="AH88" si="228">AG88</f>
        <v>1200000000</v>
      </c>
      <c r="AI88" s="8">
        <f t="shared" ref="AI88" si="229">AH88</f>
        <v>1200000000</v>
      </c>
      <c r="AJ88" s="8">
        <f t="shared" ref="AJ88" si="230">AI88</f>
        <v>1200000000</v>
      </c>
      <c r="AK88" s="8">
        <f t="shared" ref="AK88" si="231">AJ88</f>
        <v>1200000000</v>
      </c>
    </row>
    <row r="89" spans="1:37" x14ac:dyDescent="0.25">
      <c r="A89" s="8" t="s">
        <v>353</v>
      </c>
      <c r="B89" s="8" t="s">
        <v>346</v>
      </c>
      <c r="C89" s="8">
        <f>'AEO Table 1'!C16/SUM('AEO Table 1'!C16:C18)</f>
        <v>0.36304456226538673</v>
      </c>
      <c r="D89" s="8">
        <f>'AEO Table 1'!D16/SUM('AEO Table 1'!D16:D18)</f>
        <v>0.36865879280780373</v>
      </c>
      <c r="E89" s="8">
        <f>'AEO Table 1'!E16/SUM('AEO Table 1'!E16:E18)</f>
        <v>0.36812698648355019</v>
      </c>
      <c r="F89" s="8">
        <f>'AEO Table 1'!F16/SUM('AEO Table 1'!F16:F18)</f>
        <v>0.36275743960689455</v>
      </c>
      <c r="G89" s="8">
        <f>'AEO Table 1'!G16/SUM('AEO Table 1'!G16:G18)</f>
        <v>0.35748235611324325</v>
      </c>
      <c r="H89" s="8">
        <f>'AEO Table 1'!H16/SUM('AEO Table 1'!H16:H18)</f>
        <v>0.35907059245474998</v>
      </c>
      <c r="I89" s="8">
        <f>'AEO Table 1'!I16/SUM('AEO Table 1'!I16:I18)</f>
        <v>0.35702376422300641</v>
      </c>
      <c r="J89" s="8">
        <f>'AEO Table 1'!J16/SUM('AEO Table 1'!J16:J18)</f>
        <v>0.35281376463786718</v>
      </c>
      <c r="K89" s="8">
        <f>'AEO Table 1'!K16/SUM('AEO Table 1'!K16:K18)</f>
        <v>0.35373994509511103</v>
      </c>
      <c r="L89" s="8">
        <f>'AEO Table 1'!L16/SUM('AEO Table 1'!L16:L18)</f>
        <v>0.35040554331029194</v>
      </c>
      <c r="M89" s="8">
        <f>'AEO Table 1'!M16/SUM('AEO Table 1'!M16:M18)</f>
        <v>0.34862944052728095</v>
      </c>
      <c r="N89" s="8">
        <f>'AEO Table 1'!N16/SUM('AEO Table 1'!N16:N18)</f>
        <v>0.34716977433740182</v>
      </c>
      <c r="O89" s="8">
        <f>'AEO Table 1'!O16/SUM('AEO Table 1'!O16:O18)</f>
        <v>0.34525892444368078</v>
      </c>
      <c r="P89" s="8">
        <f>'AEO Table 1'!P16/SUM('AEO Table 1'!P16:P18)</f>
        <v>0.34475711397199954</v>
      </c>
      <c r="Q89" s="8">
        <f>'AEO Table 1'!Q16/SUM('AEO Table 1'!Q16:Q18)</f>
        <v>0.34411607123552235</v>
      </c>
      <c r="R89" s="8">
        <f>'AEO Table 1'!R16/SUM('AEO Table 1'!R16:R18)</f>
        <v>0.34533389715802698</v>
      </c>
      <c r="S89" s="8">
        <f>'AEO Table 1'!S16/SUM('AEO Table 1'!S16:S18)</f>
        <v>0.34462464015114169</v>
      </c>
      <c r="T89" s="8">
        <f>'AEO Table 1'!T16/SUM('AEO Table 1'!T16:T18)</f>
        <v>0.34337321252642999</v>
      </c>
      <c r="U89" s="8">
        <f>'AEO Table 1'!U16/SUM('AEO Table 1'!U16:U18)</f>
        <v>0.34317382425459725</v>
      </c>
      <c r="V89" s="8">
        <f>'AEO Table 1'!V16/SUM('AEO Table 1'!V16:V18)</f>
        <v>0.34188854932459456</v>
      </c>
      <c r="W89" s="8">
        <f>'AEO Table 1'!W16/SUM('AEO Table 1'!W16:W18)</f>
        <v>0.34006388800969167</v>
      </c>
      <c r="X89" s="8">
        <f>'AEO Table 1'!X16/SUM('AEO Table 1'!X16:X18)</f>
        <v>0.33939494550680055</v>
      </c>
      <c r="Y89" s="8">
        <f>'AEO Table 1'!Y16/SUM('AEO Table 1'!Y16:Y18)</f>
        <v>0.33614289749252763</v>
      </c>
      <c r="Z89" s="8">
        <f>'AEO Table 1'!Z16/SUM('AEO Table 1'!Z16:Z18)</f>
        <v>0.33552147973868857</v>
      </c>
      <c r="AA89" s="8">
        <f>'AEO Table 1'!AA16/SUM('AEO Table 1'!AA16:AA18)</f>
        <v>0.33562452465835041</v>
      </c>
      <c r="AB89" s="8">
        <f>'AEO Table 1'!AB16/SUM('AEO Table 1'!AB16:AB18)</f>
        <v>0.3351620029096441</v>
      </c>
      <c r="AC89" s="8">
        <f>'AEO Table 1'!AC16/SUM('AEO Table 1'!AC16:AC18)</f>
        <v>0.33373884459120068</v>
      </c>
      <c r="AD89" s="8">
        <f>'AEO Table 1'!AD16/SUM('AEO Table 1'!AD16:AD18)</f>
        <v>0.3316637308143473</v>
      </c>
      <c r="AE89" s="8">
        <f>'AEO Table 1'!AE16/SUM('AEO Table 1'!AE16:AE18)</f>
        <v>0.32879696666473218</v>
      </c>
      <c r="AF89" s="8">
        <f>'AEO Table 1'!AF16/SUM('AEO Table 1'!AF16:AF18)</f>
        <v>0.3239080174824841</v>
      </c>
      <c r="AG89" s="8">
        <f>'AEO Table 1'!AG16/SUM('AEO Table 1'!AG16:AG18)</f>
        <v>0.32100711253228437</v>
      </c>
      <c r="AH89" s="8">
        <f>'AEO Table 1'!AH16/SUM('AEO Table 1'!AH16:AH18)</f>
        <v>0.31919556428482548</v>
      </c>
      <c r="AI89" s="8">
        <f>'AEO Table 1'!AI16/SUM('AEO Table 1'!AI16:AI18)</f>
        <v>0.3152644716921334</v>
      </c>
      <c r="AJ89" s="8">
        <f>'AEO Table 1'!AJ16/SUM('AEO Table 1'!AJ16:AJ18)</f>
        <v>0.31321535936460032</v>
      </c>
      <c r="AK89" s="8">
        <f>'AEO Table 1'!AK16/SUM('AEO Table 1'!AK16:AK18)</f>
        <v>0.31086430545729921</v>
      </c>
    </row>
    <row r="90" spans="1:37" x14ac:dyDescent="0.25">
      <c r="A90" s="8" t="s">
        <v>344</v>
      </c>
      <c r="B90" s="8" t="s">
        <v>346</v>
      </c>
      <c r="C90" s="4">
        <f>'AEO Table 11'!C16</f>
        <v>8.9039999999999999</v>
      </c>
      <c r="D90" s="4">
        <f>'AEO Table 11'!D16</f>
        <v>9.2425379999999997</v>
      </c>
      <c r="E90" s="4">
        <f>'AEO Table 11'!E16</f>
        <v>9.9456209999999992</v>
      </c>
      <c r="F90" s="4">
        <f>'AEO Table 11'!F16</f>
        <v>10.436546999999999</v>
      </c>
      <c r="G90" s="4">
        <f>'AEO Table 11'!G16</f>
        <v>10.702318999999999</v>
      </c>
      <c r="H90" s="4">
        <f>'AEO Table 11'!H16</f>
        <v>10.975550999999999</v>
      </c>
      <c r="I90" s="4">
        <f>'AEO Table 11'!I16</f>
        <v>11.109958000000001</v>
      </c>
      <c r="J90" s="4">
        <f>'AEO Table 11'!J16</f>
        <v>11.133734</v>
      </c>
      <c r="K90" s="4">
        <f>'AEO Table 11'!K16</f>
        <v>11.355736</v>
      </c>
      <c r="L90" s="4">
        <f>'AEO Table 11'!L16</f>
        <v>11.380929999999999</v>
      </c>
      <c r="M90" s="4">
        <f>'AEO Table 11'!M16</f>
        <v>11.442159</v>
      </c>
      <c r="N90" s="4">
        <f>'AEO Table 11'!N16</f>
        <v>11.546096</v>
      </c>
      <c r="O90" s="4">
        <f>'AEO Table 11'!O16</f>
        <v>11.609978999999999</v>
      </c>
      <c r="P90" s="4">
        <f>'AEO Table 11'!P16</f>
        <v>11.666207999999999</v>
      </c>
      <c r="Q90" s="4">
        <f>'AEO Table 11'!Q16</f>
        <v>11.695518</v>
      </c>
      <c r="R90" s="4">
        <f>'AEO Table 11'!R16</f>
        <v>11.814215000000001</v>
      </c>
      <c r="S90" s="4">
        <f>'AEO Table 11'!S16</f>
        <v>11.81466</v>
      </c>
      <c r="T90" s="4">
        <f>'AEO Table 11'!T16</f>
        <v>11.793523</v>
      </c>
      <c r="U90" s="4">
        <f>'AEO Table 11'!U16</f>
        <v>11.871364</v>
      </c>
      <c r="V90" s="4">
        <f>'AEO Table 11'!V16</f>
        <v>11.851864000000001</v>
      </c>
      <c r="W90" s="4">
        <f>'AEO Table 11'!W16</f>
        <v>11.824665</v>
      </c>
      <c r="X90" s="4">
        <f>'AEO Table 11'!X16</f>
        <v>11.902457999999999</v>
      </c>
      <c r="Y90" s="4">
        <f>'AEO Table 11'!Y16</f>
        <v>11.765200999999999</v>
      </c>
      <c r="Z90" s="4">
        <f>'AEO Table 11'!Z16</f>
        <v>11.801043999999999</v>
      </c>
      <c r="AA90" s="4">
        <f>'AEO Table 11'!AA16</f>
        <v>11.898536999999999</v>
      </c>
      <c r="AB90" s="4">
        <f>'AEO Table 11'!AB16</f>
        <v>11.939322000000001</v>
      </c>
      <c r="AC90" s="4">
        <f>'AEO Table 11'!AC16</f>
        <v>11.945944000000001</v>
      </c>
      <c r="AD90" s="4">
        <f>'AEO Table 11'!AD16</f>
        <v>11.908939999999999</v>
      </c>
      <c r="AE90" s="4">
        <f>'AEO Table 11'!AE16</f>
        <v>11.82606</v>
      </c>
      <c r="AF90" s="4">
        <f>'AEO Table 11'!AF16</f>
        <v>11.614794</v>
      </c>
      <c r="AG90" s="4">
        <f>'AEO Table 11'!AG16</f>
        <v>11.538904</v>
      </c>
      <c r="AH90" s="4">
        <f>'AEO Table 11'!AH16</f>
        <v>11.525503</v>
      </c>
      <c r="AI90" s="4">
        <f>'AEO Table 11'!AI16</f>
        <v>11.398985</v>
      </c>
      <c r="AJ90" s="4">
        <f>'AEO Table 11'!AJ16</f>
        <v>11.333145</v>
      </c>
      <c r="AK90" s="4">
        <f>'AEO Table 11'!AK16</f>
        <v>11.300848</v>
      </c>
    </row>
    <row r="91" spans="1:37" x14ac:dyDescent="0.25">
      <c r="A91" s="8" t="s">
        <v>347</v>
      </c>
      <c r="B91" s="8" t="s">
        <v>345</v>
      </c>
      <c r="C91" s="8">
        <f t="shared" ref="C91:AK91" si="232">5.751*10^6</f>
        <v>5751000</v>
      </c>
      <c r="D91" s="8">
        <f t="shared" si="232"/>
        <v>5751000</v>
      </c>
      <c r="E91" s="8">
        <f t="shared" si="232"/>
        <v>5751000</v>
      </c>
      <c r="F91" s="8">
        <f t="shared" si="232"/>
        <v>5751000</v>
      </c>
      <c r="G91" s="8">
        <f t="shared" si="232"/>
        <v>5751000</v>
      </c>
      <c r="H91" s="8">
        <f t="shared" si="232"/>
        <v>5751000</v>
      </c>
      <c r="I91" s="8">
        <f t="shared" si="232"/>
        <v>5751000</v>
      </c>
      <c r="J91" s="8">
        <f t="shared" si="232"/>
        <v>5751000</v>
      </c>
      <c r="K91" s="8">
        <f t="shared" si="232"/>
        <v>5751000</v>
      </c>
      <c r="L91" s="8">
        <f t="shared" si="232"/>
        <v>5751000</v>
      </c>
      <c r="M91" s="8">
        <f t="shared" si="232"/>
        <v>5751000</v>
      </c>
      <c r="N91" s="8">
        <f t="shared" si="232"/>
        <v>5751000</v>
      </c>
      <c r="O91" s="8">
        <f t="shared" si="232"/>
        <v>5751000</v>
      </c>
      <c r="P91" s="8">
        <f t="shared" si="232"/>
        <v>5751000</v>
      </c>
      <c r="Q91" s="8">
        <f t="shared" si="232"/>
        <v>5751000</v>
      </c>
      <c r="R91" s="8">
        <f t="shared" si="232"/>
        <v>5751000</v>
      </c>
      <c r="S91" s="8">
        <f t="shared" si="232"/>
        <v>5751000</v>
      </c>
      <c r="T91" s="8">
        <f t="shared" si="232"/>
        <v>5751000</v>
      </c>
      <c r="U91" s="8">
        <f t="shared" si="232"/>
        <v>5751000</v>
      </c>
      <c r="V91" s="8">
        <f t="shared" si="232"/>
        <v>5751000</v>
      </c>
      <c r="W91" s="8">
        <f t="shared" si="232"/>
        <v>5751000</v>
      </c>
      <c r="X91" s="8">
        <f t="shared" si="232"/>
        <v>5751000</v>
      </c>
      <c r="Y91" s="8">
        <f t="shared" si="232"/>
        <v>5751000</v>
      </c>
      <c r="Z91" s="8">
        <f t="shared" si="232"/>
        <v>5751000</v>
      </c>
      <c r="AA91" s="8">
        <f t="shared" si="232"/>
        <v>5751000</v>
      </c>
      <c r="AB91" s="8">
        <f t="shared" si="232"/>
        <v>5751000</v>
      </c>
      <c r="AC91" s="8">
        <f t="shared" si="232"/>
        <v>5751000</v>
      </c>
      <c r="AD91" s="8">
        <f t="shared" si="232"/>
        <v>5751000</v>
      </c>
      <c r="AE91" s="8">
        <f t="shared" si="232"/>
        <v>5751000</v>
      </c>
      <c r="AF91" s="8">
        <f t="shared" si="232"/>
        <v>5751000</v>
      </c>
      <c r="AG91" s="8">
        <f t="shared" si="232"/>
        <v>5751000</v>
      </c>
      <c r="AH91" s="8">
        <f t="shared" si="232"/>
        <v>5751000</v>
      </c>
      <c r="AI91" s="8">
        <f t="shared" si="232"/>
        <v>5751000</v>
      </c>
      <c r="AJ91" s="8">
        <f t="shared" si="232"/>
        <v>5751000</v>
      </c>
      <c r="AK91" s="8">
        <f t="shared" si="232"/>
        <v>5751000</v>
      </c>
    </row>
    <row r="92" spans="1:37" x14ac:dyDescent="0.25">
      <c r="A92" s="8" t="s">
        <v>348</v>
      </c>
      <c r="B92" s="8" t="s">
        <v>346</v>
      </c>
      <c r="C92" s="22">
        <f>('AEO Table 11'!C16-'AEO Table 11'!C21)/'AEO Table 11'!C23</f>
        <v>0.51213505680270155</v>
      </c>
      <c r="D92" s="22">
        <f>('AEO Table 11'!D16-'AEO Table 11'!D21)/'AEO Table 11'!D23</f>
        <v>0.50394462986717414</v>
      </c>
      <c r="E92" s="22">
        <f>('AEO Table 11'!E16-'AEO Table 11'!E21)/'AEO Table 11'!E23</f>
        <v>0.54249967671020294</v>
      </c>
      <c r="F92" s="22">
        <f>('AEO Table 11'!F16-'AEO Table 11'!F21)/'AEO Table 11'!F23</f>
        <v>0.55837682491535345</v>
      </c>
      <c r="G92" s="22">
        <f>('AEO Table 11'!G16-'AEO Table 11'!G21)/'AEO Table 11'!G23</f>
        <v>0.56047637387914639</v>
      </c>
      <c r="H92" s="22">
        <f>('AEO Table 11'!H16-'AEO Table 11'!H21)/'AEO Table 11'!H23</f>
        <v>0.57637570871346122</v>
      </c>
      <c r="I92" s="22">
        <f>('AEO Table 11'!I16-'AEO Table 11'!I21)/'AEO Table 11'!I23</f>
        <v>0.5848062781208816</v>
      </c>
      <c r="J92" s="22">
        <f>('AEO Table 11'!J16-'AEO Table 11'!J21)/'AEO Table 11'!J23</f>
        <v>0.58326468241093832</v>
      </c>
      <c r="K92" s="22">
        <f>('AEO Table 11'!K16-'AEO Table 11'!K21)/'AEO Table 11'!K23</f>
        <v>0.59411194694383185</v>
      </c>
      <c r="L92" s="22">
        <f>('AEO Table 11'!L16-'AEO Table 11'!L21)/'AEO Table 11'!L23</f>
        <v>0.59854425778188869</v>
      </c>
      <c r="M92" s="22">
        <f>('AEO Table 11'!M16-'AEO Table 11'!M21)/'AEO Table 11'!M23</f>
        <v>0.606414796286456</v>
      </c>
      <c r="N92" s="22">
        <f>('AEO Table 11'!N16-'AEO Table 11'!N21)/'AEO Table 11'!N23</f>
        <v>0.61038276292759064</v>
      </c>
      <c r="O92" s="22">
        <f>('AEO Table 11'!O16-'AEO Table 11'!O21)/'AEO Table 11'!O23</f>
        <v>0.61154338629522798</v>
      </c>
      <c r="P92" s="22">
        <f>('AEO Table 11'!P16-'AEO Table 11'!P21)/'AEO Table 11'!P23</f>
        <v>0.61565437628056674</v>
      </c>
      <c r="Q92" s="22">
        <f>('AEO Table 11'!Q16-'AEO Table 11'!Q21)/'AEO Table 11'!Q23</f>
        <v>0.61509448690775725</v>
      </c>
      <c r="R92" s="22">
        <f>('AEO Table 11'!R16-'AEO Table 11'!R21)/'AEO Table 11'!R23</f>
        <v>0.61590149352407664</v>
      </c>
      <c r="S92" s="22">
        <f>('AEO Table 11'!S16-'AEO Table 11'!S21)/'AEO Table 11'!S23</f>
        <v>0.61717813662846388</v>
      </c>
      <c r="T92" s="22">
        <f>('AEO Table 11'!T16-'AEO Table 11'!T21)/'AEO Table 11'!T23</f>
        <v>0.61449274121433928</v>
      </c>
      <c r="U92" s="22">
        <f>('AEO Table 11'!U16-'AEO Table 11'!U21)/'AEO Table 11'!U23</f>
        <v>0.61272270162641085</v>
      </c>
      <c r="V92" s="22">
        <f>('AEO Table 11'!V16-'AEO Table 11'!V21)/'AEO Table 11'!V23</f>
        <v>0.6089192552485615</v>
      </c>
      <c r="W92" s="22">
        <f>('AEO Table 11'!W16-'AEO Table 11'!W21)/'AEO Table 11'!W23</f>
        <v>0.60677525341672012</v>
      </c>
      <c r="X92" s="22">
        <f>('AEO Table 11'!X16-'AEO Table 11'!X21)/'AEO Table 11'!X23</f>
        <v>0.6194405939710681</v>
      </c>
      <c r="Y92" s="22">
        <f>('AEO Table 11'!Y16-'AEO Table 11'!Y21)/'AEO Table 11'!Y23</f>
        <v>0.60865662561387213</v>
      </c>
      <c r="Z92" s="22">
        <f>('AEO Table 11'!Z16-'AEO Table 11'!Z21)/'AEO Table 11'!Z23</f>
        <v>0.6069897007922187</v>
      </c>
      <c r="AA92" s="22">
        <f>('AEO Table 11'!AA16-'AEO Table 11'!AA21)/'AEO Table 11'!AA23</f>
        <v>0.61190393380399288</v>
      </c>
      <c r="AB92" s="22">
        <f>('AEO Table 11'!AB16-'AEO Table 11'!AB21)/'AEO Table 11'!AB23</f>
        <v>0.61607041900081294</v>
      </c>
      <c r="AC92" s="22">
        <f>('AEO Table 11'!AC16-'AEO Table 11'!AC21)/'AEO Table 11'!AC23</f>
        <v>0.6177432096090717</v>
      </c>
      <c r="AD92" s="22">
        <f>('AEO Table 11'!AD16-'AEO Table 11'!AD21)/'AEO Table 11'!AD23</f>
        <v>0.61536142424142626</v>
      </c>
      <c r="AE92" s="22">
        <f>('AEO Table 11'!AE16-'AEO Table 11'!AE21)/'AEO Table 11'!AE23</f>
        <v>0.6151868253128232</v>
      </c>
      <c r="AF92" s="22">
        <f>('AEO Table 11'!AF16-'AEO Table 11'!AF21)/'AEO Table 11'!AF23</f>
        <v>0.60493504482060123</v>
      </c>
      <c r="AG92" s="22">
        <f>('AEO Table 11'!AG16-'AEO Table 11'!AG21)/'AEO Table 11'!AG23</f>
        <v>0.60005999154901657</v>
      </c>
      <c r="AH92" s="22">
        <f>('AEO Table 11'!AH16-'AEO Table 11'!AH21)/'AEO Table 11'!AH23</f>
        <v>0.59998626108859143</v>
      </c>
      <c r="AI92" s="22">
        <f>('AEO Table 11'!AI16-'AEO Table 11'!AI21)/'AEO Table 11'!AI23</f>
        <v>0.59203769328244971</v>
      </c>
      <c r="AJ92" s="22">
        <f>('AEO Table 11'!AJ16-'AEO Table 11'!AJ21)/'AEO Table 11'!AJ23</f>
        <v>0.59242878835160662</v>
      </c>
      <c r="AK92" s="22">
        <f>('AEO Table 11'!AK16-'AEO Table 11'!AK21)/'AEO Table 11'!AK23</f>
        <v>0.58973435019504461</v>
      </c>
    </row>
    <row r="93" spans="1:37" x14ac:dyDescent="0.25">
      <c r="A93" s="8" t="s">
        <v>351</v>
      </c>
      <c r="B93" s="8"/>
      <c r="C93" s="8">
        <f t="shared" ref="C93" si="233">(C88*C89)/(C90*10^6*C91*365)*C92</f>
        <v>1.1937250408160122E-8</v>
      </c>
      <c r="D93" s="8">
        <f t="shared" ref="D93:AK93" si="234">(D88*D89)/(D90*10^6*D91*365)*D92</f>
        <v>1.1491088976603739E-8</v>
      </c>
      <c r="E93" s="8">
        <f t="shared" si="234"/>
        <v>1.1479163665318276E-8</v>
      </c>
      <c r="F93" s="8">
        <f t="shared" si="234"/>
        <v>1.1095117184540963E-8</v>
      </c>
      <c r="G93" s="8">
        <f t="shared" si="234"/>
        <v>1.0702347400883059E-8</v>
      </c>
      <c r="H93" s="8">
        <f t="shared" si="234"/>
        <v>1.077963831485649E-8</v>
      </c>
      <c r="I93" s="8">
        <f t="shared" si="234"/>
        <v>1.0743400049084096E-8</v>
      </c>
      <c r="J93" s="8">
        <f t="shared" si="234"/>
        <v>1.056611597157332E-8</v>
      </c>
      <c r="K93" s="8">
        <f t="shared" si="234"/>
        <v>1.0579913483459993E-8</v>
      </c>
      <c r="L93" s="8">
        <f t="shared" si="234"/>
        <v>1.0534998994273493E-8</v>
      </c>
      <c r="M93" s="8">
        <f t="shared" si="234"/>
        <v>1.0562601223461332E-8</v>
      </c>
      <c r="N93" s="8">
        <f t="shared" si="234"/>
        <v>1.0491896983892718E-8</v>
      </c>
      <c r="O93" s="8">
        <f t="shared" si="234"/>
        <v>1.0396466699083316E-8</v>
      </c>
      <c r="P93" s="8">
        <f t="shared" si="234"/>
        <v>1.040077032320593E-8</v>
      </c>
      <c r="Q93" s="8">
        <f t="shared" si="234"/>
        <v>1.0345996870419615E-8</v>
      </c>
      <c r="R93" s="8">
        <f t="shared" si="234"/>
        <v>1.0291782769835012E-8</v>
      </c>
      <c r="S93" s="8">
        <f t="shared" si="234"/>
        <v>1.0291546589385415E-8</v>
      </c>
      <c r="T93" s="8">
        <f t="shared" si="234"/>
        <v>1.0227856459345424E-8</v>
      </c>
      <c r="U93" s="8">
        <f t="shared" si="234"/>
        <v>1.0125640829534195E-8</v>
      </c>
      <c r="V93" s="8">
        <f t="shared" si="234"/>
        <v>1.0041593066075537E-8</v>
      </c>
      <c r="W93" s="8">
        <f t="shared" si="234"/>
        <v>9.9757267445285601E-9</v>
      </c>
      <c r="X93" s="8">
        <f t="shared" si="234"/>
        <v>1.0097489012194179E-8</v>
      </c>
      <c r="Y93" s="8">
        <f t="shared" si="234"/>
        <v>9.9412719885139091E-9</v>
      </c>
      <c r="Z93" s="8">
        <f t="shared" si="234"/>
        <v>9.8656620606059686E-9</v>
      </c>
      <c r="AA93" s="8">
        <f t="shared" si="234"/>
        <v>9.8670739186946627E-9</v>
      </c>
      <c r="AB93" s="8">
        <f t="shared" si="234"/>
        <v>9.886680105354949E-9</v>
      </c>
      <c r="AC93" s="8">
        <f t="shared" si="234"/>
        <v>9.865958350915313E-9</v>
      </c>
      <c r="AD93" s="8">
        <f t="shared" si="234"/>
        <v>9.7971589974740197E-9</v>
      </c>
      <c r="AE93" s="8">
        <f t="shared" si="234"/>
        <v>9.7777688088560362E-9</v>
      </c>
      <c r="AF93" s="8">
        <f t="shared" si="234"/>
        <v>9.64414974300579E-9</v>
      </c>
      <c r="AG93" s="8">
        <f t="shared" si="234"/>
        <v>9.5431067191780757E-9</v>
      </c>
      <c r="AH93" s="8">
        <f t="shared" si="234"/>
        <v>9.4991179240388951E-9</v>
      </c>
      <c r="AI93" s="8">
        <f t="shared" si="234"/>
        <v>9.3605899496458106E-9</v>
      </c>
      <c r="AJ93" s="8">
        <f t="shared" si="234"/>
        <v>9.3599552799781824E-9</v>
      </c>
      <c r="AK93" s="8">
        <f t="shared" si="234"/>
        <v>9.2738755350959541E-9</v>
      </c>
    </row>
    <row r="94" spans="1:37" x14ac:dyDescent="0.25"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1:37" x14ac:dyDescent="0.25">
      <c r="A95" s="28" t="s">
        <v>311</v>
      </c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1:37" x14ac:dyDescent="0.25">
      <c r="A96" s="8" t="s">
        <v>337</v>
      </c>
      <c r="B96" s="8" t="s">
        <v>343</v>
      </c>
      <c r="C96">
        <f>'Subsidies Paid'!H17</f>
        <v>10000000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1:37" x14ac:dyDescent="0.25">
      <c r="A97" s="8" t="s">
        <v>344</v>
      </c>
      <c r="B97" s="8" t="s">
        <v>346</v>
      </c>
      <c r="C97" s="4">
        <f>'AEO Table 11'!C16</f>
        <v>8.9039999999999999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7"/>
      <c r="AC97" s="7"/>
      <c r="AD97" s="7"/>
      <c r="AE97" s="7"/>
      <c r="AF97" s="7"/>
      <c r="AG97" s="7"/>
      <c r="AH97" s="7"/>
      <c r="AI97" s="7"/>
      <c r="AJ97" s="7"/>
      <c r="AK97" s="7"/>
    </row>
    <row r="98" spans="1:37" x14ac:dyDescent="0.25">
      <c r="A98" s="8" t="s">
        <v>347</v>
      </c>
      <c r="B98" s="8" t="s">
        <v>345</v>
      </c>
      <c r="C98" s="8">
        <f t="shared" ref="C98" si="235">5.751*10^6</f>
        <v>5751000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7"/>
      <c r="AC98" s="7"/>
      <c r="AD98" s="7"/>
      <c r="AE98" s="7"/>
      <c r="AF98" s="7"/>
      <c r="AG98" s="7"/>
      <c r="AH98" s="7"/>
      <c r="AI98" s="7"/>
      <c r="AJ98" s="7"/>
      <c r="AK98" s="7"/>
    </row>
    <row r="99" spans="1:37" x14ac:dyDescent="0.25">
      <c r="A99" s="8" t="s">
        <v>348</v>
      </c>
      <c r="B99" s="8" t="s">
        <v>346</v>
      </c>
      <c r="C99" s="22">
        <f>('AEO Table 11'!C16-'AEO Table 11'!C21)/'AEO Table 11'!C23</f>
        <v>0.51213505680270155</v>
      </c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7"/>
      <c r="AC99" s="7"/>
      <c r="AD99" s="7"/>
      <c r="AE99" s="7"/>
      <c r="AF99" s="7"/>
      <c r="AG99" s="7"/>
      <c r="AH99" s="7"/>
      <c r="AI99" s="7"/>
      <c r="AJ99" s="7"/>
      <c r="AK99" s="7"/>
    </row>
    <row r="100" spans="1:37" x14ac:dyDescent="0.25">
      <c r="A100" s="8" t="s">
        <v>351</v>
      </c>
      <c r="B100" s="8"/>
      <c r="C100" s="8">
        <f t="shared" ref="C100" si="236">C96/(C97*10^6*C98*365)*C99</f>
        <v>2.7400792374890228E-10</v>
      </c>
      <c r="D100" s="8">
        <f>C100</f>
        <v>2.7400792374890228E-10</v>
      </c>
      <c r="E100" s="8">
        <f t="shared" ref="E100:AK100" si="237">D100</f>
        <v>2.7400792374890228E-10</v>
      </c>
      <c r="F100" s="8">
        <f t="shared" si="237"/>
        <v>2.7400792374890228E-10</v>
      </c>
      <c r="G100" s="8">
        <f t="shared" si="237"/>
        <v>2.7400792374890228E-10</v>
      </c>
      <c r="H100" s="8">
        <f t="shared" si="237"/>
        <v>2.7400792374890228E-10</v>
      </c>
      <c r="I100" s="8">
        <f t="shared" si="237"/>
        <v>2.7400792374890228E-10</v>
      </c>
      <c r="J100" s="8">
        <f t="shared" si="237"/>
        <v>2.7400792374890228E-10</v>
      </c>
      <c r="K100" s="8">
        <f t="shared" si="237"/>
        <v>2.7400792374890228E-10</v>
      </c>
      <c r="L100" s="8">
        <f t="shared" si="237"/>
        <v>2.7400792374890228E-10</v>
      </c>
      <c r="M100" s="8">
        <f t="shared" si="237"/>
        <v>2.7400792374890228E-10</v>
      </c>
      <c r="N100" s="8">
        <f t="shared" si="237"/>
        <v>2.7400792374890228E-10</v>
      </c>
      <c r="O100" s="8">
        <f t="shared" si="237"/>
        <v>2.7400792374890228E-10</v>
      </c>
      <c r="P100" s="8">
        <f t="shared" si="237"/>
        <v>2.7400792374890228E-10</v>
      </c>
      <c r="Q100" s="8">
        <f t="shared" si="237"/>
        <v>2.7400792374890228E-10</v>
      </c>
      <c r="R100" s="8">
        <f t="shared" si="237"/>
        <v>2.7400792374890228E-10</v>
      </c>
      <c r="S100" s="8">
        <f t="shared" si="237"/>
        <v>2.7400792374890228E-10</v>
      </c>
      <c r="T100" s="8">
        <f t="shared" si="237"/>
        <v>2.7400792374890228E-10</v>
      </c>
      <c r="U100" s="8">
        <f t="shared" si="237"/>
        <v>2.7400792374890228E-10</v>
      </c>
      <c r="V100" s="8">
        <f t="shared" si="237"/>
        <v>2.7400792374890228E-10</v>
      </c>
      <c r="W100" s="8">
        <f t="shared" si="237"/>
        <v>2.7400792374890228E-10</v>
      </c>
      <c r="X100" s="8">
        <f t="shared" si="237"/>
        <v>2.7400792374890228E-10</v>
      </c>
      <c r="Y100" s="8">
        <f t="shared" si="237"/>
        <v>2.7400792374890228E-10</v>
      </c>
      <c r="Z100" s="8">
        <f t="shared" si="237"/>
        <v>2.7400792374890228E-10</v>
      </c>
      <c r="AA100" s="8">
        <f t="shared" si="237"/>
        <v>2.7400792374890228E-10</v>
      </c>
      <c r="AB100" s="8">
        <f t="shared" si="237"/>
        <v>2.7400792374890228E-10</v>
      </c>
      <c r="AC100" s="8">
        <f t="shared" si="237"/>
        <v>2.7400792374890228E-10</v>
      </c>
      <c r="AD100" s="8">
        <f t="shared" si="237"/>
        <v>2.7400792374890228E-10</v>
      </c>
      <c r="AE100" s="8">
        <f t="shared" si="237"/>
        <v>2.7400792374890228E-10</v>
      </c>
      <c r="AF100" s="8">
        <f t="shared" si="237"/>
        <v>2.7400792374890228E-10</v>
      </c>
      <c r="AG100" s="8">
        <f t="shared" si="237"/>
        <v>2.7400792374890228E-10</v>
      </c>
      <c r="AH100" s="8">
        <f t="shared" si="237"/>
        <v>2.7400792374890228E-10</v>
      </c>
      <c r="AI100" s="8">
        <f t="shared" si="237"/>
        <v>2.7400792374890228E-10</v>
      </c>
      <c r="AJ100" s="8">
        <f t="shared" si="237"/>
        <v>2.7400792374890228E-10</v>
      </c>
      <c r="AK100" s="8">
        <f t="shared" si="237"/>
        <v>2.7400792374890228E-10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7"/>
  <sheetViews>
    <sheetView workbookViewId="0"/>
  </sheetViews>
  <sheetFormatPr defaultRowHeight="15" x14ac:dyDescent="0.25"/>
  <cols>
    <col min="1" max="1" width="26.5703125" style="6" customWidth="1"/>
    <col min="2" max="16384" width="9.140625" style="6"/>
  </cols>
  <sheetData>
    <row r="1" spans="1:36" x14ac:dyDescent="0.25">
      <c r="A1" s="6" t="s">
        <v>220</v>
      </c>
      <c r="B1" s="6">
        <v>2016</v>
      </c>
      <c r="C1" s="6">
        <v>2017</v>
      </c>
      <c r="D1" s="6">
        <v>2018</v>
      </c>
      <c r="E1" s="6">
        <v>2019</v>
      </c>
      <c r="F1" s="6">
        <v>2020</v>
      </c>
      <c r="G1" s="6">
        <v>2021</v>
      </c>
      <c r="H1" s="6">
        <v>2022</v>
      </c>
      <c r="I1" s="6">
        <v>2023</v>
      </c>
      <c r="J1" s="6">
        <v>2024</v>
      </c>
      <c r="K1" s="6">
        <v>2025</v>
      </c>
      <c r="L1" s="6">
        <v>2026</v>
      </c>
      <c r="M1" s="6">
        <v>2027</v>
      </c>
      <c r="N1" s="6">
        <v>2028</v>
      </c>
      <c r="O1" s="6">
        <v>2029</v>
      </c>
      <c r="P1" s="6">
        <v>2030</v>
      </c>
      <c r="Q1" s="6">
        <v>2031</v>
      </c>
      <c r="R1" s="6">
        <v>2032</v>
      </c>
      <c r="S1" s="6">
        <v>2033</v>
      </c>
      <c r="T1" s="6">
        <v>2034</v>
      </c>
      <c r="U1" s="6">
        <v>2035</v>
      </c>
      <c r="V1" s="6">
        <v>2036</v>
      </c>
      <c r="W1" s="6">
        <v>2037</v>
      </c>
      <c r="X1" s="6">
        <v>2038</v>
      </c>
      <c r="Y1" s="6">
        <v>2039</v>
      </c>
      <c r="Z1" s="6">
        <v>2040</v>
      </c>
      <c r="AA1" s="6">
        <v>2041</v>
      </c>
      <c r="AB1" s="6">
        <v>2042</v>
      </c>
      <c r="AC1" s="6">
        <v>2043</v>
      </c>
      <c r="AD1" s="6">
        <v>2044</v>
      </c>
      <c r="AE1" s="6">
        <v>2045</v>
      </c>
      <c r="AF1" s="6">
        <v>2046</v>
      </c>
      <c r="AG1" s="6">
        <v>2047</v>
      </c>
      <c r="AH1" s="6">
        <v>2048</v>
      </c>
      <c r="AI1" s="6">
        <v>2049</v>
      </c>
      <c r="AJ1" s="6">
        <v>2050</v>
      </c>
    </row>
    <row r="2" spans="1:36" x14ac:dyDescent="0.25">
      <c r="A2" s="6" t="s">
        <v>221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</row>
    <row r="3" spans="1:36" x14ac:dyDescent="0.25">
      <c r="A3" s="6" t="s">
        <v>386</v>
      </c>
      <c r="B3" s="35">
        <f>SUM(Calculations!C37,Calculations!C42)</f>
        <v>1.0000932113019161E-8</v>
      </c>
      <c r="C3" s="35">
        <f>SUM(Calculations!D37,Calculations!D42)</f>
        <v>9.7401202438422898E-9</v>
      </c>
      <c r="D3" s="35">
        <f>SUM(Calculations!E37,Calculations!E42)</f>
        <v>9.9207112018370959E-9</v>
      </c>
      <c r="E3" s="35">
        <f>SUM(Calculations!F37,Calculations!F42)</f>
        <v>1.0160963539194612E-8</v>
      </c>
      <c r="F3" s="35">
        <f>SUM(Calculations!G37,Calculations!G42)</f>
        <v>1.0190677237142492E-8</v>
      </c>
      <c r="G3" s="35">
        <f>SUM(Calculations!H37,Calculations!H42)</f>
        <v>1.0325741341650219E-8</v>
      </c>
      <c r="H3" s="35">
        <f>SUM(Calculations!I37,Calculations!I42)</f>
        <v>1.0465423583404278E-8</v>
      </c>
      <c r="I3" s="35">
        <f>SUM(Calculations!J37,Calculations!J42)</f>
        <v>1.0401788263626997E-8</v>
      </c>
      <c r="J3" s="35">
        <f>SUM(Calculations!K37,Calculations!K42)</f>
        <v>1.0186549525542562E-8</v>
      </c>
      <c r="K3" s="35">
        <f>SUM(Calculations!L37,Calculations!L42)</f>
        <v>1.0149662150036754E-8</v>
      </c>
      <c r="L3" s="35">
        <f>SUM(Calculations!M37,Calculations!M42)</f>
        <v>1.0084614545724255E-8</v>
      </c>
      <c r="M3" s="35">
        <f>SUM(Calculations!N37,Calculations!N42)</f>
        <v>1.0090448749410812E-8</v>
      </c>
      <c r="N3" s="35">
        <f>SUM(Calculations!O37,Calculations!O42)</f>
        <v>1.010301835988966E-8</v>
      </c>
      <c r="O3" s="35">
        <f>SUM(Calculations!P37,Calculations!P42)</f>
        <v>1.0078819919896171E-8</v>
      </c>
      <c r="P3" s="35">
        <f>SUM(Calculations!Q37,Calculations!Q42)</f>
        <v>1.0061002373692375E-8</v>
      </c>
      <c r="Q3" s="35">
        <f>SUM(Calculations!R37,Calculations!R42)</f>
        <v>1.0097473501276047E-8</v>
      </c>
      <c r="R3" s="35">
        <f>SUM(Calculations!S37,Calculations!S42)</f>
        <v>1.009232182063949E-8</v>
      </c>
      <c r="S3" s="35">
        <f>SUM(Calculations!T37,Calculations!T42)</f>
        <v>1.008618438314371E-8</v>
      </c>
      <c r="T3" s="35">
        <f>SUM(Calculations!U37,Calculations!U42)</f>
        <v>1.0152118041787487E-8</v>
      </c>
      <c r="U3" s="35">
        <f>SUM(Calculations!V37,Calculations!V42)</f>
        <v>1.0150158279840211E-8</v>
      </c>
      <c r="V3" s="35">
        <f>SUM(Calculations!W37,Calculations!W42)</f>
        <v>1.010937338989756E-8</v>
      </c>
      <c r="W3" s="35">
        <f>SUM(Calculations!X37,Calculations!X42)</f>
        <v>1.0088314344267674E-8</v>
      </c>
      <c r="X3" s="35">
        <f>SUM(Calculations!Y37,Calculations!Y42)</f>
        <v>1.003988554286181E-8</v>
      </c>
      <c r="Y3" s="35">
        <f>SUM(Calculations!Z37,Calculations!Z42)</f>
        <v>1.0020818845965552E-8</v>
      </c>
      <c r="Z3" s="35">
        <f>SUM(Calculations!AA37,Calculations!AA42)</f>
        <v>1.0016410920119045E-8</v>
      </c>
      <c r="AA3" s="35">
        <f>SUM(Calculations!AB37,Calculations!AB42)</f>
        <v>1.001447624446481E-8</v>
      </c>
      <c r="AB3" s="35">
        <f>SUM(Calculations!AC37,Calculations!AC42)</f>
        <v>1.00388199152388E-8</v>
      </c>
      <c r="AC3" s="35">
        <f>SUM(Calculations!AD37,Calculations!AD42)</f>
        <v>1.0044033753973945E-8</v>
      </c>
      <c r="AD3" s="35">
        <f>SUM(Calculations!AE37,Calculations!AE42)</f>
        <v>1.0046492353888171E-8</v>
      </c>
      <c r="AE3" s="35">
        <f>SUM(Calculations!AF37,Calculations!AF42)</f>
        <v>1.0054825482103367E-8</v>
      </c>
      <c r="AF3" s="35">
        <f>SUM(Calculations!AG37,Calculations!AG42)</f>
        <v>1.0074349416013724E-8</v>
      </c>
      <c r="AG3" s="35">
        <f>SUM(Calculations!AH37,Calculations!AH42)</f>
        <v>1.0065087525282022E-8</v>
      </c>
      <c r="AH3" s="35">
        <f>SUM(Calculations!AI37,Calculations!AI42)</f>
        <v>1.0052987866257852E-8</v>
      </c>
      <c r="AI3" s="35">
        <f>SUM(Calculations!AJ37,Calculations!AJ42)</f>
        <v>1.0010802735241839E-8</v>
      </c>
      <c r="AJ3" s="35">
        <f>SUM(Calculations!AK37,Calculations!AK42)</f>
        <v>1.0031017003654846E-8</v>
      </c>
    </row>
    <row r="4" spans="1:36" x14ac:dyDescent="0.25">
      <c r="A4" s="6" t="s">
        <v>226</v>
      </c>
      <c r="B4" s="35">
        <f>SUM(Calculations!C49,Calculations!C55,Calculations!C61)</f>
        <v>5.7786412594907831E-8</v>
      </c>
      <c r="C4" s="35">
        <f>SUM(Calculations!D49,Calculations!D55,Calculations!D61)</f>
        <v>5.643659886743567E-8</v>
      </c>
      <c r="D4" s="35">
        <f>SUM(Calculations!E49,Calculations!E55,Calculations!E61)</f>
        <v>5.2465667468664651E-8</v>
      </c>
      <c r="E4" s="35">
        <f>SUM(Calculations!F49,Calculations!F55,Calculations!F61)</f>
        <v>4.9309435515410792E-8</v>
      </c>
      <c r="F4" s="35">
        <f>SUM(Calculations!G49,Calculations!G55,Calculations!G61)</f>
        <v>4.7415162420638874E-8</v>
      </c>
      <c r="G4" s="35">
        <f>SUM(Calculations!H49,Calculations!H55,Calculations!H61)</f>
        <v>4.6452047535635707E-8</v>
      </c>
      <c r="H4" s="35">
        <f>SUM(Calculations!I49,Calculations!I55,Calculations!I61)</f>
        <v>4.5647787990699272E-8</v>
      </c>
      <c r="I4" s="35">
        <f>SUM(Calculations!J49,Calculations!J55,Calculations!J61)</f>
        <v>4.5043863973435206E-8</v>
      </c>
      <c r="J4" s="35">
        <f>SUM(Calculations!K49,Calculations!K55,Calculations!K61)</f>
        <v>4.4279825218554231E-8</v>
      </c>
      <c r="K4" s="35">
        <f>SUM(Calculations!L49,Calculations!L55,Calculations!L61)</f>
        <v>4.3784151823321479E-8</v>
      </c>
      <c r="L4" s="35">
        <f>SUM(Calculations!M49,Calculations!M55,Calculations!M61)</f>
        <v>4.3342270675496763E-8</v>
      </c>
      <c r="M4" s="35">
        <f>SUM(Calculations!N49,Calculations!N55,Calculations!N61)</f>
        <v>4.2787230133820391E-8</v>
      </c>
      <c r="N4" s="35">
        <f>SUM(Calculations!O49,Calculations!O55,Calculations!O61)</f>
        <v>4.2330897681172058E-8</v>
      </c>
      <c r="O4" s="35">
        <f>SUM(Calculations!P49,Calculations!P55,Calculations!P61)</f>
        <v>4.2076487748201003E-8</v>
      </c>
      <c r="P4" s="35">
        <f>SUM(Calculations!Q49,Calculations!Q55,Calculations!Q61)</f>
        <v>4.191201063285055E-8</v>
      </c>
      <c r="Q4" s="35">
        <f>SUM(Calculations!R49,Calculations!R55,Calculations!R61)</f>
        <v>4.1645289454880895E-8</v>
      </c>
      <c r="R4" s="35">
        <f>SUM(Calculations!S49,Calculations!S55,Calculations!S61)</f>
        <v>4.1569364861112544E-8</v>
      </c>
      <c r="S4" s="35">
        <f>SUM(Calculations!T49,Calculations!T55,Calculations!T61)</f>
        <v>4.1504505804867863E-8</v>
      </c>
      <c r="T4" s="35">
        <f>SUM(Calculations!U49,Calculations!U55,Calculations!U61)</f>
        <v>4.122336577138708E-8</v>
      </c>
      <c r="U4" s="35">
        <f>SUM(Calculations!V49,Calculations!V55,Calculations!V61)</f>
        <v>4.1144144716300215E-8</v>
      </c>
      <c r="V4" s="35">
        <f>SUM(Calculations!W49,Calculations!W55,Calculations!W61)</f>
        <v>4.103151510075504E-8</v>
      </c>
      <c r="W4" s="35">
        <f>SUM(Calculations!X49,Calculations!X55,Calculations!X61)</f>
        <v>4.0680977015783991E-8</v>
      </c>
      <c r="X4" s="35">
        <f>SUM(Calculations!Y49,Calculations!Y55,Calculations!Y61)</f>
        <v>4.0758832521626699E-8</v>
      </c>
      <c r="Y4" s="35">
        <f>SUM(Calculations!Z49,Calculations!Z55,Calculations!Z61)</f>
        <v>4.0562170858881222E-8</v>
      </c>
      <c r="Z4" s="35">
        <f>SUM(Calculations!AA49,Calculations!AA55,Calculations!AA61)</f>
        <v>4.0235528452819015E-8</v>
      </c>
      <c r="AA4" s="35">
        <f>SUM(Calculations!AB49,Calculations!AB55,Calculations!AB61)</f>
        <v>4.0044945581083552E-8</v>
      </c>
      <c r="AB4" s="35">
        <f>SUM(Calculations!AC49,Calculations!AC55,Calculations!AC61)</f>
        <v>3.986118611268597E-8</v>
      </c>
      <c r="AC4" s="35">
        <f>SUM(Calculations!AD49,Calculations!AD55,Calculations!AD61)</f>
        <v>3.9740506842100244E-8</v>
      </c>
      <c r="AD4" s="35">
        <f>SUM(Calculations!AE49,Calculations!AE55,Calculations!AE61)</f>
        <v>3.9680741090390039E-8</v>
      </c>
      <c r="AE4" s="35">
        <f>SUM(Calculations!AF49,Calculations!AF55,Calculations!AF61)</f>
        <v>3.9806394071493875E-8</v>
      </c>
      <c r="AF4" s="35">
        <f>SUM(Calculations!AG49,Calculations!AG55,Calculations!AG61)</f>
        <v>3.9719899029332888E-8</v>
      </c>
      <c r="AG4" s="35">
        <f>SUM(Calculations!AH49,Calculations!AH55,Calculations!AH61)</f>
        <v>3.954705422744182E-8</v>
      </c>
      <c r="AH4" s="35">
        <f>SUM(Calculations!AI49,Calculations!AI55,Calculations!AI61)</f>
        <v>3.9502986238921216E-8</v>
      </c>
      <c r="AI4" s="35">
        <f>SUM(Calculations!AJ49,Calculations!AJ55,Calculations!AJ61)</f>
        <v>3.9463965226700349E-8</v>
      </c>
      <c r="AJ4" s="35">
        <f>SUM(Calculations!AK49,Calculations!AK55,Calculations!AK61)</f>
        <v>3.9284108178082031E-8</v>
      </c>
    </row>
    <row r="5" spans="1:36" x14ac:dyDescent="0.25">
      <c r="A5" s="6" t="s">
        <v>40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</row>
    <row r="6" spans="1:36" x14ac:dyDescent="0.25">
      <c r="A6" s="6" t="s">
        <v>24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</row>
    <row r="7" spans="1:36" x14ac:dyDescent="0.25">
      <c r="A7" s="6" t="s">
        <v>23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</row>
    <row r="8" spans="1:36" x14ac:dyDescent="0.25">
      <c r="A8" s="6" t="s">
        <v>22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</row>
    <row r="9" spans="1:36" x14ac:dyDescent="0.25">
      <c r="A9" s="6" t="s">
        <v>227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40">
        <v>0</v>
      </c>
      <c r="Z9" s="40">
        <v>0</v>
      </c>
      <c r="AA9" s="40">
        <v>0</v>
      </c>
      <c r="AB9" s="40">
        <v>0</v>
      </c>
      <c r="AC9" s="40">
        <v>0</v>
      </c>
      <c r="AD9" s="40">
        <v>0</v>
      </c>
      <c r="AE9" s="40">
        <v>0</v>
      </c>
      <c r="AF9" s="40">
        <v>0</v>
      </c>
      <c r="AG9" s="40">
        <v>0</v>
      </c>
      <c r="AH9" s="40">
        <v>0</v>
      </c>
      <c r="AI9" s="40">
        <v>0</v>
      </c>
      <c r="AJ9" s="40">
        <v>0</v>
      </c>
    </row>
    <row r="10" spans="1:36" x14ac:dyDescent="0.25">
      <c r="A10" s="6" t="s">
        <v>228</v>
      </c>
      <c r="B10" s="35">
        <f>SUM(Calculations!C69,Calculations!C77,Calculations!C85,Calculations!C93,Calculations!C100)</f>
        <v>6.2600176447078807E-8</v>
      </c>
      <c r="C10" s="35">
        <f>SUM(Calculations!D69,Calculations!D77,Calculations!D85,Calculations!D93,Calculations!D100)</f>
        <v>6.2386177624050088E-8</v>
      </c>
      <c r="D10" s="35">
        <f>SUM(Calculations!E69,Calculations!E77,Calculations!E85,Calculations!E93,Calculations!E100)</f>
        <v>6.2370449182242404E-8</v>
      </c>
      <c r="E10" s="35">
        <f>SUM(Calculations!F69,Calculations!F77,Calculations!F85,Calculations!F93,Calculations!F100)</f>
        <v>6.077625386521343E-8</v>
      </c>
      <c r="F10" s="35">
        <f>SUM(Calculations!G69,Calculations!G77,Calculations!G85,Calculations!G93,Calculations!G100)</f>
        <v>5.9106087953714389E-8</v>
      </c>
      <c r="G10" s="35">
        <f>SUM(Calculations!H69,Calculations!H77,Calculations!H85,Calculations!H93,Calculations!H100)</f>
        <v>5.9386472270080827E-8</v>
      </c>
      <c r="H10" s="35">
        <f>SUM(Calculations!I69,Calculations!I77,Calculations!I85,Calculations!I93,Calculations!I100)</f>
        <v>5.9373578723335846E-8</v>
      </c>
      <c r="I10" s="35">
        <f>SUM(Calculations!J69,Calculations!J77,Calculations!J85,Calculations!J93,Calculations!J100)</f>
        <v>5.8780912179884421E-8</v>
      </c>
      <c r="J10" s="35">
        <f>SUM(Calculations!K69,Calculations!K77,Calculations!K85,Calculations!K93,Calculations!K100)</f>
        <v>5.8772255003445356E-8</v>
      </c>
      <c r="K10" s="35">
        <f>SUM(Calculations!L69,Calculations!L77,Calculations!L85,Calculations!L93,Calculations!L100)</f>
        <v>5.8830929610303405E-8</v>
      </c>
      <c r="L10" s="35">
        <f>SUM(Calculations!M69,Calculations!M77,Calculations!M85,Calculations!M93,Calculations!M100)</f>
        <v>5.9150718269334892E-8</v>
      </c>
      <c r="M10" s="35">
        <f>SUM(Calculations!N69,Calculations!N77,Calculations!N85,Calculations!N93,Calculations!N100)</f>
        <v>5.8893684396994148E-8</v>
      </c>
      <c r="N10" s="35">
        <f>SUM(Calculations!O69,Calculations!O77,Calculations!O85,Calculations!O93,Calculations!O100)</f>
        <v>5.8540053141127641E-8</v>
      </c>
      <c r="O10" s="35">
        <f>SUM(Calculations!P69,Calculations!P77,Calculations!P85,Calculations!P93,Calculations!P100)</f>
        <v>5.8611674111549016E-8</v>
      </c>
      <c r="P10" s="35">
        <f>SUM(Calculations!Q69,Calculations!Q77,Calculations!Q85,Calculations!Q93,Calculations!Q100)</f>
        <v>5.8365013578146978E-8</v>
      </c>
      <c r="Q10" s="35">
        <f>SUM(Calculations!R69,Calculations!R77,Calculations!R85,Calculations!R93,Calculations!R100)</f>
        <v>5.7946350780903107E-8</v>
      </c>
      <c r="R10" s="35">
        <f>SUM(Calculations!S69,Calculations!S77,Calculations!S85,Calculations!S93,Calculations!S100)</f>
        <v>5.8011472067412435E-8</v>
      </c>
      <c r="S10" s="35">
        <f>SUM(Calculations!T69,Calculations!T77,Calculations!T85,Calculations!T93,Calculations!T100)</f>
        <v>5.7771335041860434E-8</v>
      </c>
      <c r="T10" s="35">
        <f>SUM(Calculations!U69,Calculations!U77,Calculations!U85,Calculations!U93,Calculations!U100)</f>
        <v>5.7215276665536711E-8</v>
      </c>
      <c r="U10" s="35">
        <f>SUM(Calculations!V69,Calculations!V77,Calculations!V85,Calculations!V93,Calculations!V100)</f>
        <v>5.6861804987822681E-8</v>
      </c>
      <c r="V10" s="35">
        <f>SUM(Calculations!W69,Calculations!W77,Calculations!W85,Calculations!W93,Calculations!W100)</f>
        <v>5.6660232859940492E-8</v>
      </c>
      <c r="W10" s="35">
        <f>SUM(Calculations!X69,Calculations!X77,Calculations!X85,Calculations!X93,Calculations!X100)</f>
        <v>5.7411876243426216E-8</v>
      </c>
      <c r="X10" s="35">
        <f>SUM(Calculations!Y69,Calculations!Y77,Calculations!Y85,Calculations!Y93,Calculations!Y100)</f>
        <v>5.68348985185917E-8</v>
      </c>
      <c r="Y10" s="35">
        <f>SUM(Calculations!Z69,Calculations!Z77,Calculations!Z85,Calculations!Z93,Calculations!Z100)</f>
        <v>5.6463603779651951E-8</v>
      </c>
      <c r="Z10" s="35">
        <f>SUM(Calculations!AA69,Calculations!AA77,Calculations!AA85,Calculations!AA93,Calculations!AA100)</f>
        <v>5.6461863531097154E-8</v>
      </c>
      <c r="AA10" s="35">
        <f>SUM(Calculations!AB69,Calculations!AB77,Calculations!AB85,Calculations!AB93,Calculations!AB100)</f>
        <v>5.6617549451670297E-8</v>
      </c>
      <c r="AB10" s="35">
        <f>SUM(Calculations!AC69,Calculations!AC77,Calculations!AC85,Calculations!AC93,Calculations!AC100)</f>
        <v>5.6635443176773119E-8</v>
      </c>
      <c r="AC10" s="35">
        <f>SUM(Calculations!AD69,Calculations!AD77,Calculations!AD85,Calculations!AD93,Calculations!AD100)</f>
        <v>5.644138731305769E-8</v>
      </c>
      <c r="AD10" s="35">
        <f>SUM(Calculations!AE69,Calculations!AE77,Calculations!AE85,Calculations!AE93,Calculations!AE100)</f>
        <v>5.6608686188578479E-8</v>
      </c>
      <c r="AE10" s="35">
        <f>SUM(Calculations!AF69,Calculations!AF77,Calculations!AF85,Calculations!AF93,Calculations!AF100)</f>
        <v>5.6318453321550579E-8</v>
      </c>
      <c r="AF10" s="35">
        <f>SUM(Calculations!AG69,Calculations!AG77,Calculations!AG85,Calculations!AG93,Calculations!AG100)</f>
        <v>5.6019704017953558E-8</v>
      </c>
      <c r="AG10" s="35">
        <f>SUM(Calculations!AH69,Calculations!AH77,Calculations!AH85,Calculations!AH93,Calculations!AH100)</f>
        <v>5.59446832945671E-8</v>
      </c>
      <c r="AH10" s="35">
        <f>SUM(Calculations!AI69,Calculations!AI77,Calculations!AI85,Calculations!AI93,Calculations!AI100)</f>
        <v>5.5528962333238605E-8</v>
      </c>
      <c r="AI10" s="35">
        <f>SUM(Calculations!AJ69,Calculations!AJ77,Calculations!AJ85,Calculations!AJ93,Calculations!AJ100)</f>
        <v>5.5735634246817956E-8</v>
      </c>
      <c r="AJ10" s="35">
        <f>SUM(Calculations!AK69,Calculations!AK77,Calculations!AK85,Calculations!AK93,Calculations!AK100)</f>
        <v>5.5468165498913881E-8</v>
      </c>
    </row>
    <row r="11" spans="1:36" x14ac:dyDescent="0.25">
      <c r="A11" s="6" t="s">
        <v>229</v>
      </c>
      <c r="B11" s="35">
        <f>SUM(Calculations!C69,Calculations!C77,Calculations!C85,Calculations!C93,Calculations!C100)</f>
        <v>6.2600176447078807E-8</v>
      </c>
      <c r="C11" s="35">
        <f>SUM(Calculations!D69,Calculations!D77,Calculations!D85,Calculations!D93,Calculations!D100)</f>
        <v>6.2386177624050088E-8</v>
      </c>
      <c r="D11" s="35">
        <f>SUM(Calculations!E69,Calculations!E77,Calculations!E85,Calculations!E93,Calculations!E100)</f>
        <v>6.2370449182242404E-8</v>
      </c>
      <c r="E11" s="35">
        <f>SUM(Calculations!F69,Calculations!F77,Calculations!F85,Calculations!F93,Calculations!F100)</f>
        <v>6.077625386521343E-8</v>
      </c>
      <c r="F11" s="35">
        <f>SUM(Calculations!G69,Calculations!G77,Calculations!G85,Calculations!G93,Calculations!G100)</f>
        <v>5.9106087953714389E-8</v>
      </c>
      <c r="G11" s="35">
        <f>SUM(Calculations!H69,Calculations!H77,Calculations!H85,Calculations!H93,Calculations!H100)</f>
        <v>5.9386472270080827E-8</v>
      </c>
      <c r="H11" s="35">
        <f>SUM(Calculations!I69,Calculations!I77,Calculations!I85,Calculations!I93,Calculations!I100)</f>
        <v>5.9373578723335846E-8</v>
      </c>
      <c r="I11" s="35">
        <f>SUM(Calculations!J69,Calculations!J77,Calculations!J85,Calculations!J93,Calculations!J100)</f>
        <v>5.8780912179884421E-8</v>
      </c>
      <c r="J11" s="35">
        <f>SUM(Calculations!K69,Calculations!K77,Calculations!K85,Calculations!K93,Calculations!K100)</f>
        <v>5.8772255003445356E-8</v>
      </c>
      <c r="K11" s="35">
        <f>SUM(Calculations!L69,Calculations!L77,Calculations!L85,Calculations!L93,Calculations!L100)</f>
        <v>5.8830929610303405E-8</v>
      </c>
      <c r="L11" s="35">
        <f>SUM(Calculations!M69,Calculations!M77,Calculations!M85,Calculations!M93,Calculations!M100)</f>
        <v>5.9150718269334892E-8</v>
      </c>
      <c r="M11" s="35">
        <f>SUM(Calculations!N69,Calculations!N77,Calculations!N85,Calculations!N93,Calculations!N100)</f>
        <v>5.8893684396994148E-8</v>
      </c>
      <c r="N11" s="35">
        <f>SUM(Calculations!O69,Calculations!O77,Calculations!O85,Calculations!O93,Calculations!O100)</f>
        <v>5.8540053141127641E-8</v>
      </c>
      <c r="O11" s="35">
        <f>SUM(Calculations!P69,Calculations!P77,Calculations!P85,Calculations!P93,Calculations!P100)</f>
        <v>5.8611674111549016E-8</v>
      </c>
      <c r="P11" s="35">
        <f>SUM(Calculations!Q69,Calculations!Q77,Calculations!Q85,Calculations!Q93,Calculations!Q100)</f>
        <v>5.8365013578146978E-8</v>
      </c>
      <c r="Q11" s="35">
        <f>SUM(Calculations!R69,Calculations!R77,Calculations!R85,Calculations!R93,Calculations!R100)</f>
        <v>5.7946350780903107E-8</v>
      </c>
      <c r="R11" s="35">
        <f>SUM(Calculations!S69,Calculations!S77,Calculations!S85,Calculations!S93,Calculations!S100)</f>
        <v>5.8011472067412435E-8</v>
      </c>
      <c r="S11" s="35">
        <f>SUM(Calculations!T69,Calculations!T77,Calculations!T85,Calculations!T93,Calculations!T100)</f>
        <v>5.7771335041860434E-8</v>
      </c>
      <c r="T11" s="35">
        <f>SUM(Calculations!U69,Calculations!U77,Calculations!U85,Calculations!U93,Calculations!U100)</f>
        <v>5.7215276665536711E-8</v>
      </c>
      <c r="U11" s="35">
        <f>SUM(Calculations!V69,Calculations!V77,Calculations!V85,Calculations!V93,Calculations!V100)</f>
        <v>5.6861804987822681E-8</v>
      </c>
      <c r="V11" s="35">
        <f>SUM(Calculations!W69,Calculations!W77,Calculations!W85,Calculations!W93,Calculations!W100)</f>
        <v>5.6660232859940492E-8</v>
      </c>
      <c r="W11" s="35">
        <f>SUM(Calculations!X69,Calculations!X77,Calculations!X85,Calculations!X93,Calculations!X100)</f>
        <v>5.7411876243426216E-8</v>
      </c>
      <c r="X11" s="35">
        <f>SUM(Calculations!Y69,Calculations!Y77,Calculations!Y85,Calculations!Y93,Calculations!Y100)</f>
        <v>5.68348985185917E-8</v>
      </c>
      <c r="Y11" s="35">
        <f>SUM(Calculations!Z69,Calculations!Z77,Calculations!Z85,Calculations!Z93,Calculations!Z100)</f>
        <v>5.6463603779651951E-8</v>
      </c>
      <c r="Z11" s="35">
        <f>SUM(Calculations!AA69,Calculations!AA77,Calculations!AA85,Calculations!AA93,Calculations!AA100)</f>
        <v>5.6461863531097154E-8</v>
      </c>
      <c r="AA11" s="35">
        <f>SUM(Calculations!AB69,Calculations!AB77,Calculations!AB85,Calculations!AB93,Calculations!AB100)</f>
        <v>5.6617549451670297E-8</v>
      </c>
      <c r="AB11" s="35">
        <f>SUM(Calculations!AC69,Calculations!AC77,Calculations!AC85,Calculations!AC93,Calculations!AC100)</f>
        <v>5.6635443176773119E-8</v>
      </c>
      <c r="AC11" s="35">
        <f>SUM(Calculations!AD69,Calculations!AD77,Calculations!AD85,Calculations!AD93,Calculations!AD100)</f>
        <v>5.644138731305769E-8</v>
      </c>
      <c r="AD11" s="35">
        <f>SUM(Calculations!AE69,Calculations!AE77,Calculations!AE85,Calculations!AE93,Calculations!AE100)</f>
        <v>5.6608686188578479E-8</v>
      </c>
      <c r="AE11" s="35">
        <f>SUM(Calculations!AF69,Calculations!AF77,Calculations!AF85,Calculations!AF93,Calculations!AF100)</f>
        <v>5.6318453321550579E-8</v>
      </c>
      <c r="AF11" s="35">
        <f>SUM(Calculations!AG69,Calculations!AG77,Calculations!AG85,Calculations!AG93,Calculations!AG100)</f>
        <v>5.6019704017953558E-8</v>
      </c>
      <c r="AG11" s="35">
        <f>SUM(Calculations!AH69,Calculations!AH77,Calculations!AH85,Calculations!AH93,Calculations!AH100)</f>
        <v>5.59446832945671E-8</v>
      </c>
      <c r="AH11" s="35">
        <f>SUM(Calculations!AI69,Calculations!AI77,Calculations!AI85,Calculations!AI93,Calculations!AI100)</f>
        <v>5.5528962333238605E-8</v>
      </c>
      <c r="AI11" s="35">
        <f>SUM(Calculations!AJ69,Calculations!AJ77,Calculations!AJ85,Calculations!AJ93,Calculations!AJ100)</f>
        <v>5.5735634246817956E-8</v>
      </c>
      <c r="AJ11" s="35">
        <f>SUM(Calculations!AK69,Calculations!AK77,Calculations!AK85,Calculations!AK93,Calculations!AK100)</f>
        <v>5.5468165498913881E-8</v>
      </c>
    </row>
    <row r="12" spans="1:36" x14ac:dyDescent="0.25">
      <c r="A12" s="6" t="s">
        <v>135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</row>
    <row r="13" spans="1:36" x14ac:dyDescent="0.25">
      <c r="A13" s="6" t="s">
        <v>136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</row>
    <row r="14" spans="1:36" x14ac:dyDescent="0.25">
      <c r="A14" s="6" t="s">
        <v>230</v>
      </c>
      <c r="B14" s="35">
        <f>SUM(Calculations!C69,Calculations!C77,Calculations!C85,Calculations!C93,Calculations!C100)</f>
        <v>6.2600176447078807E-8</v>
      </c>
      <c r="C14" s="35">
        <f>SUM(Calculations!D69,Calculations!D77,Calculations!D85,Calculations!D93,Calculations!D100)</f>
        <v>6.2386177624050088E-8</v>
      </c>
      <c r="D14" s="35">
        <f>SUM(Calculations!E69,Calculations!E77,Calculations!E85,Calculations!E93,Calculations!E100)</f>
        <v>6.2370449182242404E-8</v>
      </c>
      <c r="E14" s="35">
        <f>SUM(Calculations!F69,Calculations!F77,Calculations!F85,Calculations!F93,Calculations!F100)</f>
        <v>6.077625386521343E-8</v>
      </c>
      <c r="F14" s="35">
        <f>SUM(Calculations!G69,Calculations!G77,Calculations!G85,Calculations!G93,Calculations!G100)</f>
        <v>5.9106087953714389E-8</v>
      </c>
      <c r="G14" s="35">
        <f>SUM(Calculations!H69,Calculations!H77,Calculations!H85,Calculations!H93,Calculations!H100)</f>
        <v>5.9386472270080827E-8</v>
      </c>
      <c r="H14" s="35">
        <f>SUM(Calculations!I69,Calculations!I77,Calculations!I85,Calculations!I93,Calculations!I100)</f>
        <v>5.9373578723335846E-8</v>
      </c>
      <c r="I14" s="35">
        <f>SUM(Calculations!J69,Calculations!J77,Calculations!J85,Calculations!J93,Calculations!J100)</f>
        <v>5.8780912179884421E-8</v>
      </c>
      <c r="J14" s="35">
        <f>SUM(Calculations!K69,Calculations!K77,Calculations!K85,Calculations!K93,Calculations!K100)</f>
        <v>5.8772255003445356E-8</v>
      </c>
      <c r="K14" s="35">
        <f>SUM(Calculations!L69,Calculations!L77,Calculations!L85,Calculations!L93,Calculations!L100)</f>
        <v>5.8830929610303405E-8</v>
      </c>
      <c r="L14" s="35">
        <f>SUM(Calculations!M69,Calculations!M77,Calculations!M85,Calculations!M93,Calculations!M100)</f>
        <v>5.9150718269334892E-8</v>
      </c>
      <c r="M14" s="35">
        <f>SUM(Calculations!N69,Calculations!N77,Calculations!N85,Calculations!N93,Calculations!N100)</f>
        <v>5.8893684396994148E-8</v>
      </c>
      <c r="N14" s="35">
        <f>SUM(Calculations!O69,Calculations!O77,Calculations!O85,Calculations!O93,Calculations!O100)</f>
        <v>5.8540053141127641E-8</v>
      </c>
      <c r="O14" s="35">
        <f>SUM(Calculations!P69,Calculations!P77,Calculations!P85,Calculations!P93,Calculations!P100)</f>
        <v>5.8611674111549016E-8</v>
      </c>
      <c r="P14" s="35">
        <f>SUM(Calculations!Q69,Calculations!Q77,Calculations!Q85,Calculations!Q93,Calculations!Q100)</f>
        <v>5.8365013578146978E-8</v>
      </c>
      <c r="Q14" s="35">
        <f>SUM(Calculations!R69,Calculations!R77,Calculations!R85,Calculations!R93,Calculations!R100)</f>
        <v>5.7946350780903107E-8</v>
      </c>
      <c r="R14" s="35">
        <f>SUM(Calculations!S69,Calculations!S77,Calculations!S85,Calculations!S93,Calculations!S100)</f>
        <v>5.8011472067412435E-8</v>
      </c>
      <c r="S14" s="35">
        <f>SUM(Calculations!T69,Calculations!T77,Calculations!T85,Calculations!T93,Calculations!T100)</f>
        <v>5.7771335041860434E-8</v>
      </c>
      <c r="T14" s="35">
        <f>SUM(Calculations!U69,Calculations!U77,Calculations!U85,Calculations!U93,Calculations!U100)</f>
        <v>5.7215276665536711E-8</v>
      </c>
      <c r="U14" s="35">
        <f>SUM(Calculations!V69,Calculations!V77,Calculations!V85,Calculations!V93,Calculations!V100)</f>
        <v>5.6861804987822681E-8</v>
      </c>
      <c r="V14" s="35">
        <f>SUM(Calculations!W69,Calculations!W77,Calculations!W85,Calculations!W93,Calculations!W100)</f>
        <v>5.6660232859940492E-8</v>
      </c>
      <c r="W14" s="35">
        <f>SUM(Calculations!X69,Calculations!X77,Calculations!X85,Calculations!X93,Calculations!X100)</f>
        <v>5.7411876243426216E-8</v>
      </c>
      <c r="X14" s="35">
        <f>SUM(Calculations!Y69,Calculations!Y77,Calculations!Y85,Calculations!Y93,Calculations!Y100)</f>
        <v>5.68348985185917E-8</v>
      </c>
      <c r="Y14" s="35">
        <f>SUM(Calculations!Z69,Calculations!Z77,Calculations!Z85,Calculations!Z93,Calculations!Z100)</f>
        <v>5.6463603779651951E-8</v>
      </c>
      <c r="Z14" s="35">
        <f>SUM(Calculations!AA69,Calculations!AA77,Calculations!AA85,Calculations!AA93,Calculations!AA100)</f>
        <v>5.6461863531097154E-8</v>
      </c>
      <c r="AA14" s="35">
        <f>SUM(Calculations!AB69,Calculations!AB77,Calculations!AB85,Calculations!AB93,Calculations!AB100)</f>
        <v>5.6617549451670297E-8</v>
      </c>
      <c r="AB14" s="35">
        <f>SUM(Calculations!AC69,Calculations!AC77,Calculations!AC85,Calculations!AC93,Calculations!AC100)</f>
        <v>5.6635443176773119E-8</v>
      </c>
      <c r="AC14" s="35">
        <f>SUM(Calculations!AD69,Calculations!AD77,Calculations!AD85,Calculations!AD93,Calculations!AD100)</f>
        <v>5.644138731305769E-8</v>
      </c>
      <c r="AD14" s="35">
        <f>SUM(Calculations!AE69,Calculations!AE77,Calculations!AE85,Calculations!AE93,Calculations!AE100)</f>
        <v>5.6608686188578479E-8</v>
      </c>
      <c r="AE14" s="35">
        <f>SUM(Calculations!AF69,Calculations!AF77,Calculations!AF85,Calculations!AF93,Calculations!AF100)</f>
        <v>5.6318453321550579E-8</v>
      </c>
      <c r="AF14" s="35">
        <f>SUM(Calculations!AG69,Calculations!AG77,Calculations!AG85,Calculations!AG93,Calculations!AG100)</f>
        <v>5.6019704017953558E-8</v>
      </c>
      <c r="AG14" s="35">
        <f>SUM(Calculations!AH69,Calculations!AH77,Calculations!AH85,Calculations!AH93,Calculations!AH100)</f>
        <v>5.59446832945671E-8</v>
      </c>
      <c r="AH14" s="35">
        <f>SUM(Calculations!AI69,Calculations!AI77,Calculations!AI85,Calculations!AI93,Calculations!AI100)</f>
        <v>5.5528962333238605E-8</v>
      </c>
      <c r="AI14" s="35">
        <f>SUM(Calculations!AJ69,Calculations!AJ77,Calculations!AJ85,Calculations!AJ93,Calculations!AJ100)</f>
        <v>5.5735634246817956E-8</v>
      </c>
      <c r="AJ14" s="35">
        <f>SUM(Calculations!AK69,Calculations!AK77,Calculations!AK85,Calculations!AK93,Calculations!AK100)</f>
        <v>5.5468165498913881E-8</v>
      </c>
    </row>
    <row r="15" spans="1:36" x14ac:dyDescent="0.25">
      <c r="A15" s="6" t="s">
        <v>235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</row>
    <row r="16" spans="1:36" x14ac:dyDescent="0.25">
      <c r="A16" s="6" t="s">
        <v>369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</row>
    <row r="17" spans="1:36" x14ac:dyDescent="0.25">
      <c r="A17" s="6" t="s">
        <v>383</v>
      </c>
      <c r="B17" s="35">
        <f t="shared" ref="B17:P17" si="0">B3</f>
        <v>1.0000932113019161E-8</v>
      </c>
      <c r="C17" s="35">
        <f t="shared" si="0"/>
        <v>9.7401202438422898E-9</v>
      </c>
      <c r="D17" s="35">
        <f t="shared" si="0"/>
        <v>9.9207112018370959E-9</v>
      </c>
      <c r="E17" s="35">
        <f t="shared" si="0"/>
        <v>1.0160963539194612E-8</v>
      </c>
      <c r="F17" s="35">
        <f t="shared" si="0"/>
        <v>1.0190677237142492E-8</v>
      </c>
      <c r="G17" s="35">
        <f t="shared" si="0"/>
        <v>1.0325741341650219E-8</v>
      </c>
      <c r="H17" s="35">
        <f t="shared" si="0"/>
        <v>1.0465423583404278E-8</v>
      </c>
      <c r="I17" s="35">
        <f t="shared" si="0"/>
        <v>1.0401788263626997E-8</v>
      </c>
      <c r="J17" s="35">
        <f t="shared" si="0"/>
        <v>1.0186549525542562E-8</v>
      </c>
      <c r="K17" s="35">
        <f t="shared" si="0"/>
        <v>1.0149662150036754E-8</v>
      </c>
      <c r="L17" s="35">
        <f t="shared" si="0"/>
        <v>1.0084614545724255E-8</v>
      </c>
      <c r="M17" s="35">
        <f t="shared" si="0"/>
        <v>1.0090448749410812E-8</v>
      </c>
      <c r="N17" s="35">
        <f t="shared" si="0"/>
        <v>1.010301835988966E-8</v>
      </c>
      <c r="O17" s="35">
        <f t="shared" si="0"/>
        <v>1.0078819919896171E-8</v>
      </c>
      <c r="P17" s="35">
        <f t="shared" si="0"/>
        <v>1.0061002373692375E-8</v>
      </c>
      <c r="Q17" s="35">
        <f t="shared" ref="Q17:AJ17" si="1">Q3</f>
        <v>1.0097473501276047E-8</v>
      </c>
      <c r="R17" s="35">
        <f t="shared" si="1"/>
        <v>1.009232182063949E-8</v>
      </c>
      <c r="S17" s="35">
        <f t="shared" si="1"/>
        <v>1.008618438314371E-8</v>
      </c>
      <c r="T17" s="35">
        <f t="shared" si="1"/>
        <v>1.0152118041787487E-8</v>
      </c>
      <c r="U17" s="35">
        <f t="shared" si="1"/>
        <v>1.0150158279840211E-8</v>
      </c>
      <c r="V17" s="35">
        <f t="shared" si="1"/>
        <v>1.010937338989756E-8</v>
      </c>
      <c r="W17" s="35">
        <f t="shared" si="1"/>
        <v>1.0088314344267674E-8</v>
      </c>
      <c r="X17" s="35">
        <f t="shared" si="1"/>
        <v>1.003988554286181E-8</v>
      </c>
      <c r="Y17" s="35">
        <f t="shared" si="1"/>
        <v>1.0020818845965552E-8</v>
      </c>
      <c r="Z17" s="35">
        <f t="shared" si="1"/>
        <v>1.0016410920119045E-8</v>
      </c>
      <c r="AA17" s="35">
        <f t="shared" si="1"/>
        <v>1.001447624446481E-8</v>
      </c>
      <c r="AB17" s="35">
        <f t="shared" si="1"/>
        <v>1.00388199152388E-8</v>
      </c>
      <c r="AC17" s="35">
        <f t="shared" si="1"/>
        <v>1.0044033753973945E-8</v>
      </c>
      <c r="AD17" s="35">
        <f t="shared" si="1"/>
        <v>1.0046492353888171E-8</v>
      </c>
      <c r="AE17" s="35">
        <f t="shared" si="1"/>
        <v>1.0054825482103367E-8</v>
      </c>
      <c r="AF17" s="35">
        <f t="shared" si="1"/>
        <v>1.0074349416013724E-8</v>
      </c>
      <c r="AG17" s="35">
        <f t="shared" si="1"/>
        <v>1.0065087525282022E-8</v>
      </c>
      <c r="AH17" s="35">
        <f t="shared" si="1"/>
        <v>1.0052987866257852E-8</v>
      </c>
      <c r="AI17" s="35">
        <f t="shared" si="1"/>
        <v>1.0010802735241839E-8</v>
      </c>
      <c r="AJ17" s="35">
        <f t="shared" si="1"/>
        <v>1.0031017003654846E-8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16"/>
  <sheetViews>
    <sheetView workbookViewId="0"/>
  </sheetViews>
  <sheetFormatPr defaultRowHeight="15" x14ac:dyDescent="0.25"/>
  <cols>
    <col min="1" max="1" width="31" customWidth="1"/>
  </cols>
  <sheetData>
    <row r="1" spans="1:38" x14ac:dyDescent="0.35">
      <c r="A1" t="s">
        <v>220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 s="8">
        <v>2031</v>
      </c>
      <c r="R1" s="8">
        <v>2032</v>
      </c>
      <c r="S1" s="8">
        <v>2033</v>
      </c>
      <c r="T1" s="8">
        <v>2034</v>
      </c>
      <c r="U1" s="8">
        <v>2035</v>
      </c>
      <c r="V1" s="8">
        <v>2036</v>
      </c>
      <c r="W1" s="8">
        <v>2037</v>
      </c>
      <c r="X1" s="8">
        <v>2038</v>
      </c>
      <c r="Y1" s="8">
        <v>2039</v>
      </c>
      <c r="Z1" s="8">
        <v>2040</v>
      </c>
      <c r="AA1" s="8">
        <v>2041</v>
      </c>
      <c r="AB1" s="8">
        <v>2042</v>
      </c>
      <c r="AC1" s="8">
        <v>2043</v>
      </c>
      <c r="AD1" s="8">
        <v>2044</v>
      </c>
      <c r="AE1" s="8">
        <v>2045</v>
      </c>
      <c r="AF1" s="8">
        <v>2046</v>
      </c>
      <c r="AG1" s="8">
        <v>2047</v>
      </c>
      <c r="AH1" s="8">
        <v>2048</v>
      </c>
      <c r="AI1" s="8">
        <v>2049</v>
      </c>
      <c r="AJ1" s="8">
        <v>2050</v>
      </c>
    </row>
    <row r="2" spans="1:38" x14ac:dyDescent="0.25">
      <c r="A2" t="s">
        <v>387</v>
      </c>
      <c r="B2" s="34">
        <f>Calculations!C24</f>
        <v>0.32897279726077772</v>
      </c>
      <c r="C2" s="34">
        <f>Calculations!D24</f>
        <v>0.24261567648577598</v>
      </c>
      <c r="D2" s="34">
        <f>Calculations!E24</f>
        <v>0.2452704402890879</v>
      </c>
      <c r="E2" s="34">
        <f>Calculations!F24</f>
        <v>0.25706690790008108</v>
      </c>
      <c r="F2" s="34">
        <f>Calculations!G24</f>
        <v>0.25746996581952319</v>
      </c>
      <c r="G2" s="34">
        <f>Calculations!H24</f>
        <v>0.26558123027672059</v>
      </c>
      <c r="H2" s="34">
        <f>Calculations!I24</f>
        <v>0.27406658329975347</v>
      </c>
      <c r="I2" s="34">
        <f>Calculations!J24</f>
        <v>0.27260308987660536</v>
      </c>
      <c r="J2" s="34">
        <f>Calculations!K24</f>
        <v>0.26307507524164186</v>
      </c>
      <c r="K2" s="34">
        <f>Calculations!L24</f>
        <v>0.25967705412045822</v>
      </c>
      <c r="L2" s="34">
        <f>Calculations!M24</f>
        <v>0.25592314301798469</v>
      </c>
      <c r="M2" s="34">
        <f>Calculations!N24</f>
        <v>0.25628744237262596</v>
      </c>
      <c r="N2" s="34">
        <f>Calculations!O24</f>
        <v>0.25756448962365225</v>
      </c>
      <c r="O2" s="34">
        <f>Calculations!P24</f>
        <v>0.25675265978232165</v>
      </c>
      <c r="P2" s="34">
        <f>Calculations!Q24</f>
        <v>0.25683653811040502</v>
      </c>
      <c r="Q2" s="34">
        <f>Calculations!R24</f>
        <v>0.25936915121483306</v>
      </c>
      <c r="R2" s="34">
        <f>Calculations!S24</f>
        <v>0.26097818615396901</v>
      </c>
      <c r="S2" s="34">
        <f>Calculations!T24</f>
        <v>0.26203599932838079</v>
      </c>
      <c r="T2" s="34">
        <f>Calculations!U24</f>
        <v>0.26259866691926792</v>
      </c>
      <c r="U2" s="34">
        <f>Calculations!V24</f>
        <v>0.26321792920506371</v>
      </c>
      <c r="V2" s="34">
        <f>Calculations!W24</f>
        <v>0.26273586327201853</v>
      </c>
      <c r="W2" s="34">
        <f>Calculations!X24</f>
        <v>0.2633050136415826</v>
      </c>
      <c r="X2" s="34">
        <f>Calculations!Y24</f>
        <v>0.26314842693343937</v>
      </c>
      <c r="Y2" s="34">
        <f>Calculations!Z24</f>
        <v>0.26277106277081014</v>
      </c>
      <c r="Z2" s="34">
        <f>Calculations!AA24</f>
        <v>0.26387587019412212</v>
      </c>
      <c r="AA2" s="34">
        <f>Calculations!AB24</f>
        <v>0.26420201391137915</v>
      </c>
      <c r="AB2" s="34">
        <f>Calculations!AC24</f>
        <v>0.26634408278785909</v>
      </c>
      <c r="AC2" s="34">
        <f>Calculations!AD24</f>
        <v>0.26664137982029185</v>
      </c>
      <c r="AD2" s="34">
        <f>Calculations!AE24</f>
        <v>0.26419985539672608</v>
      </c>
      <c r="AE2" s="34">
        <f>Calculations!AF24</f>
        <v>0.26415138152202727</v>
      </c>
      <c r="AF2" s="34">
        <f>Calculations!AG24</f>
        <v>0.26568286756896387</v>
      </c>
      <c r="AG2" s="34">
        <f>Calculations!AH24</f>
        <v>0.26578328900965831</v>
      </c>
      <c r="AH2" s="34">
        <f>Calculations!AI24</f>
        <v>0.26615134490581799</v>
      </c>
      <c r="AI2" s="34">
        <f>Calculations!AJ24</f>
        <v>0.26402736696464063</v>
      </c>
      <c r="AJ2" s="34">
        <f>Calculations!AK24</f>
        <v>0.26347167239611874</v>
      </c>
    </row>
    <row r="3" spans="1:38" x14ac:dyDescent="0.25">
      <c r="A3" t="s">
        <v>375</v>
      </c>
      <c r="B3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/>
      <c r="AL3" s="8"/>
    </row>
    <row r="4" spans="1:38" x14ac:dyDescent="0.25">
      <c r="A4" t="s">
        <v>231</v>
      </c>
      <c r="B4" s="34">
        <f>Calculations!C30</f>
        <v>0.24868229036200426</v>
      </c>
      <c r="C4" s="34">
        <f>Calculations!D30</f>
        <v>0.37863602900759397</v>
      </c>
      <c r="D4" s="34">
        <f>Calculations!E30</f>
        <v>0.37640476941830897</v>
      </c>
      <c r="E4" s="34">
        <f>Calculations!F30</f>
        <v>0.3806664914746421</v>
      </c>
      <c r="F4" s="34">
        <f>Calculations!G30</f>
        <v>0.39233262365767185</v>
      </c>
      <c r="G4" s="34">
        <f>Calculations!H30</f>
        <v>0.39411565567742074</v>
      </c>
      <c r="H4" s="34">
        <f>Calculations!I30</f>
        <v>0.39293136076166946</v>
      </c>
      <c r="I4" s="34">
        <f>Calculations!J30</f>
        <v>0.40265602922810323</v>
      </c>
      <c r="J4" s="34">
        <f>Calculations!K30</f>
        <v>0.40602884074286116</v>
      </c>
      <c r="K4" s="34">
        <f>Calculations!L30</f>
        <v>0.41749177770122586</v>
      </c>
      <c r="L4" s="34">
        <f>Calculations!M30</f>
        <v>0.4227331563657733</v>
      </c>
      <c r="M4" s="34">
        <f>Calculations!N30</f>
        <v>0.42273991920332565</v>
      </c>
      <c r="N4" s="34">
        <f>Calculations!O30</f>
        <v>0.42332865437578954</v>
      </c>
      <c r="O4" s="34">
        <f>Calculations!P30</f>
        <v>0.42485586616040955</v>
      </c>
      <c r="P4" s="34">
        <f>Calculations!Q30</f>
        <v>0.43110351506717565</v>
      </c>
      <c r="Q4" s="34">
        <f>Calculations!R30</f>
        <v>0.43562094605430079</v>
      </c>
      <c r="R4" s="34">
        <f>Calculations!S30</f>
        <v>0.43506481506426542</v>
      </c>
      <c r="S4" s="34">
        <f>Calculations!T30</f>
        <v>0.43669829335177285</v>
      </c>
      <c r="T4" s="34">
        <f>Calculations!U30</f>
        <v>0.44699533157628707</v>
      </c>
      <c r="U4" s="34">
        <f>Calculations!V30</f>
        <v>0.44870968594001404</v>
      </c>
      <c r="V4" s="34">
        <f>Calculations!W30</f>
        <v>0.45384618278757582</v>
      </c>
      <c r="W4" s="34">
        <f>Calculations!X30</f>
        <v>0.45450863452551188</v>
      </c>
      <c r="X4" s="34">
        <f>Calculations!Y30</f>
        <v>0.45366048940566961</v>
      </c>
      <c r="Y4" s="34">
        <f>Calculations!Z30</f>
        <v>0.45217502971920381</v>
      </c>
      <c r="Z4" s="34">
        <f>Calculations!AA30</f>
        <v>0.4506407135309265</v>
      </c>
      <c r="AA4" s="34">
        <f>Calculations!AB30</f>
        <v>0.45059394838539146</v>
      </c>
      <c r="AB4" s="34">
        <f>Calculations!AC30</f>
        <v>0.45173298483077173</v>
      </c>
      <c r="AC4" s="34">
        <f>Calculations!AD30</f>
        <v>0.45287733577335593</v>
      </c>
      <c r="AD4" s="34">
        <f>Calculations!AE30</f>
        <v>0.45381848477750075</v>
      </c>
      <c r="AE4" s="34">
        <f>Calculations!AF30</f>
        <v>0.4577153420349831</v>
      </c>
      <c r="AF4" s="34">
        <f>Calculations!AG30</f>
        <v>0.46159056019978228</v>
      </c>
      <c r="AG4" s="34">
        <f>Calculations!AH30</f>
        <v>0.46361221394969931</v>
      </c>
      <c r="AH4" s="34">
        <f>Calculations!AI30</f>
        <v>0.4644796222524718</v>
      </c>
      <c r="AI4" s="34">
        <f>Calculations!AJ30</f>
        <v>0.4644796222524718</v>
      </c>
      <c r="AJ4" s="34">
        <f>Calculations!AK30</f>
        <v>0.47250184776572585</v>
      </c>
    </row>
    <row r="5" spans="1:38" x14ac:dyDescent="0.25">
      <c r="A5" t="s">
        <v>232</v>
      </c>
      <c r="B5" s="34">
        <f>'Subsidies Paid'!I5*About!$A$70</f>
        <v>1.1651999999999999E-2</v>
      </c>
      <c r="C5" s="34">
        <f>'Subsidies Paid'!J5*About!$A$70</f>
        <v>0</v>
      </c>
      <c r="D5" s="34">
        <f>'Subsidies Paid'!K5*About!$A$70</f>
        <v>0</v>
      </c>
      <c r="E5" s="34">
        <f>'Subsidies Paid'!L5*About!$A$70</f>
        <v>0</v>
      </c>
      <c r="F5" s="34">
        <f>'Subsidies Paid'!M5*About!$A$70</f>
        <v>0</v>
      </c>
      <c r="G5" s="34">
        <f>'Subsidies Paid'!N5*About!$A$70</f>
        <v>0</v>
      </c>
      <c r="H5" s="34">
        <f>'Subsidies Paid'!O5*About!$A$70</f>
        <v>0</v>
      </c>
      <c r="I5" s="34">
        <f>'Subsidies Paid'!P5*About!$A$70</f>
        <v>0</v>
      </c>
      <c r="J5" s="34">
        <f>'Subsidies Paid'!Q5*About!$A$70</f>
        <v>0</v>
      </c>
      <c r="K5" s="34">
        <f>'Subsidies Paid'!R5*About!$A$70</f>
        <v>0</v>
      </c>
      <c r="L5" s="34">
        <f>'Subsidies Paid'!S5*About!$A$70</f>
        <v>0</v>
      </c>
      <c r="M5" s="34">
        <f>'Subsidies Paid'!T5*About!$A$70</f>
        <v>0</v>
      </c>
      <c r="N5" s="34">
        <f>'Subsidies Paid'!U5*About!$A$70</f>
        <v>0</v>
      </c>
      <c r="O5" s="34">
        <f>'Subsidies Paid'!V5*About!$A$70</f>
        <v>0</v>
      </c>
      <c r="P5" s="34">
        <f>'Subsidies Paid'!W5*About!$A$70</f>
        <v>0</v>
      </c>
      <c r="Q5" s="34">
        <v>0</v>
      </c>
      <c r="R5" s="34">
        <v>0</v>
      </c>
      <c r="S5" s="34">
        <v>0</v>
      </c>
      <c r="T5" s="34">
        <v>0</v>
      </c>
      <c r="U5" s="34">
        <v>0</v>
      </c>
      <c r="V5" s="34">
        <v>0</v>
      </c>
      <c r="W5" s="34">
        <v>0</v>
      </c>
      <c r="X5" s="34">
        <v>0</v>
      </c>
      <c r="Y5" s="34">
        <v>0</v>
      </c>
      <c r="Z5" s="34">
        <v>0</v>
      </c>
      <c r="AA5" s="34">
        <v>0</v>
      </c>
      <c r="AB5" s="34">
        <v>0</v>
      </c>
      <c r="AC5" s="34">
        <v>0</v>
      </c>
      <c r="AD5" s="34">
        <v>0</v>
      </c>
      <c r="AE5" s="34">
        <v>0</v>
      </c>
      <c r="AF5" s="34">
        <v>0</v>
      </c>
      <c r="AG5" s="34">
        <v>0</v>
      </c>
      <c r="AH5" s="34">
        <v>0</v>
      </c>
      <c r="AI5" s="34">
        <v>0</v>
      </c>
      <c r="AJ5" s="34">
        <v>0</v>
      </c>
    </row>
    <row r="6" spans="1:38" x14ac:dyDescent="0.25">
      <c r="A6" t="s">
        <v>388</v>
      </c>
      <c r="B6" s="34">
        <f>'Subsidies Paid'!I8*About!$A$70</f>
        <v>2.2332999999999999E-2</v>
      </c>
      <c r="C6" s="34">
        <f>'Subsidies Paid'!J8*About!$A$70</f>
        <v>1.7866399999999998E-2</v>
      </c>
      <c r="D6" s="34">
        <f>'Subsidies Paid'!K8*About!$A$70</f>
        <v>1.33998E-2</v>
      </c>
      <c r="E6" s="34">
        <f>'Subsidies Paid'!L8*About!$A$70</f>
        <v>8.9331999999999988E-3</v>
      </c>
      <c r="F6" s="34">
        <f>'Subsidies Paid'!M8*About!$A$70</f>
        <v>0</v>
      </c>
      <c r="G6" s="34">
        <f>'Subsidies Paid'!N8*About!$A$70</f>
        <v>0</v>
      </c>
      <c r="H6" s="34">
        <f>'Subsidies Paid'!O8*About!$A$70</f>
        <v>0</v>
      </c>
      <c r="I6" s="34">
        <f>'Subsidies Paid'!P8*About!$A$70</f>
        <v>0</v>
      </c>
      <c r="J6" s="34">
        <f>'Subsidies Paid'!Q8*About!$A$70</f>
        <v>0</v>
      </c>
      <c r="K6" s="34">
        <f>'Subsidies Paid'!R8*About!$A$70</f>
        <v>0</v>
      </c>
      <c r="L6" s="34">
        <f>'Subsidies Paid'!S8*About!$A$70</f>
        <v>0</v>
      </c>
      <c r="M6" s="34">
        <f>'Subsidies Paid'!T8*About!$A$70</f>
        <v>0</v>
      </c>
      <c r="N6" s="34">
        <f>'Subsidies Paid'!U8*About!$A$70</f>
        <v>0</v>
      </c>
      <c r="O6" s="34">
        <f>'Subsidies Paid'!V8*About!$A$70</f>
        <v>0</v>
      </c>
      <c r="P6" s="34">
        <f>'Subsidies Paid'!W8*About!$A$70</f>
        <v>0</v>
      </c>
      <c r="Q6" s="34">
        <v>0</v>
      </c>
      <c r="R6" s="34">
        <v>0</v>
      </c>
      <c r="S6" s="34">
        <v>0</v>
      </c>
      <c r="T6" s="34">
        <v>0</v>
      </c>
      <c r="U6" s="34">
        <v>0</v>
      </c>
      <c r="V6" s="34">
        <v>0</v>
      </c>
      <c r="W6" s="34">
        <v>0</v>
      </c>
      <c r="X6" s="34">
        <v>0</v>
      </c>
      <c r="Y6" s="34">
        <v>0</v>
      </c>
      <c r="Z6" s="34">
        <v>0</v>
      </c>
      <c r="AA6" s="34">
        <v>0</v>
      </c>
      <c r="AB6" s="34">
        <v>0</v>
      </c>
      <c r="AC6" s="34">
        <v>0</v>
      </c>
      <c r="AD6" s="34">
        <v>0</v>
      </c>
      <c r="AE6" s="34">
        <v>0</v>
      </c>
      <c r="AF6" s="34">
        <v>0</v>
      </c>
      <c r="AG6" s="34">
        <v>0</v>
      </c>
      <c r="AH6" s="34">
        <v>0</v>
      </c>
      <c r="AI6" s="34">
        <v>0</v>
      </c>
      <c r="AJ6" s="34">
        <v>0</v>
      </c>
    </row>
    <row r="7" spans="1:38" x14ac:dyDescent="0.25">
      <c r="A7" t="s">
        <v>236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39">
        <v>0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  <c r="P7" s="39">
        <v>0</v>
      </c>
      <c r="Q7" s="39">
        <v>0</v>
      </c>
      <c r="R7" s="39">
        <v>0</v>
      </c>
      <c r="S7" s="39">
        <v>0</v>
      </c>
      <c r="T7" s="39">
        <v>0</v>
      </c>
      <c r="U7" s="39">
        <v>0</v>
      </c>
      <c r="V7" s="39">
        <v>0</v>
      </c>
      <c r="W7" s="39">
        <v>0</v>
      </c>
      <c r="X7" s="39">
        <v>0</v>
      </c>
      <c r="Y7" s="39">
        <v>0</v>
      </c>
      <c r="Z7" s="39">
        <v>0</v>
      </c>
      <c r="AA7" s="39">
        <v>0</v>
      </c>
      <c r="AB7" s="39">
        <v>0</v>
      </c>
      <c r="AC7" s="39">
        <v>0</v>
      </c>
      <c r="AD7" s="39">
        <v>0</v>
      </c>
      <c r="AE7" s="39">
        <v>0</v>
      </c>
      <c r="AF7" s="39">
        <v>0</v>
      </c>
      <c r="AG7" s="39">
        <v>0</v>
      </c>
      <c r="AH7" s="39">
        <v>0</v>
      </c>
      <c r="AI7" s="39">
        <v>0</v>
      </c>
      <c r="AJ7" s="39">
        <v>0</v>
      </c>
    </row>
    <row r="8" spans="1:38" x14ac:dyDescent="0.25">
      <c r="A8" t="s">
        <v>237</v>
      </c>
      <c r="B8" s="39">
        <v>0</v>
      </c>
      <c r="C8" s="39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  <c r="P8" s="39">
        <v>0</v>
      </c>
      <c r="Q8" s="39">
        <v>0</v>
      </c>
      <c r="R8" s="39">
        <v>0</v>
      </c>
      <c r="S8" s="39">
        <v>0</v>
      </c>
      <c r="T8" s="39">
        <v>0</v>
      </c>
      <c r="U8" s="39">
        <v>0</v>
      </c>
      <c r="V8" s="39">
        <v>0</v>
      </c>
      <c r="W8" s="39">
        <v>0</v>
      </c>
      <c r="X8" s="39">
        <v>0</v>
      </c>
      <c r="Y8" s="39">
        <v>0</v>
      </c>
      <c r="Z8" s="39">
        <v>0</v>
      </c>
      <c r="AA8" s="39">
        <v>0</v>
      </c>
      <c r="AB8" s="39">
        <v>0</v>
      </c>
      <c r="AC8" s="39">
        <v>0</v>
      </c>
      <c r="AD8" s="39">
        <v>0</v>
      </c>
      <c r="AE8" s="39">
        <v>0</v>
      </c>
      <c r="AF8" s="39">
        <v>0</v>
      </c>
      <c r="AG8" s="39">
        <v>0</v>
      </c>
      <c r="AH8" s="39">
        <v>0</v>
      </c>
      <c r="AI8" s="39">
        <v>0</v>
      </c>
      <c r="AJ8" s="39">
        <v>0</v>
      </c>
    </row>
    <row r="9" spans="1:38" x14ac:dyDescent="0.25">
      <c r="A9" t="s">
        <v>374</v>
      </c>
      <c r="B9" s="34">
        <f>'Subsidies Paid'!I2*About!$A$70</f>
        <v>1.1651999999999999E-2</v>
      </c>
      <c r="C9" s="34">
        <f>'Subsidies Paid'!J2*About!$A$70</f>
        <v>0</v>
      </c>
      <c r="D9" s="34">
        <f>'Subsidies Paid'!K2*About!$A$70</f>
        <v>0</v>
      </c>
      <c r="E9" s="34">
        <f>'Subsidies Paid'!L2*About!$A$70</f>
        <v>0</v>
      </c>
      <c r="F9" s="34">
        <f>'Subsidies Paid'!M2*About!$A$70</f>
        <v>0</v>
      </c>
      <c r="G9" s="34">
        <f>'Subsidies Paid'!N2*About!$A$70</f>
        <v>0</v>
      </c>
      <c r="H9" s="34">
        <f>'Subsidies Paid'!O2*About!$A$70</f>
        <v>0</v>
      </c>
      <c r="I9" s="34">
        <f>'Subsidies Paid'!P2*About!$A$70</f>
        <v>0</v>
      </c>
      <c r="J9" s="34">
        <f>'Subsidies Paid'!Q2*About!$A$70</f>
        <v>0</v>
      </c>
      <c r="K9" s="34">
        <f>'Subsidies Paid'!R2*About!$A$70</f>
        <v>0</v>
      </c>
      <c r="L9" s="34">
        <f>'Subsidies Paid'!S2*About!$A$70</f>
        <v>0</v>
      </c>
      <c r="M9" s="34">
        <f>'Subsidies Paid'!T2*About!$A$70</f>
        <v>0</v>
      </c>
      <c r="N9" s="34">
        <f>'Subsidies Paid'!U2*About!$A$70</f>
        <v>0</v>
      </c>
      <c r="O9" s="34">
        <f>'Subsidies Paid'!V2*About!$A$70</f>
        <v>0</v>
      </c>
      <c r="P9" s="34">
        <f>'Subsidies Paid'!W2*About!$A$70</f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34">
        <v>0</v>
      </c>
      <c r="X9" s="34">
        <v>0</v>
      </c>
      <c r="Y9" s="34">
        <v>0</v>
      </c>
      <c r="Z9" s="34">
        <v>0</v>
      </c>
      <c r="AA9" s="34">
        <v>0</v>
      </c>
      <c r="AB9" s="34">
        <v>0</v>
      </c>
      <c r="AC9" s="34">
        <v>0</v>
      </c>
      <c r="AD9" s="34">
        <v>0</v>
      </c>
      <c r="AE9" s="34">
        <v>0</v>
      </c>
      <c r="AF9" s="34">
        <v>0</v>
      </c>
      <c r="AG9" s="34">
        <v>0</v>
      </c>
      <c r="AH9" s="34">
        <v>0</v>
      </c>
      <c r="AI9" s="34">
        <v>0</v>
      </c>
      <c r="AJ9" s="34">
        <v>0</v>
      </c>
    </row>
    <row r="10" spans="1:38" x14ac:dyDescent="0.25">
      <c r="A10" t="s">
        <v>377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</row>
    <row r="11" spans="1:38" x14ac:dyDescent="0.25">
      <c r="A11" t="s">
        <v>376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</row>
    <row r="12" spans="1:38" x14ac:dyDescent="0.25">
      <c r="A12" t="s">
        <v>378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</row>
    <row r="13" spans="1:38" x14ac:dyDescent="0.25">
      <c r="A13" s="8" t="s">
        <v>384</v>
      </c>
      <c r="B13" s="34">
        <f t="shared" ref="B13" si="0">B2</f>
        <v>0.32897279726077772</v>
      </c>
      <c r="C13" s="34">
        <f t="shared" ref="C13:AJ13" si="1">C2</f>
        <v>0.24261567648577598</v>
      </c>
      <c r="D13" s="34">
        <f t="shared" si="1"/>
        <v>0.2452704402890879</v>
      </c>
      <c r="E13" s="34">
        <f t="shared" si="1"/>
        <v>0.25706690790008108</v>
      </c>
      <c r="F13" s="34">
        <f t="shared" si="1"/>
        <v>0.25746996581952319</v>
      </c>
      <c r="G13" s="34">
        <f t="shared" si="1"/>
        <v>0.26558123027672059</v>
      </c>
      <c r="H13" s="34">
        <f t="shared" si="1"/>
        <v>0.27406658329975347</v>
      </c>
      <c r="I13" s="34">
        <f t="shared" si="1"/>
        <v>0.27260308987660536</v>
      </c>
      <c r="J13" s="34">
        <f t="shared" si="1"/>
        <v>0.26307507524164186</v>
      </c>
      <c r="K13" s="34">
        <f t="shared" si="1"/>
        <v>0.25967705412045822</v>
      </c>
      <c r="L13" s="34">
        <f t="shared" si="1"/>
        <v>0.25592314301798469</v>
      </c>
      <c r="M13" s="34">
        <f t="shared" si="1"/>
        <v>0.25628744237262596</v>
      </c>
      <c r="N13" s="34">
        <f t="shared" si="1"/>
        <v>0.25756448962365225</v>
      </c>
      <c r="O13" s="34">
        <f t="shared" si="1"/>
        <v>0.25675265978232165</v>
      </c>
      <c r="P13" s="34">
        <f t="shared" si="1"/>
        <v>0.25683653811040502</v>
      </c>
      <c r="Q13" s="34">
        <f t="shared" si="1"/>
        <v>0.25936915121483306</v>
      </c>
      <c r="R13" s="34">
        <f t="shared" si="1"/>
        <v>0.26097818615396901</v>
      </c>
      <c r="S13" s="34">
        <f t="shared" si="1"/>
        <v>0.26203599932838079</v>
      </c>
      <c r="T13" s="34">
        <f t="shared" si="1"/>
        <v>0.26259866691926792</v>
      </c>
      <c r="U13" s="34">
        <f t="shared" si="1"/>
        <v>0.26321792920506371</v>
      </c>
      <c r="V13" s="34">
        <f t="shared" si="1"/>
        <v>0.26273586327201853</v>
      </c>
      <c r="W13" s="34">
        <f t="shared" si="1"/>
        <v>0.2633050136415826</v>
      </c>
      <c r="X13" s="34">
        <f t="shared" si="1"/>
        <v>0.26314842693343937</v>
      </c>
      <c r="Y13" s="34">
        <f t="shared" si="1"/>
        <v>0.26277106277081014</v>
      </c>
      <c r="Z13" s="34">
        <f t="shared" si="1"/>
        <v>0.26387587019412212</v>
      </c>
      <c r="AA13" s="34">
        <f t="shared" si="1"/>
        <v>0.26420201391137915</v>
      </c>
      <c r="AB13" s="34">
        <f t="shared" si="1"/>
        <v>0.26634408278785909</v>
      </c>
      <c r="AC13" s="34">
        <f t="shared" si="1"/>
        <v>0.26664137982029185</v>
      </c>
      <c r="AD13" s="34">
        <f t="shared" si="1"/>
        <v>0.26419985539672608</v>
      </c>
      <c r="AE13" s="34">
        <f t="shared" si="1"/>
        <v>0.26415138152202727</v>
      </c>
      <c r="AF13" s="34">
        <f t="shared" si="1"/>
        <v>0.26568286756896387</v>
      </c>
      <c r="AG13" s="34">
        <f t="shared" si="1"/>
        <v>0.26578328900965831</v>
      </c>
      <c r="AH13" s="34">
        <f t="shared" si="1"/>
        <v>0.26615134490581799</v>
      </c>
      <c r="AI13" s="34">
        <f t="shared" si="1"/>
        <v>0.26402736696464063</v>
      </c>
      <c r="AJ13" s="34">
        <f t="shared" si="1"/>
        <v>0.26347167239611874</v>
      </c>
    </row>
    <row r="14" spans="1:38" x14ac:dyDescent="0.25">
      <c r="A14" t="s">
        <v>385</v>
      </c>
      <c r="B14" s="34">
        <f t="shared" ref="B14" si="2">B6</f>
        <v>2.2332999999999999E-2</v>
      </c>
      <c r="C14" s="34">
        <f t="shared" ref="C14:AJ14" si="3">C6</f>
        <v>1.7866399999999998E-2</v>
      </c>
      <c r="D14" s="34">
        <f t="shared" si="3"/>
        <v>1.33998E-2</v>
      </c>
      <c r="E14" s="34">
        <f t="shared" si="3"/>
        <v>8.9331999999999988E-3</v>
      </c>
      <c r="F14" s="34">
        <f t="shared" si="3"/>
        <v>0</v>
      </c>
      <c r="G14" s="34">
        <f t="shared" si="3"/>
        <v>0</v>
      </c>
      <c r="H14" s="34">
        <f t="shared" si="3"/>
        <v>0</v>
      </c>
      <c r="I14" s="34">
        <f t="shared" si="3"/>
        <v>0</v>
      </c>
      <c r="J14" s="34">
        <f t="shared" si="3"/>
        <v>0</v>
      </c>
      <c r="K14" s="34">
        <f t="shared" si="3"/>
        <v>0</v>
      </c>
      <c r="L14" s="34">
        <f t="shared" si="3"/>
        <v>0</v>
      </c>
      <c r="M14" s="34">
        <f t="shared" si="3"/>
        <v>0</v>
      </c>
      <c r="N14" s="34">
        <f t="shared" si="3"/>
        <v>0</v>
      </c>
      <c r="O14" s="34">
        <f t="shared" si="3"/>
        <v>0</v>
      </c>
      <c r="P14" s="34">
        <f t="shared" si="3"/>
        <v>0</v>
      </c>
      <c r="Q14" s="34">
        <f t="shared" si="3"/>
        <v>0</v>
      </c>
      <c r="R14" s="34">
        <f t="shared" si="3"/>
        <v>0</v>
      </c>
      <c r="S14" s="34">
        <f t="shared" si="3"/>
        <v>0</v>
      </c>
      <c r="T14" s="34">
        <f t="shared" si="3"/>
        <v>0</v>
      </c>
      <c r="U14" s="34">
        <f t="shared" si="3"/>
        <v>0</v>
      </c>
      <c r="V14" s="34">
        <f t="shared" si="3"/>
        <v>0</v>
      </c>
      <c r="W14" s="34">
        <f t="shared" si="3"/>
        <v>0</v>
      </c>
      <c r="X14" s="34">
        <f t="shared" si="3"/>
        <v>0</v>
      </c>
      <c r="Y14" s="34">
        <f t="shared" si="3"/>
        <v>0</v>
      </c>
      <c r="Z14" s="34">
        <f t="shared" si="3"/>
        <v>0</v>
      </c>
      <c r="AA14" s="34">
        <f t="shared" si="3"/>
        <v>0</v>
      </c>
      <c r="AB14" s="34">
        <f t="shared" si="3"/>
        <v>0</v>
      </c>
      <c r="AC14" s="34">
        <f t="shared" si="3"/>
        <v>0</v>
      </c>
      <c r="AD14" s="34">
        <f t="shared" si="3"/>
        <v>0</v>
      </c>
      <c r="AE14" s="34">
        <f t="shared" si="3"/>
        <v>0</v>
      </c>
      <c r="AF14" s="34">
        <f t="shared" si="3"/>
        <v>0</v>
      </c>
      <c r="AG14" s="34">
        <f t="shared" si="3"/>
        <v>0</v>
      </c>
      <c r="AH14" s="34">
        <f t="shared" si="3"/>
        <v>0</v>
      </c>
      <c r="AI14" s="34">
        <f t="shared" si="3"/>
        <v>0</v>
      </c>
      <c r="AJ14" s="34">
        <f t="shared" si="3"/>
        <v>0</v>
      </c>
    </row>
    <row r="15" spans="1:38" x14ac:dyDescent="0.25"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</row>
    <row r="16" spans="1:38" x14ac:dyDescent="0.25"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4"/>
  <sheetViews>
    <sheetView topLeftCell="H1" workbookViewId="0">
      <selection activeCell="AH7" sqref="AH7"/>
    </sheetView>
  </sheetViews>
  <sheetFormatPr defaultRowHeight="15" x14ac:dyDescent="0.25"/>
  <cols>
    <col min="1" max="1" width="29.7109375" bestFit="1" customWidth="1"/>
    <col min="2" max="2" width="12.5703125" bestFit="1" customWidth="1"/>
  </cols>
  <sheetData>
    <row r="1" spans="1:36" x14ac:dyDescent="0.25">
      <c r="A1" s="8" t="s">
        <v>220</v>
      </c>
      <c r="B1" s="8">
        <v>2016</v>
      </c>
      <c r="C1" s="8">
        <v>2017</v>
      </c>
      <c r="D1" s="8">
        <v>2018</v>
      </c>
      <c r="E1" s="8">
        <v>2019</v>
      </c>
      <c r="F1" s="8">
        <v>2020</v>
      </c>
      <c r="G1" s="8">
        <v>2021</v>
      </c>
      <c r="H1" s="8">
        <v>2022</v>
      </c>
      <c r="I1" s="8">
        <v>2023</v>
      </c>
      <c r="J1" s="8">
        <v>2024</v>
      </c>
      <c r="K1" s="8">
        <v>2025</v>
      </c>
      <c r="L1" s="8">
        <v>2026</v>
      </c>
      <c r="M1" s="8">
        <v>2027</v>
      </c>
      <c r="N1" s="8">
        <v>2028</v>
      </c>
      <c r="O1" s="8">
        <v>2029</v>
      </c>
      <c r="P1" s="8">
        <v>2030</v>
      </c>
      <c r="Q1" s="8">
        <v>2031</v>
      </c>
      <c r="R1" s="8">
        <v>2032</v>
      </c>
      <c r="S1" s="8">
        <v>2033</v>
      </c>
      <c r="T1" s="8">
        <v>2034</v>
      </c>
      <c r="U1" s="8">
        <v>2035</v>
      </c>
      <c r="V1" s="8">
        <v>2036</v>
      </c>
      <c r="W1" s="8">
        <v>2037</v>
      </c>
      <c r="X1" s="8">
        <v>2038</v>
      </c>
      <c r="Y1" s="8">
        <v>2039</v>
      </c>
      <c r="Z1" s="8">
        <v>2040</v>
      </c>
      <c r="AA1" s="8">
        <v>2041</v>
      </c>
      <c r="AB1" s="8">
        <v>2042</v>
      </c>
      <c r="AC1" s="8">
        <v>2043</v>
      </c>
      <c r="AD1" s="8">
        <v>2044</v>
      </c>
      <c r="AE1" s="8">
        <v>2045</v>
      </c>
      <c r="AF1" s="8">
        <v>2046</v>
      </c>
      <c r="AG1" s="8">
        <v>2047</v>
      </c>
      <c r="AH1" s="8">
        <v>2048</v>
      </c>
      <c r="AI1" s="8">
        <v>2049</v>
      </c>
      <c r="AJ1" s="8">
        <v>2050</v>
      </c>
    </row>
    <row r="2" spans="1:36" x14ac:dyDescent="0.25">
      <c r="A2" s="8" t="s">
        <v>390</v>
      </c>
      <c r="B2" s="38">
        <v>0</v>
      </c>
      <c r="C2" s="38">
        <v>0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  <c r="P2" s="38">
        <v>0</v>
      </c>
      <c r="Q2" s="38">
        <v>0</v>
      </c>
      <c r="R2" s="38">
        <v>0</v>
      </c>
      <c r="S2" s="38">
        <v>0</v>
      </c>
      <c r="T2" s="38">
        <v>0</v>
      </c>
      <c r="U2" s="38">
        <v>0</v>
      </c>
      <c r="V2" s="38">
        <v>0</v>
      </c>
      <c r="W2" s="38">
        <v>0</v>
      </c>
      <c r="X2" s="38">
        <v>0</v>
      </c>
      <c r="Y2" s="38">
        <v>0</v>
      </c>
      <c r="Z2" s="38">
        <v>0</v>
      </c>
      <c r="AA2" s="38">
        <v>0</v>
      </c>
      <c r="AB2" s="38">
        <v>0</v>
      </c>
      <c r="AC2" s="38">
        <v>0</v>
      </c>
      <c r="AD2" s="38">
        <v>0</v>
      </c>
      <c r="AE2" s="38">
        <v>0</v>
      </c>
      <c r="AF2" s="38">
        <v>0</v>
      </c>
      <c r="AG2" s="38">
        <v>0</v>
      </c>
      <c r="AH2" s="38">
        <v>0</v>
      </c>
      <c r="AI2" s="38">
        <v>0</v>
      </c>
      <c r="AJ2" s="38">
        <v>0</v>
      </c>
    </row>
    <row r="3" spans="1:36" x14ac:dyDescent="0.25">
      <c r="A3" s="8" t="s">
        <v>391</v>
      </c>
      <c r="B3" s="38">
        <v>0</v>
      </c>
      <c r="C3" s="38">
        <v>0</v>
      </c>
      <c r="D3" s="38">
        <v>0</v>
      </c>
      <c r="E3" s="38">
        <v>0</v>
      </c>
      <c r="F3" s="38">
        <v>0</v>
      </c>
      <c r="G3" s="38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  <c r="P3" s="38">
        <v>0</v>
      </c>
      <c r="Q3" s="38">
        <v>0</v>
      </c>
      <c r="R3" s="38">
        <v>0</v>
      </c>
      <c r="S3" s="38">
        <v>0</v>
      </c>
      <c r="T3" s="38">
        <v>0</v>
      </c>
      <c r="U3" s="38">
        <v>0</v>
      </c>
      <c r="V3" s="38">
        <v>0</v>
      </c>
      <c r="W3" s="38">
        <v>0</v>
      </c>
      <c r="X3" s="38">
        <v>0</v>
      </c>
      <c r="Y3" s="38">
        <v>0</v>
      </c>
      <c r="Z3" s="38">
        <v>0</v>
      </c>
      <c r="AA3" s="38">
        <v>0</v>
      </c>
      <c r="AB3" s="38">
        <v>0</v>
      </c>
      <c r="AC3" s="38">
        <v>0</v>
      </c>
      <c r="AD3" s="38">
        <v>0</v>
      </c>
      <c r="AE3" s="38">
        <v>0</v>
      </c>
      <c r="AF3" s="38">
        <v>0</v>
      </c>
      <c r="AG3" s="38">
        <v>0</v>
      </c>
      <c r="AH3" s="38">
        <v>0</v>
      </c>
      <c r="AI3" s="38">
        <v>0</v>
      </c>
      <c r="AJ3" s="38">
        <v>0</v>
      </c>
    </row>
    <row r="4" spans="1:36" x14ac:dyDescent="0.25">
      <c r="A4" s="8" t="s">
        <v>392</v>
      </c>
      <c r="B4" s="38">
        <v>0</v>
      </c>
      <c r="C4" s="38">
        <v>0</v>
      </c>
      <c r="D4" s="38">
        <v>0</v>
      </c>
      <c r="E4" s="38">
        <v>0</v>
      </c>
      <c r="F4" s="38">
        <v>0</v>
      </c>
      <c r="G4" s="38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  <c r="P4" s="38">
        <v>0</v>
      </c>
      <c r="Q4" s="38">
        <v>0</v>
      </c>
      <c r="R4" s="38">
        <v>0</v>
      </c>
      <c r="S4" s="38">
        <v>0</v>
      </c>
      <c r="T4" s="38">
        <v>0</v>
      </c>
      <c r="U4" s="38">
        <v>0</v>
      </c>
      <c r="V4" s="38">
        <v>0</v>
      </c>
      <c r="W4" s="38">
        <v>0</v>
      </c>
      <c r="X4" s="38">
        <v>0</v>
      </c>
      <c r="Y4" s="38">
        <v>0</v>
      </c>
      <c r="Z4" s="38">
        <v>0</v>
      </c>
      <c r="AA4" s="38">
        <v>0</v>
      </c>
      <c r="AB4" s="38">
        <v>0</v>
      </c>
      <c r="AC4" s="38">
        <v>0</v>
      </c>
      <c r="AD4" s="38">
        <v>0</v>
      </c>
      <c r="AE4" s="38">
        <v>0</v>
      </c>
      <c r="AF4" s="38">
        <v>0</v>
      </c>
      <c r="AG4" s="38">
        <v>0</v>
      </c>
      <c r="AH4" s="38">
        <v>0</v>
      </c>
      <c r="AI4" s="38">
        <v>0</v>
      </c>
      <c r="AJ4" s="38">
        <v>0</v>
      </c>
    </row>
    <row r="5" spans="1:36" x14ac:dyDescent="0.25">
      <c r="A5" s="8" t="s">
        <v>393</v>
      </c>
      <c r="B5" s="38">
        <v>0</v>
      </c>
      <c r="C5" s="38">
        <v>0</v>
      </c>
      <c r="D5" s="38">
        <v>0</v>
      </c>
      <c r="E5" s="38">
        <v>0</v>
      </c>
      <c r="F5" s="38">
        <v>0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0</v>
      </c>
      <c r="R5" s="38">
        <v>0</v>
      </c>
      <c r="S5" s="38">
        <v>0</v>
      </c>
      <c r="T5" s="38">
        <v>0</v>
      </c>
      <c r="U5" s="38">
        <v>0</v>
      </c>
      <c r="V5" s="38">
        <v>0</v>
      </c>
      <c r="W5" s="38">
        <v>0</v>
      </c>
      <c r="X5" s="38">
        <v>0</v>
      </c>
      <c r="Y5" s="38">
        <v>0</v>
      </c>
      <c r="Z5" s="38">
        <v>0</v>
      </c>
      <c r="AA5" s="38">
        <v>0</v>
      </c>
      <c r="AB5" s="38">
        <v>0</v>
      </c>
      <c r="AC5" s="38">
        <v>0</v>
      </c>
      <c r="AD5" s="38">
        <v>0</v>
      </c>
      <c r="AE5" s="38">
        <v>0</v>
      </c>
      <c r="AF5" s="38">
        <v>0</v>
      </c>
      <c r="AG5" s="38">
        <v>0</v>
      </c>
      <c r="AH5" s="38">
        <v>0</v>
      </c>
      <c r="AI5" s="38">
        <v>0</v>
      </c>
      <c r="AJ5" s="38">
        <v>0</v>
      </c>
    </row>
    <row r="6" spans="1:36" x14ac:dyDescent="0.25">
      <c r="A6" s="8" t="s">
        <v>394</v>
      </c>
      <c r="B6" s="38">
        <v>0</v>
      </c>
      <c r="C6" s="38">
        <v>0</v>
      </c>
      <c r="D6" s="38">
        <v>0</v>
      </c>
      <c r="E6" s="38">
        <v>0</v>
      </c>
      <c r="F6" s="38">
        <v>0</v>
      </c>
      <c r="G6" s="38">
        <v>0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  <c r="P6" s="38">
        <v>0</v>
      </c>
      <c r="Q6" s="38">
        <v>0</v>
      </c>
      <c r="R6" s="38">
        <v>0</v>
      </c>
      <c r="S6" s="38">
        <v>0</v>
      </c>
      <c r="T6" s="38">
        <v>0</v>
      </c>
      <c r="U6" s="38">
        <v>0</v>
      </c>
      <c r="V6" s="38">
        <v>0</v>
      </c>
      <c r="W6" s="38">
        <v>0</v>
      </c>
      <c r="X6" s="38">
        <v>0</v>
      </c>
      <c r="Y6" s="38">
        <v>0</v>
      </c>
      <c r="Z6" s="38">
        <v>0</v>
      </c>
      <c r="AA6" s="38">
        <v>0</v>
      </c>
      <c r="AB6" s="38">
        <v>0</v>
      </c>
      <c r="AC6" s="38">
        <v>0</v>
      </c>
      <c r="AD6" s="38">
        <v>0</v>
      </c>
      <c r="AE6" s="38">
        <v>0</v>
      </c>
      <c r="AF6" s="38">
        <v>0</v>
      </c>
      <c r="AG6" s="38">
        <v>0</v>
      </c>
      <c r="AH6" s="38">
        <v>0</v>
      </c>
      <c r="AI6" s="38">
        <v>0</v>
      </c>
      <c r="AJ6" s="38">
        <v>0</v>
      </c>
    </row>
    <row r="7" spans="1:36" x14ac:dyDescent="0.25">
      <c r="A7" s="8" t="s">
        <v>395</v>
      </c>
      <c r="B7" s="38">
        <f>(Calculations!C6)*(About!$A$70)</f>
        <v>0</v>
      </c>
      <c r="C7" s="38">
        <f>(Calculations!D6)*(About!$A$70)</f>
        <v>0</v>
      </c>
      <c r="D7" s="38">
        <f>(Calculations!E6)*(About!$A$70)</f>
        <v>336815.625</v>
      </c>
      <c r="E7" s="38">
        <f>(Calculations!F6)*(About!$A$70)</f>
        <v>326879.38199999998</v>
      </c>
      <c r="F7" s="38">
        <f>(Calculations!G6)*(About!$A$70)</f>
        <v>276022.09179999999</v>
      </c>
      <c r="G7" s="38">
        <f>(Calculations!H6)*(About!$A$70)</f>
        <v>228261.51479999998</v>
      </c>
      <c r="H7" s="38">
        <f>(Calculations!I6)*(About!$A$70)</f>
        <v>101653.98999999999</v>
      </c>
      <c r="I7" s="38">
        <f>(Calculations!J6)*(About!$A$70)</f>
        <v>99798.409</v>
      </c>
      <c r="J7" s="38">
        <f>(Calculations!K6)*(About!$A$70)</f>
        <v>98141.883000000002</v>
      </c>
      <c r="K7" s="38">
        <f>(Calculations!L6)*(About!$A$70)</f>
        <v>96650.52410000001</v>
      </c>
      <c r="L7" s="38">
        <f>(Calculations!M6)*(About!$A$70)</f>
        <v>95130.520700000008</v>
      </c>
      <c r="M7" s="38">
        <f>(Calculations!N6)*(About!$A$70)</f>
        <v>93758.789000000004</v>
      </c>
      <c r="N7" s="38">
        <f>(Calculations!O6)*(About!$A$70)</f>
        <v>92512.122100000008</v>
      </c>
      <c r="O7" s="38">
        <f>(Calculations!P6)*(About!$A$70)</f>
        <v>91372.16810000001</v>
      </c>
      <c r="P7" s="38">
        <f>(Calculations!Q6)*(About!$A$70)</f>
        <v>90324.264900000009</v>
      </c>
      <c r="Q7" s="38">
        <f>(Calculations!R6)*(About!$A$70)</f>
        <v>89413.466899999999</v>
      </c>
      <c r="R7" s="38">
        <f>(Calculations!S6)*(About!$A$70)</f>
        <v>88565.007100000003</v>
      </c>
      <c r="S7" s="38">
        <f>(Calculations!T6)*(About!$A$70)</f>
        <v>87771.700100000002</v>
      </c>
      <c r="T7" s="38">
        <f>(Calculations!U6)*(About!$A$70)</f>
        <v>87027.719900000011</v>
      </c>
      <c r="U7" s="38">
        <f>(Calculations!V6)*(About!$A$70)</f>
        <v>86328.114400000006</v>
      </c>
      <c r="V7" s="38">
        <f>(Calculations!W6)*(About!$A$70)</f>
        <v>85563.063500000004</v>
      </c>
      <c r="W7" s="38">
        <f>(Calculations!X6)*(About!$A$70)</f>
        <v>84846.562600000005</v>
      </c>
      <c r="X7" s="38">
        <f>(Calculations!Y6)*(About!$A$70)</f>
        <v>84173.368300000002</v>
      </c>
      <c r="Y7" s="38">
        <f>(Calculations!Z6)*(About!$A$70)</f>
        <v>83539.208200000008</v>
      </c>
      <c r="Z7" s="38">
        <f>(Calculations!AA6)*(About!$A$70)</f>
        <v>82940.392500000002</v>
      </c>
      <c r="AA7" s="38">
        <f>(Calculations!AB6)*(About!$A$70)</f>
        <v>82344.004300000001</v>
      </c>
      <c r="AB7" s="38">
        <f>(Calculations!AC6)*(About!$A$70)</f>
        <v>81779.853300000002</v>
      </c>
      <c r="AC7" s="38">
        <f>(Calculations!AD6)*(About!$A$70)</f>
        <v>81245.220700000005</v>
      </c>
      <c r="AD7" s="38">
        <f>(Calculations!AE6)*(About!$A$70)</f>
        <v>80737.484800000006</v>
      </c>
      <c r="AE7" s="38">
        <f>(Calculations!AF6)*(About!$A$70)</f>
        <v>80254.315200000012</v>
      </c>
      <c r="AF7" s="38">
        <f>(Calculations!AG6)*(About!$A$70)</f>
        <v>79762.697899999999</v>
      </c>
      <c r="AG7" s="38">
        <f>(Calculations!AH6)*(About!$A$70)</f>
        <v>79294.8701</v>
      </c>
      <c r="AH7" s="38">
        <f>(Calculations!AI6)*(About!$A$70)</f>
        <v>78848.889800000004</v>
      </c>
      <c r="AI7" s="38">
        <f>(Calculations!AJ6)*(About!$A$70)</f>
        <v>78423.203400000013</v>
      </c>
      <c r="AJ7" s="38">
        <f>(Calculations!AK6)*(About!$A$70)</f>
        <v>78016.063099999999</v>
      </c>
    </row>
    <row r="8" spans="1:36" x14ac:dyDescent="0.25">
      <c r="A8" s="8" t="s">
        <v>396</v>
      </c>
      <c r="B8" s="38">
        <f>(Calculations!C12)*(About!$A$70)</f>
        <v>0</v>
      </c>
      <c r="C8" s="38">
        <f>(Calculations!D12)*(About!$A$70)</f>
        <v>0</v>
      </c>
      <c r="D8" s="38">
        <f>(Calculations!E12)*(About!$A$70)</f>
        <v>1108967.4479999999</v>
      </c>
      <c r="E8" s="38">
        <f>(Calculations!F12)*(About!$A$70)</f>
        <v>1063912.077</v>
      </c>
      <c r="F8" s="38">
        <f>(Calculations!G12)*(About!$A$70)</f>
        <v>883009.14520000003</v>
      </c>
      <c r="G8" s="38">
        <f>(Calculations!H12)*(About!$A$70)</f>
        <v>714120.97899999993</v>
      </c>
      <c r="H8" s="38">
        <f>(Calculations!I12)*(About!$A$70)</f>
        <v>317611.18699999998</v>
      </c>
      <c r="I8" s="38">
        <f>(Calculations!J12)*(About!$A$70)</f>
        <v>310621.929</v>
      </c>
      <c r="J8" s="38">
        <f>(Calculations!K12)*(About!$A$70)</f>
        <v>303632.67099999997</v>
      </c>
      <c r="K8" s="38">
        <f>(Calculations!L12)*(About!$A$70)</f>
        <v>296643.413</v>
      </c>
      <c r="L8" s="38">
        <f>(Calculations!M12)*(About!$A$70)</f>
        <v>289655.12599999999</v>
      </c>
      <c r="M8" s="38">
        <f>(Calculations!N12)*(About!$A$70)</f>
        <v>282665.86800000002</v>
      </c>
      <c r="N8" s="38">
        <f>(Calculations!O12)*(About!$A$70)</f>
        <v>275676.61</v>
      </c>
      <c r="O8" s="38">
        <f>(Calculations!P12)*(About!$A$70)</f>
        <v>268687.35200000001</v>
      </c>
      <c r="P8" s="38">
        <f>(Calculations!Q12)*(About!$A$70)</f>
        <v>261698.09399999998</v>
      </c>
      <c r="Q8" s="38">
        <f>(Calculations!R12)*(About!$A$70)</f>
        <v>254708.83599999998</v>
      </c>
      <c r="R8" s="38">
        <f>(Calculations!S12)*(About!$A$70)</f>
        <v>253247.481</v>
      </c>
      <c r="S8" s="38">
        <f>(Calculations!T12)*(About!$A$70)</f>
        <v>251785.155</v>
      </c>
      <c r="T8" s="38">
        <f>(Calculations!U12)*(About!$A$70)</f>
        <v>250322.829</v>
      </c>
      <c r="U8" s="38">
        <f>(Calculations!V12)*(About!$A$70)</f>
        <v>248860.503</v>
      </c>
      <c r="V8" s="38">
        <f>(Calculations!W12)*(About!$A$70)</f>
        <v>247398.177</v>
      </c>
      <c r="W8" s="38">
        <f>(Calculations!X12)*(About!$A$70)</f>
        <v>245935.851</v>
      </c>
      <c r="X8" s="38">
        <f>(Calculations!Y12)*(About!$A$70)</f>
        <v>244474.49599999998</v>
      </c>
      <c r="Y8" s="38">
        <f>(Calculations!Z12)*(About!$A$70)</f>
        <v>243012.16999999998</v>
      </c>
      <c r="Z8" s="38">
        <f>(Calculations!AA12)*(About!$A$70)</f>
        <v>241549.84399999998</v>
      </c>
      <c r="AA8" s="38">
        <f>(Calculations!AB12)*(About!$A$70)</f>
        <v>240087.51799999998</v>
      </c>
      <c r="AB8" s="38">
        <f>(Calculations!AC12)*(About!$A$70)</f>
        <v>238625.19199999998</v>
      </c>
      <c r="AC8" s="38">
        <f>(Calculations!AD12)*(About!$A$70)</f>
        <v>237162.86599999998</v>
      </c>
      <c r="AD8" s="38">
        <f>(Calculations!AE12)*(About!$A$70)</f>
        <v>235700.54</v>
      </c>
      <c r="AE8" s="38">
        <f>(Calculations!AF12)*(About!$A$70)</f>
        <v>234239.185</v>
      </c>
      <c r="AF8" s="38">
        <f>(Calculations!AG12)*(About!$A$70)</f>
        <v>232776.859</v>
      </c>
      <c r="AG8" s="38">
        <f>(Calculations!AH12)*(About!$A$70)</f>
        <v>231314.533</v>
      </c>
      <c r="AH8" s="38">
        <f>(Calculations!AI12)*(About!$A$70)</f>
        <v>229852.20699999999</v>
      </c>
      <c r="AI8" s="38">
        <f>(Calculations!AJ12)*(About!$A$70)</f>
        <v>228389.88099999999</v>
      </c>
      <c r="AJ8" s="38">
        <f>(Calculations!AK12)*(About!$A$70)</f>
        <v>226927.55499999999</v>
      </c>
    </row>
    <row r="9" spans="1:36" x14ac:dyDescent="0.25">
      <c r="A9" s="8" t="s">
        <v>397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  <c r="AF9" s="38">
        <v>0</v>
      </c>
      <c r="AG9" s="38">
        <v>0</v>
      </c>
      <c r="AH9" s="38">
        <v>0</v>
      </c>
      <c r="AI9" s="38">
        <v>0</v>
      </c>
      <c r="AJ9" s="38">
        <v>0</v>
      </c>
    </row>
    <row r="10" spans="1:36" x14ac:dyDescent="0.25">
      <c r="A10" s="8" t="s">
        <v>398</v>
      </c>
      <c r="B10" s="38">
        <f>(Calculations!C18)*(About!$A$70)</f>
        <v>0</v>
      </c>
      <c r="C10" s="38">
        <f>(Calculations!D18)*(About!$A$70)</f>
        <v>0</v>
      </c>
      <c r="D10" s="38">
        <f>(Calculations!E18)*(About!$A$70)</f>
        <v>249213.94699999999</v>
      </c>
      <c r="E10" s="38">
        <f>(Calculations!F18)*(About!$A$70)</f>
        <v>248622.60800000001</v>
      </c>
      <c r="F10" s="38">
        <f>(Calculations!G18)*(About!$A$70)</f>
        <v>248031.269</v>
      </c>
      <c r="G10" s="38">
        <f>(Calculations!H18)*(About!$A$70)</f>
        <v>247439.93</v>
      </c>
      <c r="H10" s="38">
        <f>(Calculations!I18)*(About!$A$70)</f>
        <v>246848.59099999999</v>
      </c>
      <c r="I10" s="38">
        <f>(Calculations!J18)*(About!$A$70)</f>
        <v>246257.25200000001</v>
      </c>
      <c r="J10" s="38">
        <f>(Calculations!K18)*(About!$A$70)</f>
        <v>245665.913</v>
      </c>
      <c r="K10" s="38">
        <f>(Calculations!L18)*(About!$A$70)</f>
        <v>245075.54499999998</v>
      </c>
      <c r="L10" s="38">
        <f>(Calculations!M18)*(About!$A$70)</f>
        <v>244484.20600000001</v>
      </c>
      <c r="M10" s="38">
        <f>(Calculations!N18)*(About!$A$70)</f>
        <v>243892.867</v>
      </c>
      <c r="N10" s="38">
        <f>(Calculations!O18)*(About!$A$70)</f>
        <v>243301.52799999999</v>
      </c>
      <c r="O10" s="38">
        <f>(Calculations!P18)*(About!$A$70)</f>
        <v>242710.18899999998</v>
      </c>
      <c r="P10" s="38">
        <f>(Calculations!Q18)*(About!$A$70)</f>
        <v>242118.85</v>
      </c>
      <c r="Q10" s="38">
        <f>(Calculations!R18)*(About!$A$70)</f>
        <v>241527.511</v>
      </c>
      <c r="R10" s="38">
        <f>(Calculations!S18)*(About!$A$70)</f>
        <v>240936.17199999999</v>
      </c>
      <c r="S10" s="38">
        <f>(Calculations!T18)*(About!$A$70)</f>
        <v>240344.83299999998</v>
      </c>
      <c r="T10" s="38">
        <f>(Calculations!U18)*(About!$A$70)</f>
        <v>239753.49400000001</v>
      </c>
      <c r="U10" s="38">
        <f>(Calculations!V18)*(About!$A$70)</f>
        <v>239162.155</v>
      </c>
      <c r="V10" s="38">
        <f>(Calculations!W18)*(About!$A$70)</f>
        <v>238570.81599999999</v>
      </c>
      <c r="W10" s="38">
        <f>(Calculations!X18)*(About!$A$70)</f>
        <v>237980.448</v>
      </c>
      <c r="X10" s="38">
        <f>(Calculations!Y18)*(About!$A$70)</f>
        <v>237389.109</v>
      </c>
      <c r="Y10" s="38">
        <f>(Calculations!Z18)*(About!$A$70)</f>
        <v>236797.77</v>
      </c>
      <c r="Z10" s="38">
        <f>(Calculations!AA18)*(About!$A$70)</f>
        <v>236206.43099999998</v>
      </c>
      <c r="AA10" s="38">
        <f>(Calculations!AB18)*(About!$A$70)</f>
        <v>235615.092</v>
      </c>
      <c r="AB10" s="38">
        <f>(Calculations!AC18)*(About!$A$70)</f>
        <v>235023.753</v>
      </c>
      <c r="AC10" s="38">
        <f>(Calculations!AD18)*(About!$A$70)</f>
        <v>234432.41399999999</v>
      </c>
      <c r="AD10" s="38">
        <f>(Calculations!AE18)*(About!$A$70)</f>
        <v>233841.07499999998</v>
      </c>
      <c r="AE10" s="38">
        <f>(Calculations!AF18)*(About!$A$70)</f>
        <v>233249.736</v>
      </c>
      <c r="AF10" s="38">
        <f>(Calculations!AG18)*(About!$A$70)</f>
        <v>232658.397</v>
      </c>
      <c r="AG10" s="38">
        <f>(Calculations!AH18)*(About!$A$70)</f>
        <v>232067.05799999999</v>
      </c>
      <c r="AH10" s="38">
        <f>(Calculations!AI18)*(About!$A$70)</f>
        <v>231475.71899999998</v>
      </c>
      <c r="AI10" s="38">
        <f>(Calculations!AJ18)*(About!$A$70)</f>
        <v>230884.38</v>
      </c>
      <c r="AJ10" s="38">
        <f>(Calculations!AK18)*(About!$A$70)</f>
        <v>230294.01199999999</v>
      </c>
    </row>
    <row r="11" spans="1:36" x14ac:dyDescent="0.25">
      <c r="A11" s="8" t="s">
        <v>399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  <c r="AF11" s="38">
        <v>0</v>
      </c>
      <c r="AG11" s="38">
        <v>0</v>
      </c>
      <c r="AH11" s="38">
        <v>0</v>
      </c>
      <c r="AI11" s="38">
        <v>0</v>
      </c>
      <c r="AJ11" s="38">
        <v>0</v>
      </c>
    </row>
    <row r="12" spans="1:36" x14ac:dyDescent="0.25">
      <c r="A12" s="8" t="s">
        <v>400</v>
      </c>
      <c r="B12" s="38">
        <v>0</v>
      </c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8">
        <v>0</v>
      </c>
      <c r="Q12" s="38">
        <v>0</v>
      </c>
      <c r="R12" s="38">
        <v>0</v>
      </c>
      <c r="S12" s="38">
        <v>0</v>
      </c>
      <c r="T12" s="38">
        <v>0</v>
      </c>
      <c r="U12" s="38">
        <v>0</v>
      </c>
      <c r="V12" s="38">
        <v>0</v>
      </c>
      <c r="W12" s="38">
        <v>0</v>
      </c>
      <c r="X12" s="38">
        <v>0</v>
      </c>
      <c r="Y12" s="38">
        <v>0</v>
      </c>
      <c r="Z12" s="38">
        <v>0</v>
      </c>
      <c r="AA12" s="38">
        <v>0</v>
      </c>
      <c r="AB12" s="38">
        <v>0</v>
      </c>
      <c r="AC12" s="38">
        <v>0</v>
      </c>
      <c r="AD12" s="38">
        <v>0</v>
      </c>
      <c r="AE12" s="38">
        <v>0</v>
      </c>
      <c r="AF12" s="38">
        <v>0</v>
      </c>
      <c r="AG12" s="38">
        <v>0</v>
      </c>
      <c r="AH12" s="38">
        <v>0</v>
      </c>
      <c r="AI12" s="38">
        <v>0</v>
      </c>
      <c r="AJ12" s="38">
        <v>0</v>
      </c>
    </row>
    <row r="13" spans="1:36" x14ac:dyDescent="0.25">
      <c r="A13" s="8" t="s">
        <v>401</v>
      </c>
      <c r="B13" s="38">
        <v>0</v>
      </c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S13" s="38">
        <v>0</v>
      </c>
      <c r="T13" s="38">
        <v>0</v>
      </c>
      <c r="U13" s="38">
        <v>0</v>
      </c>
      <c r="V13" s="38">
        <v>0</v>
      </c>
      <c r="W13" s="38">
        <v>0</v>
      </c>
      <c r="X13" s="38">
        <v>0</v>
      </c>
      <c r="Y13" s="38">
        <v>0</v>
      </c>
      <c r="Z13" s="38">
        <v>0</v>
      </c>
      <c r="AA13" s="38">
        <v>0</v>
      </c>
      <c r="AB13" s="38">
        <v>0</v>
      </c>
      <c r="AC13" s="38">
        <v>0</v>
      </c>
      <c r="AD13" s="38">
        <v>0</v>
      </c>
      <c r="AE13" s="38">
        <v>0</v>
      </c>
      <c r="AF13" s="38">
        <v>0</v>
      </c>
      <c r="AG13" s="38">
        <v>0</v>
      </c>
      <c r="AH13" s="38">
        <v>0</v>
      </c>
      <c r="AI13" s="38">
        <v>0</v>
      </c>
      <c r="AJ13" s="38">
        <v>0</v>
      </c>
    </row>
    <row r="14" spans="1:36" x14ac:dyDescent="0.25">
      <c r="A14" s="8" t="s">
        <v>402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  <c r="AF14" s="38">
        <v>0</v>
      </c>
      <c r="AG14" s="38">
        <v>0</v>
      </c>
      <c r="AH14" s="38">
        <v>0</v>
      </c>
      <c r="AI14" s="38">
        <v>0</v>
      </c>
      <c r="AJ14" s="3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Subsidies Paid</vt:lpstr>
      <vt:lpstr>AEO Table 1</vt:lpstr>
      <vt:lpstr>AEO Table 8</vt:lpstr>
      <vt:lpstr>AEO Table 11</vt:lpstr>
      <vt:lpstr>Calculations</vt:lpstr>
      <vt:lpstr>BS-BSfTFpEUP</vt:lpstr>
      <vt:lpstr>BS-BSpUEO</vt:lpstr>
      <vt:lpstr>BS-BSpUECB</vt:lpstr>
      <vt:lpstr>JCT Table 1_Notes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2014-08-21T02:04:37Z</dcterms:created>
  <dcterms:modified xsi:type="dcterms:W3CDTF">2019-01-25T20:11:27Z</dcterms:modified>
</cp:coreProperties>
</file>