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4355" windowHeight="1284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45621" concurrentCalc="0"/>
</workbook>
</file>

<file path=xl/calcChain.xml><?xml version="1.0" encoding="utf-8"?>
<calcChain xmlns="http://schemas.openxmlformats.org/spreadsheetml/2006/main">
  <c r="F2" i="6" l="1"/>
  <c r="G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60" i="2"/>
  <c r="N2" i="6"/>
  <c r="N3" i="6"/>
  <c r="N7" i="6"/>
  <c r="N11" i="6"/>
  <c r="N15" i="6"/>
  <c r="N19" i="6"/>
  <c r="N23" i="6"/>
  <c r="N27" i="6"/>
  <c r="N31" i="6"/>
  <c r="N35" i="6"/>
  <c r="N8" i="6"/>
  <c r="N12" i="6"/>
  <c r="N16" i="6"/>
  <c r="N20" i="6"/>
  <c r="N24" i="6"/>
  <c r="N28" i="6"/>
  <c r="N32" i="6"/>
  <c r="N36" i="6"/>
  <c r="N4" i="6"/>
  <c r="N5" i="6"/>
  <c r="N9" i="6"/>
  <c r="N13" i="6"/>
  <c r="N17" i="6"/>
  <c r="N21" i="6"/>
  <c r="N25" i="6"/>
  <c r="N29" i="6"/>
  <c r="N33" i="6"/>
  <c r="N6" i="6"/>
  <c r="N10" i="6"/>
  <c r="N14" i="6"/>
  <c r="N18" i="6"/>
  <c r="N22" i="6"/>
  <c r="N26" i="6"/>
  <c r="N30" i="6"/>
  <c r="N34" i="6"/>
  <c r="B35" i="12"/>
  <c r="B34" i="12"/>
  <c r="B33" i="12"/>
  <c r="C13" i="8"/>
  <c r="D13" i="8"/>
  <c r="B13" i="8"/>
  <c r="C13" i="7"/>
  <c r="D13" i="7"/>
  <c r="B13" i="7"/>
  <c r="D14" i="8"/>
  <c r="B14" i="8"/>
  <c r="D14" i="7"/>
  <c r="B14" i="7"/>
  <c r="B12" i="7"/>
  <c r="B12" i="8"/>
  <c r="D12" i="8"/>
  <c r="D11" i="8"/>
  <c r="D10" i="8"/>
  <c r="D9" i="8"/>
  <c r="D8" i="8"/>
  <c r="D7" i="8"/>
  <c r="D6" i="8"/>
  <c r="D5" i="8"/>
  <c r="D4" i="8"/>
  <c r="D3" i="8"/>
  <c r="D2" i="8"/>
  <c r="B11" i="8"/>
  <c r="B10" i="8"/>
  <c r="B9" i="8"/>
  <c r="B8" i="8"/>
  <c r="B7" i="8"/>
  <c r="B6" i="8"/>
  <c r="B5" i="8"/>
  <c r="B4" i="8"/>
  <c r="B3" i="8"/>
  <c r="B2" i="8"/>
  <c r="B10" i="7"/>
  <c r="B9" i="7"/>
  <c r="B8" i="7"/>
  <c r="B7" i="7"/>
  <c r="B6" i="7"/>
  <c r="B5" i="7"/>
  <c r="B4" i="7"/>
  <c r="B3" i="7"/>
  <c r="B2" i="7"/>
  <c r="D12" i="7"/>
  <c r="D11" i="7"/>
  <c r="D10" i="7"/>
  <c r="D9" i="7"/>
  <c r="D8" i="7"/>
  <c r="D7" i="7"/>
  <c r="D6" i="7"/>
  <c r="D5" i="7"/>
  <c r="D4" i="7"/>
  <c r="D3" i="7"/>
  <c r="D2" i="7"/>
  <c r="M10" i="6"/>
  <c r="M34" i="6"/>
  <c r="M19" i="6"/>
  <c r="M3" i="6"/>
  <c r="M24" i="6"/>
  <c r="M11" i="6"/>
  <c r="M7" i="6"/>
  <c r="B11" i="7"/>
  <c r="M6" i="6"/>
  <c r="M18" i="6"/>
  <c r="M27" i="6"/>
  <c r="M21" i="6"/>
  <c r="M36" i="6"/>
  <c r="M17" i="6"/>
  <c r="M32" i="6"/>
  <c r="M8" i="6"/>
  <c r="M22" i="6"/>
  <c r="M28" i="6"/>
  <c r="M12" i="6"/>
  <c r="M14" i="6"/>
  <c r="M26" i="6"/>
  <c r="M9" i="6"/>
  <c r="M13" i="6"/>
  <c r="M29" i="6"/>
  <c r="M30" i="6"/>
  <c r="M15" i="6"/>
  <c r="M2" i="6"/>
  <c r="M31" i="6"/>
  <c r="M23" i="6"/>
  <c r="M5" i="6"/>
  <c r="M33" i="6"/>
  <c r="M20" i="6"/>
  <c r="M4" i="6"/>
  <c r="M16" i="6"/>
  <c r="M35" i="6"/>
  <c r="M25" i="6"/>
</calcChain>
</file>

<file path=xl/sharedStrings.xml><?xml version="1.0" encoding="utf-8"?>
<sst xmlns="http://schemas.openxmlformats.org/spreadsheetml/2006/main" count="461" uniqueCount="285">
  <si>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</si>
  <si>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</si>
  <si>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</si>
  <si>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</si>
  <si>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</si>
  <si>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</si>
  <si>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</si>
  <si>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</si>
  <si>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</si>
  <si>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</si>
  <si>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</si>
  <si>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</si>
  <si>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</si>
  <si>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</si>
  <si>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</si>
  <si>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</si>
  <si>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</si>
  <si>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</si>
  <si>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</si>
  <si>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</si>
  <si>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</si>
  <si>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</si>
  <si>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</si>
  <si>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</si>
  <si>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</si>
  <si>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</si>
  <si>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</si>
  <si>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</si>
  <si>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</si>
  <si>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</si>
  <si>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</si>
  <si>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</si>
  <si>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</si>
  <si>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</si>
  <si>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</si>
  <si>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</si>
  <si>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</si>
  <si>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</si>
  <si>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</si>
  <si>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</si>
  <si>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</si>
  <si>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</si>
  <si>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</si>
  <si>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</si>
  <si>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</si>
  <si>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</si>
  <si>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</si>
  <si>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</si>
  <si>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</si>
  <si>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</si>
  <si>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</si>
  <si>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</si>
  <si>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</si>
  <si>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</si>
  <si>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</si>
  <si>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</si>
  <si>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</si>
  <si>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</si>
  <si>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</si>
  <si>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</si>
  <si>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</si>
  <si>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</si>
  <si>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</si>
  <si>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</si>
  <si>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</si>
  <si>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</si>
  <si>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</si>
  <si>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</si>
  <si>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</si>
  <si>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</si>
  <si>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</si>
  <si>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</si>
  <si>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</si>
  <si>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</si>
  <si>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</si>
  <si>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</si>
  <si>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</si>
  <si>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</si>
  <si>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</si>
  <si>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</si>
  <si>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</si>
  <si>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</si>
  <si>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</si>
  <si>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U.S. Solar Market Insight Report: 2015 Year in Review (Executive Summary)</t>
  </si>
  <si>
    <t>Average Utility Scale Solar Cost in Q4 of Year ($/W-dc)</t>
  </si>
  <si>
    <t>Installed Cost of Wind ($/kW-dc)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</si>
  <si>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</si>
  <si>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</si>
  <si>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</si>
  <si>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</si>
  <si>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</si>
  <si>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</si>
  <si>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</si>
  <si>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</si>
  <si>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</si>
  <si>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</si>
  <si>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</si>
  <si>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</si>
  <si>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</si>
  <si>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</si>
  <si>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</si>
  <si>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</si>
  <si>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</si>
  <si>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</si>
  <si>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</si>
  <si>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</si>
  <si>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</si>
  <si>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</si>
  <si>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</si>
  <si>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</si>
  <si>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</si>
  <si>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</si>
  <si>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</si>
  <si>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</si>
  <si>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</si>
  <si>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</si>
  <si>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</si>
  <si>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</si>
  <si>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</si>
  <si>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</si>
  <si>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</si>
  <si>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</si>
  <si>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</si>
  <si>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</si>
  <si>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</si>
  <si>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</si>
  <si>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</si>
  <si>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</si>
  <si>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</si>
  <si>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</si>
  <si>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</si>
  <si>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</si>
  <si>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</si>
  <si>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</si>
  <si>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</si>
  <si>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</si>
  <si>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</si>
  <si>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</si>
  <si>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</si>
  <si>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</si>
  <si>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</si>
  <si>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</si>
  <si>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</si>
  <si>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</si>
  <si>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</si>
  <si>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</si>
  <si>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</si>
  <si>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</si>
  <si>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</si>
  <si>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</si>
  <si>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</si>
  <si>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</si>
  <si>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</si>
  <si>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</si>
  <si>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</si>
  <si>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</si>
  <si>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</si>
  <si>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</si>
  <si>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</si>
  <si>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</si>
  <si>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</si>
  <si>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</si>
  <si>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</si>
  <si>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</si>
  <si>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</si>
  <si>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</si>
  <si>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</si>
  <si>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</si>
  <si>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</si>
  <si>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</si>
  <si>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</si>
  <si>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</si>
  <si>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</si>
  <si>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</si>
  <si>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</si>
  <si>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</si>
  <si>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</si>
  <si>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</si>
  <si>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</si>
  <si>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</si>
  <si>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</si>
  <si>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</si>
  <si>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</si>
  <si>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</si>
  <si>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</si>
  <si>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</si>
  <si>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</si>
  <si>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</si>
  <si>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</si>
  <si>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</si>
  <si>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</si>
  <si>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</si>
  <si>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</si>
  <si>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</si>
  <si>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</si>
  <si>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</si>
  <si>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</si>
  <si>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</si>
  <si>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</si>
  <si>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</si>
  <si>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</si>
  <si>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</si>
  <si>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</si>
  <si>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</si>
  <si>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</si>
  <si>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</si>
  <si>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</si>
  <si>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</si>
  <si>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</si>
  <si>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</si>
  <si>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</si>
  <si>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</si>
  <si>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</si>
  <si>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</si>
  <si>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</si>
  <si>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</si>
  <si>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</si>
  <si>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</si>
  <si>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</si>
  <si>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</si>
  <si>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</si>
  <si>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</si>
  <si>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</si>
  <si>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</si>
  <si>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</si>
  <si>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</si>
  <si>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</si>
  <si>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</si>
  <si>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</si>
  <si>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</si>
  <si>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</si>
  <si>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</si>
  <si>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</si>
  <si>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</si>
  <si>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</si>
  <si>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</si>
  <si>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</si>
  <si>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</si>
  <si>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</si>
  <si>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</si>
  <si>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</si>
  <si>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</si>
  <si>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</si>
  <si>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</si>
  <si>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</si>
  <si>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</si>
  <si>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</si>
  <si>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</si>
  <si>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</si>
  <si>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</si>
  <si>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</si>
  <si>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</si>
  <si>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</si>
  <si>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</si>
  <si>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</si>
  <si>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</si>
  <si>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</si>
  <si>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</si>
  <si>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</si>
  <si>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</si>
  <si>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</si>
  <si>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</si>
  <si>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</si>
  <si>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</si>
  <si>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</si>
  <si>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</si>
  <si>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</si>
  <si>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</si>
  <si>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</si>
  <si>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</si>
  <si>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</si>
  <si>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</si>
  <si>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</si>
  <si>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</si>
  <si>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</si>
  <si>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</si>
  <si>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2016 (Q4)</t>
  </si>
  <si>
    <t>Solar Energy Industries Association</t>
  </si>
  <si>
    <t>https://www.seia.org/research-resources/solar-market-insight-report-2016-year-review</t>
  </si>
  <si>
    <t>"National Solar PV System Pricing" section, last paragraph (using "fixed-tilt" value)</t>
  </si>
  <si>
    <t>2016 Solar Capital Cost</t>
  </si>
  <si>
    <t>2016 Wind Technologies Market Report</t>
  </si>
  <si>
    <t>https://energy.gov/sites/prod/files/2017/10/f37/2016_Wind_Technologies_Market_Report_101317.pdf</t>
  </si>
  <si>
    <t>Page viii, bullet point 1</t>
  </si>
  <si>
    <t>2016 Onshore Wind Capital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</si>
</sst>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1" fontId="0" fillId="0" borderId="0" xfId="0" applyNumberFormat="1" applyFill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/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14</v>
      </c>
    </row>
    <row r="5" spans="1:5" x14ac:dyDescent="0.25">
      <c r="A5" s="5" t="s">
        <v>4</v>
      </c>
      <c r="B5" s="6" t="s">
        <v>82</v>
      </c>
      <c r="C5" s="8"/>
      <c r="D5" s="15" t="s">
        <v>284</v>
      </c>
      <c r="E5" s="8"/>
    </row>
    <row r="6" spans="1:5" x14ac:dyDescent="0.25">
      <c r="B6" t="s">
        <v>1</v>
      </c>
      <c r="D6" s="19" t="s">
        <v>5</v>
      </c>
    </row>
    <row r="7" spans="1:5" x14ac:dyDescent="0.25">
      <c r="B7" s="2">
        <v>2015</v>
      </c>
      <c r="D7" s="2">
        <v>2017</v>
      </c>
    </row>
    <row r="8" spans="1:5" x14ac:dyDescent="0.25">
      <c r="B8" t="s">
        <v>64</v>
      </c>
      <c r="D8" s="19" t="s">
        <v>281</v>
      </c>
    </row>
    <row r="9" spans="1:5" x14ac:dyDescent="0.25">
      <c r="B9" s="3" t="s">
        <v>63</v>
      </c>
      <c r="D9" s="3" t="s">
        <v>282</v>
      </c>
    </row>
    <row r="10" spans="1:5" x14ac:dyDescent="0.25">
      <c r="B10" t="s">
        <v>62</v>
      </c>
      <c r="D10" s="19" t="s">
        <v>283</v>
      </c>
    </row>
    <row r="11" spans="1:5" x14ac:dyDescent="0.25">
      <c r="B11"/>
      <c r="D11" s="9"/>
    </row>
    <row r="12" spans="1:5" x14ac:dyDescent="0.25">
      <c r="B12" s="6" t="s">
        <v>143</v>
      </c>
      <c r="D12" s="14" t="s">
        <v>280</v>
      </c>
    </row>
    <row r="13" spans="1:5" x14ac:dyDescent="0.25">
      <c r="B13" s="23" t="s">
        <v>144</v>
      </c>
      <c r="D13" s="19" t="s">
        <v>277</v>
      </c>
    </row>
    <row r="14" spans="1:5" x14ac:dyDescent="0.25">
      <c r="B14" s="2">
        <v>2009</v>
      </c>
      <c r="D14" s="2">
        <v>2017</v>
      </c>
    </row>
    <row r="15" spans="1:5" x14ac:dyDescent="0.25">
      <c r="B15" s="2" t="s">
        <v>145</v>
      </c>
      <c r="D15" s="19" t="s">
        <v>83</v>
      </c>
    </row>
    <row r="16" spans="1:5" x14ac:dyDescent="0.25">
      <c r="B16" s="3" t="s">
        <v>146</v>
      </c>
      <c r="D16" s="3" t="s">
        <v>278</v>
      </c>
    </row>
    <row r="17" spans="1:11" x14ac:dyDescent="0.25">
      <c r="B17" s="23" t="s">
        <v>147</v>
      </c>
      <c r="D17" s="19" t="s">
        <v>279</v>
      </c>
    </row>
    <row r="18" spans="1:11" x14ac:dyDescent="0.25">
      <c r="B18" s="23"/>
    </row>
    <row r="19" spans="1:11" x14ac:dyDescent="0.25">
      <c r="A19" s="7"/>
      <c r="B19" s="6" t="s">
        <v>28</v>
      </c>
      <c r="D19" s="6" t="s">
        <v>275</v>
      </c>
    </row>
    <row r="20" spans="1:11" x14ac:dyDescent="0.25">
      <c r="A20" s="7"/>
      <c r="B20" s="2" t="s">
        <v>78</v>
      </c>
      <c r="D20" s="23" t="s">
        <v>186</v>
      </c>
    </row>
    <row r="21" spans="1:11" x14ac:dyDescent="0.25">
      <c r="A21" s="7"/>
      <c r="B21" s="2">
        <v>2015</v>
      </c>
      <c r="D21" s="2">
        <v>2016</v>
      </c>
    </row>
    <row r="22" spans="1:11" x14ac:dyDescent="0.25">
      <c r="A22" s="7"/>
      <c r="B22" s="2" t="s">
        <v>79</v>
      </c>
      <c r="D22" s="23" t="s">
        <v>187</v>
      </c>
    </row>
    <row r="23" spans="1:11" ht="45" x14ac:dyDescent="0.25">
      <c r="A23" s="7"/>
      <c r="B23" s="51" t="s">
        <v>80</v>
      </c>
      <c r="D23" s="3" t="s">
        <v>188</v>
      </c>
    </row>
    <row r="24" spans="1:11" ht="15.75" thickBot="1" x14ac:dyDescent="0.3">
      <c r="A24" s="7"/>
      <c r="B24" s="2" t="s">
        <v>81</v>
      </c>
      <c r="D24" s="23"/>
    </row>
    <row r="25" spans="1:11" ht="15.75" thickBot="1" x14ac:dyDescent="0.3">
      <c r="A25" s="7"/>
      <c r="B25" s="21" t="s">
        <v>29</v>
      </c>
      <c r="C25" s="22">
        <v>0.85899999999999999</v>
      </c>
      <c r="D25" s="23"/>
    </row>
    <row r="26" spans="1:11" x14ac:dyDescent="0.25">
      <c r="A26" s="7"/>
      <c r="D26" s="23"/>
    </row>
    <row r="27" spans="1:11" x14ac:dyDescent="0.25">
      <c r="A27" s="7"/>
    </row>
    <row r="28" spans="1:11" x14ac:dyDescent="0.25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25">
      <c r="A29" s="10" t="s">
        <v>69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25">
      <c r="A30" s="10" t="s">
        <v>86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25">
      <c r="A31" s="10" t="s">
        <v>189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2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25">
      <c r="A33" s="10" t="s">
        <v>70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90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91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 t="s">
        <v>71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72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/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10" t="s">
        <v>87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 t="s">
        <v>73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74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 t="s">
        <v>75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76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 t="s">
        <v>77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148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 t="s">
        <v>149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10" t="s">
        <v>150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10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7" t="s">
        <v>27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10" t="s">
        <v>67</v>
      </c>
      <c r="B54" s="9"/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10" t="s">
        <v>68</v>
      </c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 t="s">
        <v>89</v>
      </c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9" t="s">
        <v>25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9">
        <v>0.98699999999999999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23" t="s">
        <v>153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8">
        <f>229.594/236.736</f>
        <v>0.96983137334414704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2" t="s">
        <v>88</v>
      </c>
    </row>
    <row r="62" spans="1:11" x14ac:dyDescent="0.25">
      <c r="A62" s="25">
        <v>0.97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19" t="s">
        <v>24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2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2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2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2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2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25">
      <c r="A85" s="7"/>
      <c r="B85" s="9"/>
      <c r="D85" s="7"/>
      <c r="E85" s="11"/>
      <c r="F85" s="11"/>
      <c r="G85" s="11"/>
      <c r="H85" s="11"/>
      <c r="I85" s="11"/>
      <c r="J85" s="11"/>
      <c r="K85" s="11"/>
    </row>
  </sheetData>
  <hyperlinks>
    <hyperlink ref="B23" r:id="rId1" display="http://rredc.nrel.gov/solar/calculators/pvwatts/system.html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6" x14ac:dyDescent="0.25">
      <c r="A1" s="1" t="s">
        <v>41</v>
      </c>
      <c r="B1" s="1" t="s">
        <v>92</v>
      </c>
      <c r="C1" s="1" t="s">
        <v>47</v>
      </c>
      <c r="D1" s="1" t="s">
        <v>43</v>
      </c>
      <c r="E1" s="1" t="s">
        <v>42</v>
      </c>
      <c r="F1" s="1" t="s">
        <v>44</v>
      </c>
    </row>
    <row r="2" spans="1:6" x14ac:dyDescent="0.25">
      <c r="A2" s="23" t="s">
        <v>138</v>
      </c>
      <c r="B2" s="23" t="s">
        <v>93</v>
      </c>
      <c r="C2" t="s">
        <v>45</v>
      </c>
      <c r="D2">
        <v>2917</v>
      </c>
      <c r="E2" s="16">
        <v>4.47</v>
      </c>
      <c r="F2" s="16">
        <v>31.16</v>
      </c>
    </row>
    <row r="3" spans="1:6" x14ac:dyDescent="0.25">
      <c r="C3" t="s">
        <v>46</v>
      </c>
      <c r="D3">
        <v>3727</v>
      </c>
      <c r="E3" s="16">
        <v>7.22</v>
      </c>
      <c r="F3" s="16">
        <v>51.37</v>
      </c>
    </row>
    <row r="4" spans="1:6" x14ac:dyDescent="0.25">
      <c r="A4" t="s">
        <v>138</v>
      </c>
      <c r="B4" s="23" t="s">
        <v>94</v>
      </c>
      <c r="C4" t="s">
        <v>48</v>
      </c>
      <c r="D4">
        <v>6492</v>
      </c>
      <c r="E4" s="16">
        <v>8.44</v>
      </c>
      <c r="F4" s="16">
        <v>72.8</v>
      </c>
    </row>
    <row r="5" spans="1:6" x14ac:dyDescent="0.25">
      <c r="A5" s="23" t="s">
        <v>33</v>
      </c>
      <c r="B5" s="23" t="s">
        <v>93</v>
      </c>
      <c r="C5" t="s">
        <v>49</v>
      </c>
      <c r="D5">
        <v>912</v>
      </c>
      <c r="E5" s="16">
        <v>3.6</v>
      </c>
      <c r="F5" s="16">
        <v>13.16</v>
      </c>
    </row>
    <row r="6" spans="1:6" x14ac:dyDescent="0.25">
      <c r="A6" t="s">
        <v>33</v>
      </c>
      <c r="B6" s="23" t="s">
        <v>94</v>
      </c>
      <c r="C6" t="s">
        <v>50</v>
      </c>
      <c r="D6">
        <v>1017</v>
      </c>
      <c r="E6" s="16">
        <v>3.27</v>
      </c>
      <c r="F6" s="16">
        <v>15.36</v>
      </c>
    </row>
    <row r="7" spans="1:6" x14ac:dyDescent="0.25">
      <c r="C7" t="s">
        <v>51</v>
      </c>
      <c r="D7">
        <v>2072</v>
      </c>
      <c r="E7" s="16">
        <v>6.78</v>
      </c>
      <c r="F7" s="16">
        <v>31.77</v>
      </c>
    </row>
    <row r="8" spans="1:6" x14ac:dyDescent="0.25">
      <c r="A8" s="23" t="s">
        <v>36</v>
      </c>
      <c r="B8" s="23" t="s">
        <v>93</v>
      </c>
      <c r="C8" t="s">
        <v>52</v>
      </c>
      <c r="D8">
        <v>968</v>
      </c>
      <c r="E8" s="16">
        <v>15.44</v>
      </c>
      <c r="F8" s="16">
        <v>7.34</v>
      </c>
    </row>
    <row r="9" spans="1:6" x14ac:dyDescent="0.25">
      <c r="A9" s="23" t="s">
        <v>36</v>
      </c>
      <c r="B9" s="23" t="s">
        <v>94</v>
      </c>
      <c r="C9" t="s">
        <v>53</v>
      </c>
      <c r="D9">
        <v>671</v>
      </c>
      <c r="E9" s="16">
        <v>10.37</v>
      </c>
      <c r="F9" s="16">
        <v>7.04</v>
      </c>
    </row>
    <row r="10" spans="1:6" x14ac:dyDescent="0.25">
      <c r="C10" t="s">
        <v>54</v>
      </c>
      <c r="D10">
        <v>6978</v>
      </c>
      <c r="E10" s="16">
        <v>42.97</v>
      </c>
      <c r="F10" s="16">
        <v>0</v>
      </c>
    </row>
    <row r="11" spans="1:6" x14ac:dyDescent="0.25">
      <c r="A11" t="s">
        <v>16</v>
      </c>
      <c r="B11" s="23" t="s">
        <v>95</v>
      </c>
      <c r="C11" t="s">
        <v>55</v>
      </c>
      <c r="D11">
        <v>5366</v>
      </c>
      <c r="E11" s="16">
        <v>2.14</v>
      </c>
      <c r="F11" s="16">
        <v>93.23</v>
      </c>
    </row>
    <row r="12" spans="1:6" x14ac:dyDescent="0.25">
      <c r="C12" t="s">
        <v>56</v>
      </c>
      <c r="D12">
        <v>1477</v>
      </c>
      <c r="E12" s="16">
        <v>7.75</v>
      </c>
      <c r="F12" s="16">
        <v>17.440000000000001</v>
      </c>
    </row>
    <row r="13" spans="1:6" x14ac:dyDescent="0.25">
      <c r="C13" t="s">
        <v>57</v>
      </c>
      <c r="D13">
        <v>1744</v>
      </c>
      <c r="E13" s="16">
        <v>7.75</v>
      </c>
      <c r="F13" s="16">
        <v>17.440000000000001</v>
      </c>
    </row>
    <row r="14" spans="1:6" x14ac:dyDescent="0.25">
      <c r="A14" t="s">
        <v>20</v>
      </c>
      <c r="B14" s="23" t="s">
        <v>95</v>
      </c>
      <c r="C14" t="s">
        <v>2</v>
      </c>
      <c r="D14">
        <v>3659</v>
      </c>
      <c r="E14" s="16">
        <v>5.26</v>
      </c>
      <c r="F14" s="16">
        <v>105.58</v>
      </c>
    </row>
    <row r="15" spans="1:6" x14ac:dyDescent="0.25">
      <c r="A15" t="s">
        <v>34</v>
      </c>
      <c r="B15" s="23" t="s">
        <v>95</v>
      </c>
      <c r="C15" t="s">
        <v>32</v>
      </c>
      <c r="D15">
        <v>2448</v>
      </c>
      <c r="E15" s="16">
        <v>0</v>
      </c>
      <c r="F15" s="16">
        <v>112.85</v>
      </c>
    </row>
    <row r="16" spans="1:6" x14ac:dyDescent="0.25">
      <c r="C16" t="s">
        <v>58</v>
      </c>
      <c r="D16">
        <v>8271</v>
      </c>
      <c r="E16" s="16">
        <v>8.74</v>
      </c>
      <c r="F16" s="16">
        <v>392.6</v>
      </c>
    </row>
    <row r="17" spans="1:6" x14ac:dyDescent="0.25">
      <c r="A17" t="s">
        <v>17</v>
      </c>
      <c r="B17" s="23" t="s">
        <v>95</v>
      </c>
      <c r="C17" t="s">
        <v>59</v>
      </c>
      <c r="D17">
        <v>2651</v>
      </c>
      <c r="E17" s="16">
        <v>5.76</v>
      </c>
      <c r="F17" s="16">
        <v>15.15</v>
      </c>
    </row>
    <row r="18" spans="1:6" x14ac:dyDescent="0.25">
      <c r="A18" t="s">
        <v>140</v>
      </c>
      <c r="B18" s="23" t="s">
        <v>95</v>
      </c>
      <c r="C18" t="s">
        <v>0</v>
      </c>
      <c r="D18" s="24">
        <v>1980</v>
      </c>
      <c r="E18" s="16">
        <v>0</v>
      </c>
      <c r="F18" s="16">
        <v>39.53</v>
      </c>
    </row>
    <row r="19" spans="1:6" x14ac:dyDescent="0.25">
      <c r="A19" t="s">
        <v>139</v>
      </c>
      <c r="B19" s="23" t="s">
        <v>95</v>
      </c>
      <c r="C19" t="s">
        <v>60</v>
      </c>
      <c r="D19" s="24">
        <v>6154</v>
      </c>
      <c r="E19" s="16">
        <v>0</v>
      </c>
      <c r="F19" s="16">
        <v>73.959999999999994</v>
      </c>
    </row>
    <row r="20" spans="1:6" x14ac:dyDescent="0.25">
      <c r="A20" t="s">
        <v>19</v>
      </c>
      <c r="B20" s="23" t="s">
        <v>95</v>
      </c>
      <c r="C20" t="s">
        <v>9</v>
      </c>
      <c r="D20">
        <v>4052</v>
      </c>
      <c r="E20" s="16">
        <v>0</v>
      </c>
      <c r="F20" s="16">
        <v>67.23</v>
      </c>
    </row>
    <row r="21" spans="1:6" x14ac:dyDescent="0.25">
      <c r="A21" t="s">
        <v>18</v>
      </c>
      <c r="B21" s="23" t="s">
        <v>95</v>
      </c>
      <c r="C21" t="s">
        <v>61</v>
      </c>
      <c r="D21" s="24">
        <v>3279</v>
      </c>
      <c r="E21" s="16">
        <v>0</v>
      </c>
      <c r="F21" s="16">
        <v>24.68</v>
      </c>
    </row>
    <row r="23" spans="1:6" x14ac:dyDescent="0.25">
      <c r="A23" t="s">
        <v>66</v>
      </c>
    </row>
    <row r="24" spans="1:6" x14ac:dyDescent="0.25">
      <c r="A2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2.5703125" customWidth="1"/>
    <col min="2" max="2" width="18.42578125" customWidth="1"/>
  </cols>
  <sheetData>
    <row r="1" spans="1:2" s="19" customFormat="1" x14ac:dyDescent="0.25">
      <c r="A1" s="1" t="s">
        <v>85</v>
      </c>
    </row>
    <row r="2" spans="1:2" s="19" customFormat="1" x14ac:dyDescent="0.25">
      <c r="A2" s="13" t="s">
        <v>3</v>
      </c>
      <c r="B2" s="13" t="s">
        <v>26</v>
      </c>
    </row>
    <row r="3" spans="1:2" s="19" customFormat="1" x14ac:dyDescent="0.25">
      <c r="A3" s="17">
        <v>2016</v>
      </c>
      <c r="B3" s="19">
        <v>1590</v>
      </c>
    </row>
    <row r="4" spans="1:2" s="19" customFormat="1" x14ac:dyDescent="0.25"/>
    <row r="5" spans="1:2" x14ac:dyDescent="0.25">
      <c r="A5" s="1" t="s">
        <v>84</v>
      </c>
    </row>
    <row r="6" spans="1:2" s="19" customFormat="1" x14ac:dyDescent="0.25">
      <c r="A6" s="13" t="s">
        <v>3</v>
      </c>
      <c r="B6" s="13" t="s">
        <v>26</v>
      </c>
    </row>
    <row r="7" spans="1:2" x14ac:dyDescent="0.25">
      <c r="A7" s="17" t="s">
        <v>276</v>
      </c>
      <c r="B7" s="16">
        <v>1.06</v>
      </c>
    </row>
    <row r="10" spans="1:2" x14ac:dyDescent="0.25">
      <c r="B10" s="18"/>
    </row>
    <row r="11" spans="1:2" x14ac:dyDescent="0.2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7" customWidth="1"/>
    <col min="3" max="3" width="21" style="47" customWidth="1"/>
    <col min="4" max="8" width="20.7109375" style="47" customWidth="1"/>
  </cols>
  <sheetData>
    <row r="1" spans="1:8" x14ac:dyDescent="0.25">
      <c r="A1" s="26"/>
      <c r="B1" s="26"/>
      <c r="C1" s="27" t="s">
        <v>97</v>
      </c>
      <c r="D1" s="27" t="s">
        <v>97</v>
      </c>
      <c r="E1" s="27" t="s">
        <v>97</v>
      </c>
      <c r="F1" s="27" t="s">
        <v>98</v>
      </c>
      <c r="G1" s="27" t="s">
        <v>98</v>
      </c>
      <c r="H1" s="27" t="s">
        <v>98</v>
      </c>
    </row>
    <row r="2" spans="1:8" ht="45" x14ac:dyDescent="0.25">
      <c r="A2" s="28" t="s">
        <v>99</v>
      </c>
      <c r="B2" s="54" t="s">
        <v>100</v>
      </c>
      <c r="C2" s="56" t="s">
        <v>129</v>
      </c>
      <c r="D2" s="56" t="s">
        <v>130</v>
      </c>
      <c r="E2" s="56" t="s">
        <v>131</v>
      </c>
      <c r="F2" s="58" t="s">
        <v>132</v>
      </c>
      <c r="G2" s="58" t="s">
        <v>133</v>
      </c>
      <c r="H2" s="52" t="s">
        <v>101</v>
      </c>
    </row>
    <row r="3" spans="1:8" ht="30" x14ac:dyDescent="0.25">
      <c r="A3" s="27" t="s">
        <v>102</v>
      </c>
      <c r="B3" s="55"/>
      <c r="C3" s="57"/>
      <c r="D3" s="57"/>
      <c r="E3" s="57"/>
      <c r="F3" s="59"/>
      <c r="G3" s="59"/>
      <c r="H3" s="53"/>
    </row>
    <row r="4" spans="1:8" x14ac:dyDescent="0.25">
      <c r="A4" s="27" t="s">
        <v>103</v>
      </c>
      <c r="B4" s="29">
        <v>1000</v>
      </c>
      <c r="C4" s="26"/>
      <c r="D4" s="26"/>
      <c r="E4" s="26"/>
      <c r="F4" s="26"/>
      <c r="G4" s="26"/>
      <c r="H4" s="26"/>
    </row>
    <row r="5" spans="1:8" ht="28.5" x14ac:dyDescent="0.25">
      <c r="A5" s="30" t="s">
        <v>104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 x14ac:dyDescent="0.25">
      <c r="A6" s="32" t="s">
        <v>105</v>
      </c>
      <c r="B6" s="32" t="s">
        <v>106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25">
      <c r="A7" s="34" t="s">
        <v>134</v>
      </c>
      <c r="B7" s="35"/>
      <c r="C7" s="35"/>
      <c r="D7" s="35"/>
      <c r="E7" s="35"/>
      <c r="F7" s="35"/>
      <c r="G7" s="35"/>
      <c r="H7" s="35"/>
    </row>
    <row r="8" spans="1:8" ht="28.5" x14ac:dyDescent="0.25">
      <c r="A8" s="36" t="s">
        <v>107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25">
      <c r="A9" s="39" t="s">
        <v>135</v>
      </c>
      <c r="B9" s="35"/>
      <c r="C9" s="35"/>
      <c r="D9" s="35"/>
      <c r="E9" s="35"/>
      <c r="F9" s="35"/>
      <c r="G9" s="35"/>
      <c r="H9" s="35"/>
    </row>
    <row r="10" spans="1:8" x14ac:dyDescent="0.25">
      <c r="A10" s="36" t="s">
        <v>108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 x14ac:dyDescent="0.25">
      <c r="A11" s="39" t="s">
        <v>136</v>
      </c>
      <c r="B11" s="35"/>
      <c r="C11" s="35"/>
      <c r="D11" s="35"/>
      <c r="E11" s="35"/>
      <c r="F11" s="35"/>
      <c r="G11" s="35"/>
      <c r="H11" s="35"/>
    </row>
    <row r="12" spans="1:8" x14ac:dyDescent="0.25">
      <c r="A12" s="36" t="s">
        <v>109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 x14ac:dyDescent="0.25">
      <c r="A13" s="36" t="s">
        <v>110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25">
      <c r="A14" s="36" t="s">
        <v>111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25">
      <c r="A15" s="36" t="s">
        <v>112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 x14ac:dyDescent="0.25">
      <c r="A16" s="36" t="s">
        <v>113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 x14ac:dyDescent="0.25">
      <c r="A17" s="36" t="s">
        <v>114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 x14ac:dyDescent="0.25">
      <c r="A18" s="36" t="s">
        <v>115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25">
      <c r="A19" s="36" t="s">
        <v>116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25">
      <c r="A20" s="36" t="s">
        <v>117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 x14ac:dyDescent="0.25">
      <c r="A21" s="36" t="s">
        <v>118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25">
      <c r="A22" s="36" t="s">
        <v>119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25">
      <c r="A23" s="36" t="s">
        <v>120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25">
      <c r="A24" s="36" t="s">
        <v>121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25">
      <c r="A25" s="36" t="s">
        <v>122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25">
      <c r="A26" s="36" t="s">
        <v>123</v>
      </c>
      <c r="B26" s="37">
        <v>1000</v>
      </c>
      <c r="C26" s="42" t="s">
        <v>124</v>
      </c>
      <c r="D26" s="42" t="s">
        <v>124</v>
      </c>
      <c r="E26" s="42" t="s">
        <v>124</v>
      </c>
      <c r="F26" s="41">
        <v>555</v>
      </c>
      <c r="G26" s="41">
        <v>272</v>
      </c>
      <c r="H26" s="41">
        <v>65</v>
      </c>
    </row>
    <row r="27" spans="1:8" x14ac:dyDescent="0.25">
      <c r="A27" s="36" t="s">
        <v>125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25">
      <c r="A28" s="43" t="s">
        <v>126</v>
      </c>
      <c r="B28" s="43" t="s">
        <v>127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 x14ac:dyDescent="0.25">
      <c r="A29" s="32" t="s">
        <v>128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 x14ac:dyDescent="0.25">
      <c r="A30" s="43" t="s">
        <v>128</v>
      </c>
      <c r="B30" s="43" t="s">
        <v>127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25">
      <c r="B32" s="47" t="s">
        <v>151</v>
      </c>
    </row>
    <row r="33" spans="1:4" x14ac:dyDescent="0.25">
      <c r="A33" s="48" t="s">
        <v>137</v>
      </c>
      <c r="B33" s="49">
        <f>D6/AVERAGE(C6,E6)</f>
        <v>1.1589422803525733</v>
      </c>
      <c r="C33" s="49"/>
      <c r="D33" s="49"/>
    </row>
    <row r="34" spans="1:4" x14ac:dyDescent="0.25">
      <c r="A34" s="48" t="s">
        <v>126</v>
      </c>
      <c r="B34" s="49">
        <f>D28/(AVERAGE(C28,E28))</f>
        <v>1.6941176470588235</v>
      </c>
      <c r="C34" s="49"/>
      <c r="D34" s="49"/>
    </row>
    <row r="35" spans="1:4" x14ac:dyDescent="0.25">
      <c r="A35" s="48" t="s">
        <v>108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workbookViewId="0"/>
  </sheetViews>
  <sheetFormatPr defaultRowHeight="15" x14ac:dyDescent="0.25"/>
  <cols>
    <col min="1" max="1" width="21.85546875" bestFit="1" customWidth="1"/>
    <col min="2" max="2" width="21.85546875" style="23" customWidth="1"/>
  </cols>
  <sheetData>
    <row r="1" spans="1:39" s="23" customFormat="1" x14ac:dyDescent="0.25">
      <c r="C1" s="23" t="s">
        <v>190</v>
      </c>
    </row>
    <row r="2" spans="1:39" s="23" customFormat="1" x14ac:dyDescent="0.25">
      <c r="A2" s="23" t="s">
        <v>198</v>
      </c>
      <c r="B2" s="23" t="s">
        <v>197</v>
      </c>
      <c r="C2" s="23">
        <v>2014</v>
      </c>
      <c r="D2" s="23">
        <v>2015</v>
      </c>
      <c r="E2" s="23">
        <v>2016</v>
      </c>
      <c r="F2" s="23">
        <v>2017</v>
      </c>
      <c r="G2" s="23">
        <v>2018</v>
      </c>
      <c r="H2" s="23">
        <v>2019</v>
      </c>
      <c r="I2" s="23">
        <v>2020</v>
      </c>
      <c r="J2" s="23">
        <v>2021</v>
      </c>
      <c r="K2" s="23">
        <v>2022</v>
      </c>
      <c r="L2" s="23">
        <v>2023</v>
      </c>
      <c r="M2" s="23">
        <v>2024</v>
      </c>
      <c r="N2" s="23">
        <v>2025</v>
      </c>
      <c r="O2" s="23">
        <v>2026</v>
      </c>
      <c r="P2" s="23">
        <v>2027</v>
      </c>
      <c r="Q2" s="23">
        <v>2028</v>
      </c>
      <c r="R2" s="23">
        <v>2029</v>
      </c>
      <c r="S2" s="23">
        <v>2030</v>
      </c>
      <c r="T2" s="23">
        <v>2031</v>
      </c>
      <c r="U2" s="23">
        <v>2032</v>
      </c>
      <c r="V2" s="23">
        <v>2033</v>
      </c>
      <c r="W2" s="23">
        <v>2034</v>
      </c>
      <c r="X2" s="23">
        <v>2035</v>
      </c>
      <c r="Y2" s="23">
        <v>2036</v>
      </c>
      <c r="Z2" s="23">
        <v>2037</v>
      </c>
      <c r="AA2" s="23">
        <v>2038</v>
      </c>
      <c r="AB2" s="23">
        <v>2039</v>
      </c>
      <c r="AC2" s="23">
        <v>2040</v>
      </c>
      <c r="AD2" s="23">
        <v>2041</v>
      </c>
      <c r="AE2" s="23">
        <v>2042</v>
      </c>
      <c r="AF2" s="23">
        <v>2043</v>
      </c>
      <c r="AG2" s="23">
        <v>2044</v>
      </c>
      <c r="AH2" s="23">
        <v>2045</v>
      </c>
      <c r="AI2" s="23">
        <v>2046</v>
      </c>
      <c r="AJ2" s="23">
        <v>2047</v>
      </c>
      <c r="AK2" s="23">
        <v>2048</v>
      </c>
      <c r="AL2" s="23">
        <v>2049</v>
      </c>
      <c r="AM2" s="23">
        <v>2050</v>
      </c>
    </row>
    <row r="3" spans="1:39" x14ac:dyDescent="0.25">
      <c r="A3" t="s">
        <v>15</v>
      </c>
      <c r="B3" s="23" t="s">
        <v>191</v>
      </c>
      <c r="C3" s="23">
        <v>6542.8564452168666</v>
      </c>
      <c r="D3" s="23">
        <v>6542.8564452168666</v>
      </c>
      <c r="E3" s="23">
        <v>6542.8564452168666</v>
      </c>
      <c r="F3" s="23">
        <v>6542.8564452168666</v>
      </c>
      <c r="G3" s="23">
        <v>6457.9993624358212</v>
      </c>
      <c r="H3" s="23">
        <v>6359.4154255109343</v>
      </c>
      <c r="I3" s="23">
        <v>6253.4947102646775</v>
      </c>
      <c r="J3" s="23">
        <v>6216.5690640637449</v>
      </c>
      <c r="K3" s="23">
        <v>6184.891880111777</v>
      </c>
      <c r="L3" s="23">
        <v>6153.2158156883124</v>
      </c>
      <c r="M3" s="23">
        <v>6114.6554096016016</v>
      </c>
      <c r="N3" s="23">
        <v>6081.4204111983972</v>
      </c>
      <c r="O3" s="23">
        <v>6041.6429381883763</v>
      </c>
      <c r="P3" s="23">
        <v>5992.8368575310624</v>
      </c>
      <c r="Q3" s="23">
        <v>5959.8013874549097</v>
      </c>
      <c r="R3" s="23">
        <v>5919.9652582605204</v>
      </c>
      <c r="S3" s="23">
        <v>5875.882507647294</v>
      </c>
      <c r="T3" s="23">
        <v>5836.358733733734</v>
      </c>
      <c r="U3" s="23">
        <v>5802.7311260700708</v>
      </c>
      <c r="V3" s="23">
        <v>5761.2898582617399</v>
      </c>
      <c r="W3" s="23">
        <v>5724.7067858461542</v>
      </c>
      <c r="X3" s="23">
        <v>5689.7676796240003</v>
      </c>
      <c r="Y3" s="23">
        <v>5656.0388360920915</v>
      </c>
      <c r="Z3" s="23">
        <v>5616.5109746933867</v>
      </c>
      <c r="AA3" s="23">
        <v>5583.6747603618087</v>
      </c>
      <c r="AB3" s="23">
        <v>5547.0340471460222</v>
      </c>
      <c r="AC3" s="23">
        <v>5512.4362440606674</v>
      </c>
      <c r="AD3" s="23">
        <v>5476.0916177020044</v>
      </c>
      <c r="AE3" s="23">
        <v>5439.7469913433415</v>
      </c>
      <c r="AF3" s="23">
        <v>5403.4023649846786</v>
      </c>
      <c r="AG3" s="23">
        <v>5367.0577386260156</v>
      </c>
      <c r="AH3" s="23">
        <v>5330.7131122673527</v>
      </c>
      <c r="AI3" s="23">
        <v>5294.3684859086898</v>
      </c>
      <c r="AJ3" s="23">
        <v>5258.0238595500268</v>
      </c>
      <c r="AK3" s="23">
        <v>5221.6792331913639</v>
      </c>
      <c r="AL3" s="23">
        <v>5185.334606832701</v>
      </c>
      <c r="AM3" s="23">
        <v>5148.989980474038</v>
      </c>
    </row>
    <row r="4" spans="1:39" x14ac:dyDescent="0.25">
      <c r="A4" t="s">
        <v>15</v>
      </c>
      <c r="B4" s="23" t="s">
        <v>192</v>
      </c>
      <c r="C4" s="23">
        <v>6542.8564452168666</v>
      </c>
      <c r="D4" s="23">
        <v>6542.8564452168666</v>
      </c>
      <c r="E4" s="23">
        <v>6542.8564452168666</v>
      </c>
      <c r="F4" s="23">
        <v>6542.8564452168666</v>
      </c>
      <c r="G4" s="23">
        <v>6457.9993624358212</v>
      </c>
      <c r="H4" s="23">
        <v>6359.4154255109343</v>
      </c>
      <c r="I4" s="23">
        <v>6253.4947102646775</v>
      </c>
      <c r="J4" s="23">
        <v>6216.5690640637449</v>
      </c>
      <c r="K4" s="23">
        <v>6184.891880111777</v>
      </c>
      <c r="L4" s="23">
        <v>6153.2158156883124</v>
      </c>
      <c r="M4" s="23">
        <v>6114.6554096016016</v>
      </c>
      <c r="N4" s="23">
        <v>6081.4204111983972</v>
      </c>
      <c r="O4" s="23">
        <v>6041.6429381883763</v>
      </c>
      <c r="P4" s="23">
        <v>5992.8368575310624</v>
      </c>
      <c r="Q4" s="23">
        <v>5959.8013874549097</v>
      </c>
      <c r="R4" s="23">
        <v>5919.9652582605204</v>
      </c>
      <c r="S4" s="23">
        <v>5875.882507647294</v>
      </c>
      <c r="T4" s="23">
        <v>5836.358733733734</v>
      </c>
      <c r="U4" s="23">
        <v>5802.7311260700708</v>
      </c>
      <c r="V4" s="23">
        <v>5761.2898582617399</v>
      </c>
      <c r="W4" s="23">
        <v>5724.7067858461542</v>
      </c>
      <c r="X4" s="23">
        <v>5689.7676796240003</v>
      </c>
      <c r="Y4" s="23">
        <v>5656.0388360920915</v>
      </c>
      <c r="Z4" s="23">
        <v>5616.5109746933867</v>
      </c>
      <c r="AA4" s="23">
        <v>5583.6747603618087</v>
      </c>
      <c r="AB4" s="23">
        <v>5547.0340471460222</v>
      </c>
      <c r="AC4" s="23">
        <v>5512.4362440606674</v>
      </c>
      <c r="AD4" s="23">
        <v>5476.0916177020044</v>
      </c>
      <c r="AE4" s="23">
        <v>5439.7469913433415</v>
      </c>
      <c r="AF4" s="23">
        <v>5403.4023649846786</v>
      </c>
      <c r="AG4" s="23">
        <v>5367.0577386260156</v>
      </c>
      <c r="AH4" s="23">
        <v>5330.7131122673527</v>
      </c>
      <c r="AI4" s="23">
        <v>5294.3684859086898</v>
      </c>
      <c r="AJ4" s="23">
        <v>5258.0238595500268</v>
      </c>
      <c r="AK4" s="23">
        <v>5221.6792331913639</v>
      </c>
      <c r="AL4" s="23">
        <v>5185.334606832701</v>
      </c>
      <c r="AM4" s="23">
        <v>5148.989980474038</v>
      </c>
    </row>
    <row r="5" spans="1:39" x14ac:dyDescent="0.25">
      <c r="A5" t="s">
        <v>15</v>
      </c>
      <c r="B5" s="23" t="s">
        <v>193</v>
      </c>
      <c r="C5" s="23">
        <v>6542.8564452168666</v>
      </c>
      <c r="D5" s="23">
        <v>6542.8564452168666</v>
      </c>
      <c r="E5" s="23">
        <v>6542.8564452168666</v>
      </c>
      <c r="F5" s="23">
        <v>6542.8564452168666</v>
      </c>
      <c r="G5" s="23">
        <v>6457.9993624358212</v>
      </c>
      <c r="H5" s="23">
        <v>6359.4154255109343</v>
      </c>
      <c r="I5" s="23">
        <v>6253.4947102646775</v>
      </c>
      <c r="J5" s="23">
        <v>6216.5690640637449</v>
      </c>
      <c r="K5" s="23">
        <v>6184.891880111777</v>
      </c>
      <c r="L5" s="23">
        <v>6153.2158156883124</v>
      </c>
      <c r="M5" s="23">
        <v>6114.6554096016016</v>
      </c>
      <c r="N5" s="23">
        <v>6081.4204111983972</v>
      </c>
      <c r="O5" s="23">
        <v>6041.6429381883763</v>
      </c>
      <c r="P5" s="23">
        <v>5992.8368575310624</v>
      </c>
      <c r="Q5" s="23">
        <v>5959.8013874549097</v>
      </c>
      <c r="R5" s="23">
        <v>5919.9652582605204</v>
      </c>
      <c r="S5" s="23">
        <v>5875.882507647294</v>
      </c>
      <c r="T5" s="23">
        <v>5836.358733733734</v>
      </c>
      <c r="U5" s="23">
        <v>5802.7311260700708</v>
      </c>
      <c r="V5" s="23">
        <v>5761.2898582617399</v>
      </c>
      <c r="W5" s="23">
        <v>5724.7067858461542</v>
      </c>
      <c r="X5" s="23">
        <v>5689.7676796240003</v>
      </c>
      <c r="Y5" s="23">
        <v>5656.0388360920915</v>
      </c>
      <c r="Z5" s="23">
        <v>5616.5109746933867</v>
      </c>
      <c r="AA5" s="23">
        <v>5583.6747603618087</v>
      </c>
      <c r="AB5" s="23">
        <v>5547.0340471460222</v>
      </c>
      <c r="AC5" s="23">
        <v>5512.4362440606674</v>
      </c>
      <c r="AD5" s="23">
        <v>5476.0916177020044</v>
      </c>
      <c r="AE5" s="23">
        <v>5439.7469913433415</v>
      </c>
      <c r="AF5" s="23">
        <v>5403.4023649846786</v>
      </c>
      <c r="AG5" s="23">
        <v>5367.0577386260156</v>
      </c>
      <c r="AH5" s="23">
        <v>5330.7131122673527</v>
      </c>
      <c r="AI5" s="23">
        <v>5294.3684859086898</v>
      </c>
      <c r="AJ5" s="23">
        <v>5258.0238595500268</v>
      </c>
      <c r="AK5" s="23">
        <v>5221.6792331913639</v>
      </c>
      <c r="AL5" s="23">
        <v>5185.334606832701</v>
      </c>
      <c r="AM5" s="23">
        <v>5148.989980474038</v>
      </c>
    </row>
    <row r="6" spans="1:39" x14ac:dyDescent="0.25">
      <c r="A6" t="s">
        <v>15</v>
      </c>
      <c r="B6" s="23" t="s">
        <v>194</v>
      </c>
      <c r="C6" s="23">
        <v>6542.8564452168666</v>
      </c>
      <c r="D6" s="23">
        <v>6542.8564452168666</v>
      </c>
      <c r="E6" s="23">
        <v>6542.8564452168666</v>
      </c>
      <c r="F6" s="23">
        <v>6542.8564452168666</v>
      </c>
      <c r="G6" s="23">
        <v>6457.9993624358212</v>
      </c>
      <c r="H6" s="23">
        <v>6359.4154255109343</v>
      </c>
      <c r="I6" s="23">
        <v>6253.4947102646775</v>
      </c>
      <c r="J6" s="23">
        <v>6216.5690640637449</v>
      </c>
      <c r="K6" s="23">
        <v>6184.891880111777</v>
      </c>
      <c r="L6" s="23">
        <v>6153.2158156883124</v>
      </c>
      <c r="M6" s="23">
        <v>6114.6554096016016</v>
      </c>
      <c r="N6" s="23">
        <v>6081.4204111983972</v>
      </c>
      <c r="O6" s="23">
        <v>6041.6429381883763</v>
      </c>
      <c r="P6" s="23">
        <v>5992.8368575310624</v>
      </c>
      <c r="Q6" s="23">
        <v>5959.8013874549097</v>
      </c>
      <c r="R6" s="23">
        <v>5919.9652582605204</v>
      </c>
      <c r="S6" s="23">
        <v>5875.882507647294</v>
      </c>
      <c r="T6" s="23">
        <v>5836.358733733734</v>
      </c>
      <c r="U6" s="23">
        <v>5802.7311260700708</v>
      </c>
      <c r="V6" s="23">
        <v>5761.2898582617399</v>
      </c>
      <c r="W6" s="23">
        <v>5724.7067858461542</v>
      </c>
      <c r="X6" s="23">
        <v>5689.7676796240003</v>
      </c>
      <c r="Y6" s="23">
        <v>5656.0388360920915</v>
      </c>
      <c r="Z6" s="23">
        <v>5616.5109746933867</v>
      </c>
      <c r="AA6" s="23">
        <v>5583.6747603618087</v>
      </c>
      <c r="AB6" s="23">
        <v>5547.0340471460222</v>
      </c>
      <c r="AC6" s="23">
        <v>5512.4362440606674</v>
      </c>
      <c r="AD6" s="23">
        <v>5476.0916177020044</v>
      </c>
      <c r="AE6" s="23">
        <v>5439.7469913433415</v>
      </c>
      <c r="AF6" s="23">
        <v>5403.4023649846786</v>
      </c>
      <c r="AG6" s="23">
        <v>5367.0577386260156</v>
      </c>
      <c r="AH6" s="23">
        <v>5330.7131122673527</v>
      </c>
      <c r="AI6" s="23">
        <v>5294.3684859086898</v>
      </c>
      <c r="AJ6" s="23">
        <v>5258.0238595500268</v>
      </c>
      <c r="AK6" s="23">
        <v>5221.6792331913639</v>
      </c>
      <c r="AL6" s="23">
        <v>5185.334606832701</v>
      </c>
      <c r="AM6" s="23">
        <v>5148.989980474038</v>
      </c>
    </row>
    <row r="7" spans="1:39" x14ac:dyDescent="0.25">
      <c r="A7" t="s">
        <v>15</v>
      </c>
      <c r="B7" s="23" t="s">
        <v>195</v>
      </c>
      <c r="C7" s="23">
        <v>6542.8564452168666</v>
      </c>
      <c r="D7" s="23">
        <v>6542.8564452168666</v>
      </c>
      <c r="E7" s="23">
        <v>6542.8564452168666</v>
      </c>
      <c r="F7" s="23">
        <v>6542.8564452168666</v>
      </c>
      <c r="G7" s="23">
        <v>6457.9993624358212</v>
      </c>
      <c r="H7" s="23">
        <v>6359.4154255109343</v>
      </c>
      <c r="I7" s="23">
        <v>6253.4947102646775</v>
      </c>
      <c r="J7" s="23">
        <v>6216.5690640637449</v>
      </c>
      <c r="K7" s="23">
        <v>6184.891880111777</v>
      </c>
      <c r="L7" s="23">
        <v>6153.2158156883124</v>
      </c>
      <c r="M7" s="23">
        <v>6114.6554096016016</v>
      </c>
      <c r="N7" s="23">
        <v>6081.4204111983972</v>
      </c>
      <c r="O7" s="23">
        <v>6041.6429381883763</v>
      </c>
      <c r="P7" s="23">
        <v>5992.8368575310624</v>
      </c>
      <c r="Q7" s="23">
        <v>5959.8013874549097</v>
      </c>
      <c r="R7" s="23">
        <v>5919.9652582605204</v>
      </c>
      <c r="S7" s="23">
        <v>5875.882507647294</v>
      </c>
      <c r="T7" s="23">
        <v>5836.358733733734</v>
      </c>
      <c r="U7" s="23">
        <v>5802.7311260700708</v>
      </c>
      <c r="V7" s="23">
        <v>5761.2898582617399</v>
      </c>
      <c r="W7" s="23">
        <v>5724.7067858461542</v>
      </c>
      <c r="X7" s="23">
        <v>5689.7676796240003</v>
      </c>
      <c r="Y7" s="23">
        <v>5656.0388360920915</v>
      </c>
      <c r="Z7" s="23">
        <v>5616.5109746933867</v>
      </c>
      <c r="AA7" s="23">
        <v>5583.6747603618087</v>
      </c>
      <c r="AB7" s="23">
        <v>5547.0340471460222</v>
      </c>
      <c r="AC7" s="23">
        <v>5512.4362440606674</v>
      </c>
      <c r="AD7" s="23">
        <v>5476.0916177020044</v>
      </c>
      <c r="AE7" s="23">
        <v>5439.7469913433415</v>
      </c>
      <c r="AF7" s="23">
        <v>5403.4023649846786</v>
      </c>
      <c r="AG7" s="23">
        <v>5367.0577386260156</v>
      </c>
      <c r="AH7" s="23">
        <v>5330.7131122673527</v>
      </c>
      <c r="AI7" s="23">
        <v>5294.3684859086898</v>
      </c>
      <c r="AJ7" s="23">
        <v>5258.0238595500268</v>
      </c>
      <c r="AK7" s="23">
        <v>5221.6792331913639</v>
      </c>
      <c r="AL7" s="23">
        <v>5185.334606832701</v>
      </c>
      <c r="AM7" s="23">
        <v>5148.989980474038</v>
      </c>
    </row>
    <row r="8" spans="1:39" x14ac:dyDescent="0.25">
      <c r="A8" t="s">
        <v>15</v>
      </c>
      <c r="B8" s="23" t="s">
        <v>196</v>
      </c>
      <c r="C8" s="23">
        <v>6542.8564452168666</v>
      </c>
      <c r="D8" s="23">
        <v>6542.8564452168666</v>
      </c>
      <c r="E8" s="23">
        <v>6542.8564452168666</v>
      </c>
      <c r="F8" s="23">
        <v>6542.8564452168666</v>
      </c>
      <c r="G8" s="23">
        <v>6457.9993624358212</v>
      </c>
      <c r="H8" s="23">
        <v>6359.4154255109343</v>
      </c>
      <c r="I8" s="23">
        <v>6253.4947102646775</v>
      </c>
      <c r="J8" s="23">
        <v>6216.5690640637449</v>
      </c>
      <c r="K8" s="23">
        <v>6184.891880111777</v>
      </c>
      <c r="L8" s="23">
        <v>6153.2158156883124</v>
      </c>
      <c r="M8" s="23">
        <v>6114.6554096016016</v>
      </c>
      <c r="N8" s="23">
        <v>6081.4204111983972</v>
      </c>
      <c r="O8" s="23">
        <v>6041.6429381883763</v>
      </c>
      <c r="P8" s="23">
        <v>5992.8368575310624</v>
      </c>
      <c r="Q8" s="23">
        <v>5959.8013874549097</v>
      </c>
      <c r="R8" s="23">
        <v>5919.9652582605204</v>
      </c>
      <c r="S8" s="23">
        <v>5875.882507647294</v>
      </c>
      <c r="T8" s="23">
        <v>5836.358733733734</v>
      </c>
      <c r="U8" s="23">
        <v>5802.7311260700708</v>
      </c>
      <c r="V8" s="23">
        <v>5761.2898582617399</v>
      </c>
      <c r="W8" s="23">
        <v>5724.7067858461542</v>
      </c>
      <c r="X8" s="23">
        <v>5689.7676796240003</v>
      </c>
      <c r="Y8" s="23">
        <v>5656.0388360920915</v>
      </c>
      <c r="Z8" s="23">
        <v>5616.5109746933867</v>
      </c>
      <c r="AA8" s="23">
        <v>5583.6747603618087</v>
      </c>
      <c r="AB8" s="23">
        <v>5547.0340471460222</v>
      </c>
      <c r="AC8" s="23">
        <v>5512.4362440606674</v>
      </c>
      <c r="AD8" s="23">
        <v>5476.0916177020044</v>
      </c>
      <c r="AE8" s="23">
        <v>5439.7469913433415</v>
      </c>
      <c r="AF8" s="23">
        <v>5403.4023649846786</v>
      </c>
      <c r="AG8" s="23">
        <v>5367.0577386260156</v>
      </c>
      <c r="AH8" s="23">
        <v>5330.7131122673527</v>
      </c>
      <c r="AI8" s="23">
        <v>5294.3684859086898</v>
      </c>
      <c r="AJ8" s="23">
        <v>5258.0238595500268</v>
      </c>
      <c r="AK8" s="23">
        <v>5221.6792331913639</v>
      </c>
      <c r="AL8" s="23">
        <v>5185.334606832701</v>
      </c>
      <c r="AM8" s="23">
        <v>5148.989980474038</v>
      </c>
    </row>
    <row r="9" spans="1:39" x14ac:dyDescent="0.25">
      <c r="A9" t="s">
        <v>33</v>
      </c>
      <c r="B9" s="23" t="s">
        <v>199</v>
      </c>
      <c r="C9" s="23">
        <v>1016.669044128</v>
      </c>
      <c r="D9" s="23">
        <v>1016.669044128</v>
      </c>
      <c r="E9" s="23">
        <v>1016.669044128</v>
      </c>
      <c r="F9" s="23">
        <v>1004.3090131037322</v>
      </c>
      <c r="G9" s="23">
        <v>1001.5170920424891</v>
      </c>
      <c r="H9" s="23">
        <v>997.94746053350377</v>
      </c>
      <c r="I9" s="23">
        <v>991.86506413795507</v>
      </c>
      <c r="J9" s="23">
        <v>988.94568391427163</v>
      </c>
      <c r="K9" s="23">
        <v>985.9727361309823</v>
      </c>
      <c r="L9" s="23">
        <v>983.0529453573713</v>
      </c>
      <c r="M9" s="23">
        <v>980.13449520908136</v>
      </c>
      <c r="N9" s="23">
        <v>977.08634725065338</v>
      </c>
      <c r="O9" s="23">
        <v>968.37952682675302</v>
      </c>
      <c r="P9" s="23">
        <v>961.6701153951326</v>
      </c>
      <c r="Q9" s="23">
        <v>955.44918198469429</v>
      </c>
      <c r="R9" s="23">
        <v>951.02484871321496</v>
      </c>
      <c r="S9" s="23">
        <v>946.32216966288581</v>
      </c>
      <c r="T9" s="23">
        <v>942.05678926288329</v>
      </c>
      <c r="U9" s="23">
        <v>938.66291815881618</v>
      </c>
      <c r="V9" s="23">
        <v>935.64632067416107</v>
      </c>
      <c r="W9" s="23">
        <v>932.58592016186583</v>
      </c>
      <c r="X9" s="23">
        <v>929.15231129402503</v>
      </c>
      <c r="Y9" s="23">
        <v>925.69544141063329</v>
      </c>
      <c r="Z9" s="23">
        <v>922.71316258789727</v>
      </c>
      <c r="AA9" s="23">
        <v>919.0731760539195</v>
      </c>
      <c r="AB9" s="23">
        <v>916.08647289146745</v>
      </c>
      <c r="AC9" s="23">
        <v>912.66520676931179</v>
      </c>
      <c r="AD9" s="23">
        <v>909.29951047995439</v>
      </c>
      <c r="AE9" s="23">
        <v>905.93381419059699</v>
      </c>
      <c r="AF9" s="23">
        <v>902.56811790123959</v>
      </c>
      <c r="AG9" s="23">
        <v>899.20242161188219</v>
      </c>
      <c r="AH9" s="23">
        <v>895.83672532252479</v>
      </c>
      <c r="AI9" s="23">
        <v>892.47102903316738</v>
      </c>
      <c r="AJ9" s="23">
        <v>889.10533274380998</v>
      </c>
      <c r="AK9" s="23">
        <v>885.73963645445258</v>
      </c>
      <c r="AL9" s="23">
        <v>882.37394016509518</v>
      </c>
      <c r="AM9" s="23">
        <v>879.00824387573778</v>
      </c>
    </row>
    <row r="10" spans="1:39" x14ac:dyDescent="0.25">
      <c r="A10" s="23" t="s">
        <v>33</v>
      </c>
      <c r="B10" s="23" t="s">
        <v>200</v>
      </c>
      <c r="C10" s="23">
        <v>1016.669044128</v>
      </c>
      <c r="D10" s="23">
        <v>1016.669044128</v>
      </c>
      <c r="E10" s="23">
        <v>1016.669044128</v>
      </c>
      <c r="F10" s="23">
        <v>1004.3090131037322</v>
      </c>
      <c r="G10" s="23">
        <v>1001.5170920424891</v>
      </c>
      <c r="H10" s="23">
        <v>997.94746053350377</v>
      </c>
      <c r="I10" s="23">
        <v>991.86506413795507</v>
      </c>
      <c r="J10" s="23">
        <v>988.94568391427163</v>
      </c>
      <c r="K10" s="23">
        <v>985.9727361309823</v>
      </c>
      <c r="L10" s="23">
        <v>983.0529453573713</v>
      </c>
      <c r="M10" s="23">
        <v>980.13449520908136</v>
      </c>
      <c r="N10" s="23">
        <v>977.08634725065338</v>
      </c>
      <c r="O10" s="23">
        <v>968.37952682675302</v>
      </c>
      <c r="P10" s="23">
        <v>961.6701153951326</v>
      </c>
      <c r="Q10" s="23">
        <v>955.44918198469429</v>
      </c>
      <c r="R10" s="23">
        <v>951.02484871321496</v>
      </c>
      <c r="S10" s="23">
        <v>946.32216966288581</v>
      </c>
      <c r="T10" s="23">
        <v>942.05678926288329</v>
      </c>
      <c r="U10" s="23">
        <v>938.66291815881618</v>
      </c>
      <c r="V10" s="23">
        <v>935.64632067416107</v>
      </c>
      <c r="W10" s="23">
        <v>932.58592016186583</v>
      </c>
      <c r="X10" s="23">
        <v>929.15231129402503</v>
      </c>
      <c r="Y10" s="23">
        <v>925.69544141063329</v>
      </c>
      <c r="Z10" s="23">
        <v>922.71316258789727</v>
      </c>
      <c r="AA10" s="23">
        <v>919.0731760539195</v>
      </c>
      <c r="AB10" s="23">
        <v>916.08647289146745</v>
      </c>
      <c r="AC10" s="23">
        <v>912.66520676931179</v>
      </c>
      <c r="AD10" s="23">
        <v>909.29951047995439</v>
      </c>
      <c r="AE10" s="23">
        <v>905.93381419059699</v>
      </c>
      <c r="AF10" s="23">
        <v>902.56811790123959</v>
      </c>
      <c r="AG10" s="23">
        <v>899.20242161188219</v>
      </c>
      <c r="AH10" s="23">
        <v>895.83672532252479</v>
      </c>
      <c r="AI10" s="23">
        <v>892.47102903316738</v>
      </c>
      <c r="AJ10" s="23">
        <v>889.10533274380998</v>
      </c>
      <c r="AK10" s="23">
        <v>885.73963645445258</v>
      </c>
      <c r="AL10" s="23">
        <v>882.37394016509518</v>
      </c>
      <c r="AM10" s="23">
        <v>879.00824387573778</v>
      </c>
    </row>
    <row r="11" spans="1:39" x14ac:dyDescent="0.25">
      <c r="A11" s="23" t="s">
        <v>33</v>
      </c>
      <c r="B11" s="23" t="s">
        <v>201</v>
      </c>
      <c r="C11" s="23">
        <v>1016.669044128</v>
      </c>
      <c r="D11" s="23">
        <v>1016.669044128</v>
      </c>
      <c r="E11" s="23">
        <v>1016.669044128</v>
      </c>
      <c r="F11" s="23">
        <v>1004.3090131037322</v>
      </c>
      <c r="G11" s="23">
        <v>1001.5170920424891</v>
      </c>
      <c r="H11" s="23">
        <v>997.94746053350377</v>
      </c>
      <c r="I11" s="23">
        <v>991.86506413795507</v>
      </c>
      <c r="J11" s="23">
        <v>988.94568391427163</v>
      </c>
      <c r="K11" s="23">
        <v>985.9727361309823</v>
      </c>
      <c r="L11" s="23">
        <v>983.0529453573713</v>
      </c>
      <c r="M11" s="23">
        <v>980.13449520908136</v>
      </c>
      <c r="N11" s="23">
        <v>977.08634725065338</v>
      </c>
      <c r="O11" s="23">
        <v>968.37952682675302</v>
      </c>
      <c r="P11" s="23">
        <v>961.6701153951326</v>
      </c>
      <c r="Q11" s="23">
        <v>955.44918198469429</v>
      </c>
      <c r="R11" s="23">
        <v>951.02484871321496</v>
      </c>
      <c r="S11" s="23">
        <v>946.32216966288581</v>
      </c>
      <c r="T11" s="23">
        <v>942.05678926288329</v>
      </c>
      <c r="U11" s="23">
        <v>938.66291815881618</v>
      </c>
      <c r="V11" s="23">
        <v>935.64632067416107</v>
      </c>
      <c r="W11" s="23">
        <v>932.58592016186583</v>
      </c>
      <c r="X11" s="23">
        <v>929.15231129402503</v>
      </c>
      <c r="Y11" s="23">
        <v>925.69544141063329</v>
      </c>
      <c r="Z11" s="23">
        <v>922.71316258789727</v>
      </c>
      <c r="AA11" s="23">
        <v>919.0731760539195</v>
      </c>
      <c r="AB11" s="23">
        <v>916.08647289146745</v>
      </c>
      <c r="AC11" s="23">
        <v>912.66520676931179</v>
      </c>
      <c r="AD11" s="23">
        <v>909.29951047995439</v>
      </c>
      <c r="AE11" s="23">
        <v>905.93381419059699</v>
      </c>
      <c r="AF11" s="23">
        <v>902.56811790123959</v>
      </c>
      <c r="AG11" s="23">
        <v>899.20242161188219</v>
      </c>
      <c r="AH11" s="23">
        <v>895.83672532252479</v>
      </c>
      <c r="AI11" s="23">
        <v>892.47102903316738</v>
      </c>
      <c r="AJ11" s="23">
        <v>889.10533274380998</v>
      </c>
      <c r="AK11" s="23">
        <v>885.73963645445258</v>
      </c>
      <c r="AL11" s="23">
        <v>882.37394016509518</v>
      </c>
      <c r="AM11" s="23">
        <v>879.00824387573778</v>
      </c>
    </row>
    <row r="12" spans="1:39" x14ac:dyDescent="0.25">
      <c r="A12" t="s">
        <v>17</v>
      </c>
      <c r="B12" s="23" t="s">
        <v>202</v>
      </c>
      <c r="C12" s="23">
        <v>5937.8628529899997</v>
      </c>
      <c r="D12" s="23">
        <v>5937.8628529899997</v>
      </c>
      <c r="E12" s="23">
        <v>5848.7949101951499</v>
      </c>
      <c r="F12" s="23">
        <v>5759.7269674002991</v>
      </c>
      <c r="G12" s="23">
        <v>5670.6590246054493</v>
      </c>
      <c r="H12" s="23">
        <v>5581.5910818105995</v>
      </c>
      <c r="I12" s="23">
        <v>5492.5231390157496</v>
      </c>
      <c r="J12" s="23">
        <v>5403.4551962208989</v>
      </c>
      <c r="K12" s="23">
        <v>5314.3872534260499</v>
      </c>
      <c r="L12" s="23">
        <v>5225.3193106312001</v>
      </c>
      <c r="M12" s="23">
        <v>5136.2513678363493</v>
      </c>
      <c r="N12" s="23">
        <v>5047.1834250414995</v>
      </c>
      <c r="O12" s="23">
        <v>4958.1154822466497</v>
      </c>
      <c r="P12" s="23">
        <v>4869.0475394517998</v>
      </c>
      <c r="Q12" s="23">
        <v>4779.9795966569491</v>
      </c>
      <c r="R12" s="23">
        <v>4690.9116538620992</v>
      </c>
      <c r="S12" s="23">
        <v>4601.8437110672494</v>
      </c>
      <c r="T12" s="23">
        <v>4512.7757682723995</v>
      </c>
      <c r="U12" s="23">
        <v>4423.7078254775488</v>
      </c>
      <c r="V12" s="23">
        <v>4334.6398826826999</v>
      </c>
      <c r="W12" s="23">
        <v>4245.57193988785</v>
      </c>
      <c r="X12" s="23">
        <v>4156.5039970929993</v>
      </c>
      <c r="Y12" s="23">
        <v>4135.5235483457682</v>
      </c>
      <c r="Z12" s="23">
        <v>4114.5430995985371</v>
      </c>
      <c r="AA12" s="23">
        <v>4093.562650851306</v>
      </c>
      <c r="AB12" s="23">
        <v>4072.5822021040744</v>
      </c>
      <c r="AC12" s="23">
        <v>4051.6017533568433</v>
      </c>
      <c r="AD12" s="23">
        <v>4030.6213046096118</v>
      </c>
      <c r="AE12" s="23">
        <v>4009.6408558623807</v>
      </c>
      <c r="AF12" s="23">
        <v>3988.6604071151487</v>
      </c>
      <c r="AG12" s="23">
        <v>3967.6799583679181</v>
      </c>
      <c r="AH12" s="23">
        <v>3946.6995096206861</v>
      </c>
      <c r="AI12" s="23">
        <v>3925.7190608734554</v>
      </c>
      <c r="AJ12" s="23">
        <v>3904.7386121262234</v>
      </c>
      <c r="AK12" s="23">
        <v>3883.7581633789928</v>
      </c>
      <c r="AL12" s="23">
        <v>3862.7777146317617</v>
      </c>
      <c r="AM12" s="23">
        <v>3841.7972658845301</v>
      </c>
    </row>
    <row r="13" spans="1:39" x14ac:dyDescent="0.25">
      <c r="A13" s="23" t="s">
        <v>17</v>
      </c>
      <c r="B13" s="23" t="s">
        <v>203</v>
      </c>
      <c r="C13" s="23">
        <v>5937.8628529899997</v>
      </c>
      <c r="D13" s="23">
        <v>5937.8628529899997</v>
      </c>
      <c r="E13" s="23">
        <v>5937.8628529899997</v>
      </c>
      <c r="F13" s="23">
        <v>5937.8628529899997</v>
      </c>
      <c r="G13" s="23">
        <v>5937.8628529899997</v>
      </c>
      <c r="H13" s="23">
        <v>5937.8628529899997</v>
      </c>
      <c r="I13" s="23">
        <v>5937.8628529899997</v>
      </c>
      <c r="J13" s="23">
        <v>5937.8628529899997</v>
      </c>
      <c r="K13" s="23">
        <v>5937.8628529899997</v>
      </c>
      <c r="L13" s="23">
        <v>5937.8628529899997</v>
      </c>
      <c r="M13" s="23">
        <v>5937.8628529899997</v>
      </c>
      <c r="N13" s="23">
        <v>5937.8628529899997</v>
      </c>
      <c r="O13" s="23">
        <v>5937.8628529899997</v>
      </c>
      <c r="P13" s="23">
        <v>5937.8628529899997</v>
      </c>
      <c r="Q13" s="23">
        <v>5937.8628529899997</v>
      </c>
      <c r="R13" s="23">
        <v>5937.8628529899997</v>
      </c>
      <c r="S13" s="23">
        <v>5937.8628529899997</v>
      </c>
      <c r="T13" s="23">
        <v>5937.8628529899997</v>
      </c>
      <c r="U13" s="23">
        <v>5937.8628529899997</v>
      </c>
      <c r="V13" s="23">
        <v>5937.8628529899997</v>
      </c>
      <c r="W13" s="23">
        <v>5937.8628529899997</v>
      </c>
      <c r="X13" s="23">
        <v>5937.8628529899997</v>
      </c>
      <c r="Y13" s="23">
        <v>5937.8628529899997</v>
      </c>
      <c r="Z13" s="23">
        <v>5937.8628529899997</v>
      </c>
      <c r="AA13" s="23">
        <v>5937.8628529899997</v>
      </c>
      <c r="AB13" s="23">
        <v>5937.8628529899997</v>
      </c>
      <c r="AC13" s="23">
        <v>5937.8628529899997</v>
      </c>
      <c r="AD13" s="23">
        <v>5937.8628529899997</v>
      </c>
      <c r="AE13" s="23">
        <v>5937.8628529899997</v>
      </c>
      <c r="AF13" s="23">
        <v>5937.8628529899997</v>
      </c>
      <c r="AG13" s="23">
        <v>5937.8628529899997</v>
      </c>
      <c r="AH13" s="23">
        <v>5937.8628529899997</v>
      </c>
      <c r="AI13" s="23">
        <v>5937.8628529899997</v>
      </c>
      <c r="AJ13" s="23">
        <v>5937.8628529899997</v>
      </c>
      <c r="AK13" s="23">
        <v>5937.8628529899997</v>
      </c>
      <c r="AL13" s="23">
        <v>5937.8628529899997</v>
      </c>
      <c r="AM13" s="23">
        <v>5937.8628529899997</v>
      </c>
    </row>
    <row r="14" spans="1:39" x14ac:dyDescent="0.25">
      <c r="A14" s="23" t="s">
        <v>17</v>
      </c>
      <c r="B14" s="23" t="s">
        <v>204</v>
      </c>
      <c r="C14" s="23">
        <v>5937.8628529899997</v>
      </c>
      <c r="D14" s="23">
        <v>5937.8628529899997</v>
      </c>
      <c r="E14" s="23">
        <v>5937.8628529899997</v>
      </c>
      <c r="F14" s="23">
        <v>5937.8628529899997</v>
      </c>
      <c r="G14" s="23">
        <v>5937.8628529899997</v>
      </c>
      <c r="H14" s="23">
        <v>5937.8628529899997</v>
      </c>
      <c r="I14" s="23">
        <v>5937.8628529899997</v>
      </c>
      <c r="J14" s="23">
        <v>5937.8628529899997</v>
      </c>
      <c r="K14" s="23">
        <v>5937.8628529899997</v>
      </c>
      <c r="L14" s="23">
        <v>5937.8628529899997</v>
      </c>
      <c r="M14" s="23">
        <v>5937.8628529899997</v>
      </c>
      <c r="N14" s="23">
        <v>5937.8628529899997</v>
      </c>
      <c r="O14" s="23">
        <v>5937.8628529899997</v>
      </c>
      <c r="P14" s="23">
        <v>5937.8628529899997</v>
      </c>
      <c r="Q14" s="23">
        <v>5937.8628529899997</v>
      </c>
      <c r="R14" s="23">
        <v>5937.8628529899997</v>
      </c>
      <c r="S14" s="23">
        <v>5937.8628529899997</v>
      </c>
      <c r="T14" s="23">
        <v>5937.8628529899997</v>
      </c>
      <c r="U14" s="23">
        <v>5937.8628529899997</v>
      </c>
      <c r="V14" s="23">
        <v>5937.8628529899997</v>
      </c>
      <c r="W14" s="23">
        <v>5937.8628529899997</v>
      </c>
      <c r="X14" s="23">
        <v>5937.8628529899997</v>
      </c>
      <c r="Y14" s="23">
        <v>5937.8628529899997</v>
      </c>
      <c r="Z14" s="23">
        <v>5937.8628529899997</v>
      </c>
      <c r="AA14" s="23">
        <v>5937.8628529899997</v>
      </c>
      <c r="AB14" s="23">
        <v>5937.8628529899997</v>
      </c>
      <c r="AC14" s="23">
        <v>5937.8628529899997</v>
      </c>
      <c r="AD14" s="23">
        <v>5937.8628529899997</v>
      </c>
      <c r="AE14" s="23">
        <v>5937.8628529899997</v>
      </c>
      <c r="AF14" s="23">
        <v>5937.8628529899997</v>
      </c>
      <c r="AG14" s="23">
        <v>5937.8628529899997</v>
      </c>
      <c r="AH14" s="23">
        <v>5937.8628529899997</v>
      </c>
      <c r="AI14" s="23">
        <v>5937.8628529899997</v>
      </c>
      <c r="AJ14" s="23">
        <v>5937.8628529899997</v>
      </c>
      <c r="AK14" s="23">
        <v>5937.8628529899997</v>
      </c>
      <c r="AL14" s="23">
        <v>5937.8628529899997</v>
      </c>
      <c r="AM14" s="23">
        <v>5937.8628529899997</v>
      </c>
    </row>
    <row r="15" spans="1:39" x14ac:dyDescent="0.25">
      <c r="A15" s="23" t="s">
        <v>17</v>
      </c>
      <c r="B15" s="23" t="s">
        <v>205</v>
      </c>
      <c r="C15" s="23">
        <v>5404.5923246599996</v>
      </c>
      <c r="D15" s="23">
        <v>5404.5923246599996</v>
      </c>
      <c r="E15" s="23">
        <v>5323.5234397900995</v>
      </c>
      <c r="F15" s="23">
        <v>5242.4545549201994</v>
      </c>
      <c r="G15" s="23">
        <v>5161.3856700502993</v>
      </c>
      <c r="H15" s="23">
        <v>5080.3167851803992</v>
      </c>
      <c r="I15" s="23">
        <v>4999.2479003105</v>
      </c>
      <c r="J15" s="23">
        <v>4918.179015440599</v>
      </c>
      <c r="K15" s="23">
        <v>4837.1101305706998</v>
      </c>
      <c r="L15" s="23">
        <v>4756.0412457007997</v>
      </c>
      <c r="M15" s="23">
        <v>4674.9723608308996</v>
      </c>
      <c r="N15" s="23">
        <v>4593.9034759609995</v>
      </c>
      <c r="O15" s="23">
        <v>4512.8345910910994</v>
      </c>
      <c r="P15" s="23">
        <v>4431.7657062211993</v>
      </c>
      <c r="Q15" s="23">
        <v>4350.6968213512991</v>
      </c>
      <c r="R15" s="23">
        <v>4269.627936481399</v>
      </c>
      <c r="S15" s="23">
        <v>4188.5590516114989</v>
      </c>
      <c r="T15" s="23">
        <v>4107.4901667415998</v>
      </c>
      <c r="U15" s="23">
        <v>4026.4212818716992</v>
      </c>
      <c r="V15" s="23">
        <v>3945.3523970017995</v>
      </c>
      <c r="W15" s="23">
        <v>3864.2835121318994</v>
      </c>
      <c r="X15" s="23">
        <v>3783.2146272619993</v>
      </c>
      <c r="Y15" s="23">
        <v>3764.1184010482011</v>
      </c>
      <c r="Z15" s="23">
        <v>3745.022174834402</v>
      </c>
      <c r="AA15" s="23">
        <v>3725.9259486206038</v>
      </c>
      <c r="AB15" s="23">
        <v>3706.8297224068046</v>
      </c>
      <c r="AC15" s="23">
        <v>3687.7334961930064</v>
      </c>
      <c r="AD15" s="23">
        <v>3668.6372699792073</v>
      </c>
      <c r="AE15" s="23">
        <v>3649.5410437654091</v>
      </c>
      <c r="AF15" s="23">
        <v>3630.44481755161</v>
      </c>
      <c r="AG15" s="23">
        <v>3611.3485913378117</v>
      </c>
      <c r="AH15" s="23">
        <v>3592.2523651240131</v>
      </c>
      <c r="AI15" s="23">
        <v>3573.1561389102144</v>
      </c>
      <c r="AJ15" s="23">
        <v>3554.0599126964157</v>
      </c>
      <c r="AK15" s="23">
        <v>3534.963686482617</v>
      </c>
      <c r="AL15" s="23">
        <v>3515.8674602688188</v>
      </c>
      <c r="AM15" s="23">
        <v>3496.7712340550197</v>
      </c>
    </row>
    <row r="16" spans="1:39" x14ac:dyDescent="0.25">
      <c r="A16" s="23" t="s">
        <v>17</v>
      </c>
      <c r="B16" s="23" t="s">
        <v>206</v>
      </c>
      <c r="C16" s="23">
        <v>5404.5923246599996</v>
      </c>
      <c r="D16" s="23">
        <v>5404.5923246599996</v>
      </c>
      <c r="E16" s="23">
        <v>5404.5923246599996</v>
      </c>
      <c r="F16" s="23">
        <v>5404.5923246599996</v>
      </c>
      <c r="G16" s="23">
        <v>5404.5923246599996</v>
      </c>
      <c r="H16" s="23">
        <v>5404.5923246599996</v>
      </c>
      <c r="I16" s="23">
        <v>5404.5923246599996</v>
      </c>
      <c r="J16" s="23">
        <v>5404.5923246599996</v>
      </c>
      <c r="K16" s="23">
        <v>5404.5923246599996</v>
      </c>
      <c r="L16" s="23">
        <v>5404.5923246599996</v>
      </c>
      <c r="M16" s="23">
        <v>5404.5923246599996</v>
      </c>
      <c r="N16" s="23">
        <v>5404.5923246599996</v>
      </c>
      <c r="O16" s="23">
        <v>5404.5923246599996</v>
      </c>
      <c r="P16" s="23">
        <v>5404.5923246599996</v>
      </c>
      <c r="Q16" s="23">
        <v>5404.5923246599996</v>
      </c>
      <c r="R16" s="23">
        <v>5404.5923246599996</v>
      </c>
      <c r="S16" s="23">
        <v>5404.5923246599996</v>
      </c>
      <c r="T16" s="23">
        <v>5404.5923246599996</v>
      </c>
      <c r="U16" s="23">
        <v>5404.5923246599996</v>
      </c>
      <c r="V16" s="23">
        <v>5404.5923246599996</v>
      </c>
      <c r="W16" s="23">
        <v>5404.5923246599996</v>
      </c>
      <c r="X16" s="23">
        <v>5404.5923246599996</v>
      </c>
      <c r="Y16" s="23">
        <v>5404.5923246599996</v>
      </c>
      <c r="Z16" s="23">
        <v>5404.5923246599996</v>
      </c>
      <c r="AA16" s="23">
        <v>5404.5923246599996</v>
      </c>
      <c r="AB16" s="23">
        <v>5404.5923246599996</v>
      </c>
      <c r="AC16" s="23">
        <v>5404.5923246599996</v>
      </c>
      <c r="AD16" s="23">
        <v>5404.5923246599996</v>
      </c>
      <c r="AE16" s="23">
        <v>5404.5923246599996</v>
      </c>
      <c r="AF16" s="23">
        <v>5404.5923246599996</v>
      </c>
      <c r="AG16" s="23">
        <v>5404.5923246599996</v>
      </c>
      <c r="AH16" s="23">
        <v>5404.5923246599996</v>
      </c>
      <c r="AI16" s="23">
        <v>5404.5923246599996</v>
      </c>
      <c r="AJ16" s="23">
        <v>5404.5923246599996</v>
      </c>
      <c r="AK16" s="23">
        <v>5404.5923246599996</v>
      </c>
      <c r="AL16" s="23">
        <v>5404.5923246599996</v>
      </c>
      <c r="AM16" s="23">
        <v>5404.5923246599996</v>
      </c>
    </row>
    <row r="17" spans="1:39" x14ac:dyDescent="0.25">
      <c r="A17" s="23" t="s">
        <v>17</v>
      </c>
      <c r="B17" s="23" t="s">
        <v>207</v>
      </c>
      <c r="C17" s="23">
        <v>5404.5923246599996</v>
      </c>
      <c r="D17" s="23">
        <v>5404.5923246599996</v>
      </c>
      <c r="E17" s="23">
        <v>5404.5923246599996</v>
      </c>
      <c r="F17" s="23">
        <v>5404.5923246599996</v>
      </c>
      <c r="G17" s="23">
        <v>5404.5923246599996</v>
      </c>
      <c r="H17" s="23">
        <v>5404.5923246599996</v>
      </c>
      <c r="I17" s="23">
        <v>5404.5923246599996</v>
      </c>
      <c r="J17" s="23">
        <v>5404.5923246599996</v>
      </c>
      <c r="K17" s="23">
        <v>5404.5923246599996</v>
      </c>
      <c r="L17" s="23">
        <v>5404.5923246599996</v>
      </c>
      <c r="M17" s="23">
        <v>5404.5923246599996</v>
      </c>
      <c r="N17" s="23">
        <v>5404.5923246599996</v>
      </c>
      <c r="O17" s="23">
        <v>5404.5923246599996</v>
      </c>
      <c r="P17" s="23">
        <v>5404.5923246599996</v>
      </c>
      <c r="Q17" s="23">
        <v>5404.5923246599996</v>
      </c>
      <c r="R17" s="23">
        <v>5404.5923246599996</v>
      </c>
      <c r="S17" s="23">
        <v>5404.5923246599996</v>
      </c>
      <c r="T17" s="23">
        <v>5404.5923246599996</v>
      </c>
      <c r="U17" s="23">
        <v>5404.5923246599996</v>
      </c>
      <c r="V17" s="23">
        <v>5404.5923246599996</v>
      </c>
      <c r="W17" s="23">
        <v>5404.5923246599996</v>
      </c>
      <c r="X17" s="23">
        <v>5404.5923246599996</v>
      </c>
      <c r="Y17" s="23">
        <v>5404.5923246599996</v>
      </c>
      <c r="Z17" s="23">
        <v>5404.5923246599996</v>
      </c>
      <c r="AA17" s="23">
        <v>5404.5923246599996</v>
      </c>
      <c r="AB17" s="23">
        <v>5404.5923246599996</v>
      </c>
      <c r="AC17" s="23">
        <v>5404.5923246599996</v>
      </c>
      <c r="AD17" s="23">
        <v>5404.5923246599996</v>
      </c>
      <c r="AE17" s="23">
        <v>5404.5923246599996</v>
      </c>
      <c r="AF17" s="23">
        <v>5404.5923246599996</v>
      </c>
      <c r="AG17" s="23">
        <v>5404.5923246599996</v>
      </c>
      <c r="AH17" s="23">
        <v>5404.5923246599996</v>
      </c>
      <c r="AI17" s="23">
        <v>5404.5923246599996</v>
      </c>
      <c r="AJ17" s="23">
        <v>5404.5923246599996</v>
      </c>
      <c r="AK17" s="23">
        <v>5404.5923246599996</v>
      </c>
      <c r="AL17" s="23">
        <v>5404.5923246599996</v>
      </c>
      <c r="AM17" s="23">
        <v>5404.5923246599996</v>
      </c>
    </row>
    <row r="18" spans="1:39" x14ac:dyDescent="0.25">
      <c r="A18" s="23" t="s">
        <v>17</v>
      </c>
      <c r="B18" s="23" t="s">
        <v>208</v>
      </c>
      <c r="C18" s="23">
        <v>3976.7149884099999</v>
      </c>
      <c r="D18" s="23">
        <v>3976.7149884099999</v>
      </c>
      <c r="E18" s="23">
        <v>3927.0060510548751</v>
      </c>
      <c r="F18" s="23">
        <v>3877.2971136997498</v>
      </c>
      <c r="G18" s="23">
        <v>3827.588176344625</v>
      </c>
      <c r="H18" s="23">
        <v>3777.8792389894998</v>
      </c>
      <c r="I18" s="23">
        <v>3728.1703016343749</v>
      </c>
      <c r="J18" s="23">
        <v>3678.4613642792501</v>
      </c>
      <c r="K18" s="23">
        <v>3628.7524269241248</v>
      </c>
      <c r="L18" s="23">
        <v>3579.043489569</v>
      </c>
      <c r="M18" s="23">
        <v>3529.3345522138748</v>
      </c>
      <c r="N18" s="23">
        <v>3479.6256148587499</v>
      </c>
      <c r="O18" s="23">
        <v>3429.9166775036251</v>
      </c>
      <c r="P18" s="23">
        <v>3380.2077401484999</v>
      </c>
      <c r="Q18" s="23">
        <v>3330.498802793375</v>
      </c>
      <c r="R18" s="23">
        <v>3280.7898654382498</v>
      </c>
      <c r="S18" s="23">
        <v>3231.0809280831249</v>
      </c>
      <c r="T18" s="23">
        <v>3181.3719907280001</v>
      </c>
      <c r="U18" s="23">
        <v>3131.6630533728749</v>
      </c>
      <c r="V18" s="23">
        <v>3081.95411601775</v>
      </c>
      <c r="W18" s="23">
        <v>3032.2451786626248</v>
      </c>
      <c r="X18" s="23">
        <v>2982.5362413074999</v>
      </c>
      <c r="Y18" s="23">
        <v>2962.1224377003286</v>
      </c>
      <c r="Z18" s="23">
        <v>2941.7086340931573</v>
      </c>
      <c r="AA18" s="23">
        <v>2921.294830485986</v>
      </c>
      <c r="AB18" s="23">
        <v>2900.8810268788147</v>
      </c>
      <c r="AC18" s="23">
        <v>2880.4672232716434</v>
      </c>
      <c r="AD18" s="23">
        <v>2860.0534196644721</v>
      </c>
      <c r="AE18" s="23">
        <v>2839.6396160573004</v>
      </c>
      <c r="AF18" s="23">
        <v>2819.2258124501291</v>
      </c>
      <c r="AG18" s="23">
        <v>2798.8120088429578</v>
      </c>
      <c r="AH18" s="23">
        <v>2778.3982052357865</v>
      </c>
      <c r="AI18" s="23">
        <v>2757.9844016286152</v>
      </c>
      <c r="AJ18" s="23">
        <v>2737.5705980214439</v>
      </c>
      <c r="AK18" s="23">
        <v>2717.1567944142726</v>
      </c>
      <c r="AL18" s="23">
        <v>2696.7429908071013</v>
      </c>
      <c r="AM18" s="23">
        <v>2676.3291871999299</v>
      </c>
    </row>
    <row r="19" spans="1:39" x14ac:dyDescent="0.25">
      <c r="A19" s="23" t="s">
        <v>17</v>
      </c>
      <c r="B19" s="23" t="s">
        <v>209</v>
      </c>
      <c r="C19" s="23">
        <v>3976.7149884099999</v>
      </c>
      <c r="D19" s="23">
        <v>3976.7149884099999</v>
      </c>
      <c r="E19" s="23">
        <v>3976.7149884099999</v>
      </c>
      <c r="F19" s="23">
        <v>3976.7149884099999</v>
      </c>
      <c r="G19" s="23">
        <v>3976.7149884099999</v>
      </c>
      <c r="H19" s="23">
        <v>3976.7149884099999</v>
      </c>
      <c r="I19" s="23">
        <v>3976.7149884099999</v>
      </c>
      <c r="J19" s="23">
        <v>3976.7149884099999</v>
      </c>
      <c r="K19" s="23">
        <v>3976.7149884099999</v>
      </c>
      <c r="L19" s="23">
        <v>3976.7149884099999</v>
      </c>
      <c r="M19" s="23">
        <v>3976.7149884099999</v>
      </c>
      <c r="N19" s="23">
        <v>3976.7149884099999</v>
      </c>
      <c r="O19" s="23">
        <v>3976.7149884099999</v>
      </c>
      <c r="P19" s="23">
        <v>3976.7149884099999</v>
      </c>
      <c r="Q19" s="23">
        <v>3976.7149884099999</v>
      </c>
      <c r="R19" s="23">
        <v>3976.7149884099999</v>
      </c>
      <c r="S19" s="23">
        <v>3976.7149884099999</v>
      </c>
      <c r="T19" s="23">
        <v>3976.7149884099999</v>
      </c>
      <c r="U19" s="23">
        <v>3976.7149884099999</v>
      </c>
      <c r="V19" s="23">
        <v>3976.7149884099999</v>
      </c>
      <c r="W19" s="23">
        <v>3976.7149884099999</v>
      </c>
      <c r="X19" s="23">
        <v>3976.7149884099999</v>
      </c>
      <c r="Y19" s="23">
        <v>3976.7149884099999</v>
      </c>
      <c r="Z19" s="23">
        <v>3976.7149884099999</v>
      </c>
      <c r="AA19" s="23">
        <v>3976.7149884099999</v>
      </c>
      <c r="AB19" s="23">
        <v>3976.7149884099999</v>
      </c>
      <c r="AC19" s="23">
        <v>3976.7149884099999</v>
      </c>
      <c r="AD19" s="23">
        <v>3976.7149884099999</v>
      </c>
      <c r="AE19" s="23">
        <v>3976.7149884099999</v>
      </c>
      <c r="AF19" s="23">
        <v>3976.7149884099999</v>
      </c>
      <c r="AG19" s="23">
        <v>3976.7149884099999</v>
      </c>
      <c r="AH19" s="23">
        <v>3976.7149884099999</v>
      </c>
      <c r="AI19" s="23">
        <v>3976.7149884099999</v>
      </c>
      <c r="AJ19" s="23">
        <v>3976.7149884099999</v>
      </c>
      <c r="AK19" s="23">
        <v>3976.7149884099999</v>
      </c>
      <c r="AL19" s="23">
        <v>3976.7149884099999</v>
      </c>
      <c r="AM19" s="23">
        <v>3976.7149884099999</v>
      </c>
    </row>
    <row r="20" spans="1:39" x14ac:dyDescent="0.25">
      <c r="A20" s="23" t="s">
        <v>17</v>
      </c>
      <c r="B20" s="23" t="s">
        <v>210</v>
      </c>
      <c r="C20" s="23">
        <v>3976.7149884099999</v>
      </c>
      <c r="D20" s="23">
        <v>3976.7149884099999</v>
      </c>
      <c r="E20" s="23">
        <v>3976.7149884099999</v>
      </c>
      <c r="F20" s="23">
        <v>3976.7149884099999</v>
      </c>
      <c r="G20" s="23">
        <v>3976.7149884099999</v>
      </c>
      <c r="H20" s="23">
        <v>3976.7149884099999</v>
      </c>
      <c r="I20" s="23">
        <v>3976.7149884099999</v>
      </c>
      <c r="J20" s="23">
        <v>3976.7149884099999</v>
      </c>
      <c r="K20" s="23">
        <v>3976.7149884099999</v>
      </c>
      <c r="L20" s="23">
        <v>3976.7149884099999</v>
      </c>
      <c r="M20" s="23">
        <v>3976.7149884099999</v>
      </c>
      <c r="N20" s="23">
        <v>3976.7149884099999</v>
      </c>
      <c r="O20" s="23">
        <v>3976.7149884099999</v>
      </c>
      <c r="P20" s="23">
        <v>3976.7149884099999</v>
      </c>
      <c r="Q20" s="23">
        <v>3976.7149884099999</v>
      </c>
      <c r="R20" s="23">
        <v>3976.7149884099999</v>
      </c>
      <c r="S20" s="23">
        <v>3976.7149884099999</v>
      </c>
      <c r="T20" s="23">
        <v>3976.7149884099999</v>
      </c>
      <c r="U20" s="23">
        <v>3976.7149884099999</v>
      </c>
      <c r="V20" s="23">
        <v>3976.7149884099999</v>
      </c>
      <c r="W20" s="23">
        <v>3976.7149884099999</v>
      </c>
      <c r="X20" s="23">
        <v>3976.7149884099999</v>
      </c>
      <c r="Y20" s="23">
        <v>3976.7149884099999</v>
      </c>
      <c r="Z20" s="23">
        <v>3976.7149884099999</v>
      </c>
      <c r="AA20" s="23">
        <v>3976.7149884099999</v>
      </c>
      <c r="AB20" s="23">
        <v>3976.7149884099999</v>
      </c>
      <c r="AC20" s="23">
        <v>3976.7149884099999</v>
      </c>
      <c r="AD20" s="23">
        <v>3976.7149884099999</v>
      </c>
      <c r="AE20" s="23">
        <v>3976.7149884099999</v>
      </c>
      <c r="AF20" s="23">
        <v>3976.7149884099999</v>
      </c>
      <c r="AG20" s="23">
        <v>3976.7149884099999</v>
      </c>
      <c r="AH20" s="23">
        <v>3976.7149884099999</v>
      </c>
      <c r="AI20" s="23">
        <v>3976.7149884099999</v>
      </c>
      <c r="AJ20" s="23">
        <v>3976.7149884099999</v>
      </c>
      <c r="AK20" s="23">
        <v>3976.7149884099999</v>
      </c>
      <c r="AL20" s="23">
        <v>3976.7149884099999</v>
      </c>
      <c r="AM20" s="23">
        <v>3976.7149884099999</v>
      </c>
    </row>
    <row r="21" spans="1:39" x14ac:dyDescent="0.25">
      <c r="A21" s="23" t="s">
        <v>17</v>
      </c>
      <c r="B21" s="23" t="s">
        <v>211</v>
      </c>
      <c r="C21" s="23">
        <v>3749.3454306399999</v>
      </c>
      <c r="D21" s="23">
        <v>3749.3454306399999</v>
      </c>
      <c r="E21" s="23">
        <v>3702.4786127570001</v>
      </c>
      <c r="F21" s="23">
        <v>3655.6117948739998</v>
      </c>
      <c r="G21" s="23">
        <v>3608.7449769909999</v>
      </c>
      <c r="H21" s="23">
        <v>3561.8781591079996</v>
      </c>
      <c r="I21" s="23">
        <v>3515.0113412249998</v>
      </c>
      <c r="J21" s="23">
        <v>3468.144523342</v>
      </c>
      <c r="K21" s="23">
        <v>3421.2777054589997</v>
      </c>
      <c r="L21" s="23">
        <v>3374.4108875759998</v>
      </c>
      <c r="M21" s="23">
        <v>3327.5440696929995</v>
      </c>
      <c r="N21" s="23">
        <v>3280.6772518099997</v>
      </c>
      <c r="O21" s="23">
        <v>3233.8104339270003</v>
      </c>
      <c r="P21" s="23">
        <v>3186.943616044</v>
      </c>
      <c r="Q21" s="23">
        <v>3140.0767981610002</v>
      </c>
      <c r="R21" s="23">
        <v>3093.2099802779999</v>
      </c>
      <c r="S21" s="23">
        <v>3046.343162395</v>
      </c>
      <c r="T21" s="23">
        <v>2999.4763445120002</v>
      </c>
      <c r="U21" s="23">
        <v>2952.6095266289999</v>
      </c>
      <c r="V21" s="23">
        <v>2905.7427087460001</v>
      </c>
      <c r="W21" s="23">
        <v>2858.8758908629998</v>
      </c>
      <c r="X21" s="23">
        <v>2812.0090729799999</v>
      </c>
      <c r="Y21" s="23">
        <v>2792.7624331027146</v>
      </c>
      <c r="Z21" s="23">
        <v>2773.5157932254292</v>
      </c>
      <c r="AA21" s="23">
        <v>2754.2691533481438</v>
      </c>
      <c r="AB21" s="23">
        <v>2735.0225134708589</v>
      </c>
      <c r="AC21" s="23">
        <v>2715.7758735935736</v>
      </c>
      <c r="AD21" s="23">
        <v>2696.5292337162882</v>
      </c>
      <c r="AE21" s="23">
        <v>2677.2825938390024</v>
      </c>
      <c r="AF21" s="23">
        <v>2658.035953961717</v>
      </c>
      <c r="AG21" s="23">
        <v>2638.7893140844317</v>
      </c>
      <c r="AH21" s="23">
        <v>2619.5426742071468</v>
      </c>
      <c r="AI21" s="23">
        <v>2600.2960343298614</v>
      </c>
      <c r="AJ21" s="23">
        <v>2581.0493944525761</v>
      </c>
      <c r="AK21" s="23">
        <v>2561.8027545752907</v>
      </c>
      <c r="AL21" s="23">
        <v>2542.5561146980053</v>
      </c>
      <c r="AM21" s="23">
        <v>2523.30947482072</v>
      </c>
    </row>
    <row r="22" spans="1:39" x14ac:dyDescent="0.25">
      <c r="A22" s="23" t="s">
        <v>17</v>
      </c>
      <c r="B22" s="23" t="s">
        <v>212</v>
      </c>
      <c r="C22" s="23">
        <v>3749.3454306399999</v>
      </c>
      <c r="D22" s="23">
        <v>3749.3454306399999</v>
      </c>
      <c r="E22" s="23">
        <v>3749.3454306399999</v>
      </c>
      <c r="F22" s="23">
        <v>3749.3454306399999</v>
      </c>
      <c r="G22" s="23">
        <v>3749.3454306399999</v>
      </c>
      <c r="H22" s="23">
        <v>3749.3454306399999</v>
      </c>
      <c r="I22" s="23">
        <v>3749.3454306399999</v>
      </c>
      <c r="J22" s="23">
        <v>3749.3454306399999</v>
      </c>
      <c r="K22" s="23">
        <v>3749.3454306399999</v>
      </c>
      <c r="L22" s="23">
        <v>3749.3454306399999</v>
      </c>
      <c r="M22" s="23">
        <v>3749.3454306399999</v>
      </c>
      <c r="N22" s="23">
        <v>3749.3454306399999</v>
      </c>
      <c r="O22" s="23">
        <v>3749.3454306399999</v>
      </c>
      <c r="P22" s="23">
        <v>3749.3454306399999</v>
      </c>
      <c r="Q22" s="23">
        <v>3749.3454306399999</v>
      </c>
      <c r="R22" s="23">
        <v>3749.3454306399999</v>
      </c>
      <c r="S22" s="23">
        <v>3749.3454306399999</v>
      </c>
      <c r="T22" s="23">
        <v>3749.3454306399999</v>
      </c>
      <c r="U22" s="23">
        <v>3749.3454306399999</v>
      </c>
      <c r="V22" s="23">
        <v>3749.3454306399999</v>
      </c>
      <c r="W22" s="23">
        <v>3749.3454306399999</v>
      </c>
      <c r="X22" s="23">
        <v>3749.3454306399999</v>
      </c>
      <c r="Y22" s="23">
        <v>3749.3454306399999</v>
      </c>
      <c r="Z22" s="23">
        <v>3749.3454306399999</v>
      </c>
      <c r="AA22" s="23">
        <v>3749.3454306399999</v>
      </c>
      <c r="AB22" s="23">
        <v>3749.3454306399999</v>
      </c>
      <c r="AC22" s="23">
        <v>3749.3454306399999</v>
      </c>
      <c r="AD22" s="23">
        <v>3749.3454306399999</v>
      </c>
      <c r="AE22" s="23">
        <v>3749.3454306399999</v>
      </c>
      <c r="AF22" s="23">
        <v>3749.3454306399999</v>
      </c>
      <c r="AG22" s="23">
        <v>3749.3454306399999</v>
      </c>
      <c r="AH22" s="23">
        <v>3749.3454306399999</v>
      </c>
      <c r="AI22" s="23">
        <v>3749.3454306399999</v>
      </c>
      <c r="AJ22" s="23">
        <v>3749.3454306399999</v>
      </c>
      <c r="AK22" s="23">
        <v>3749.3454306399999</v>
      </c>
      <c r="AL22" s="23">
        <v>3749.3454306399999</v>
      </c>
      <c r="AM22" s="23">
        <v>3749.3454306399999</v>
      </c>
    </row>
    <row r="23" spans="1:39" x14ac:dyDescent="0.25">
      <c r="A23" s="23" t="s">
        <v>17</v>
      </c>
      <c r="B23" s="23" t="s">
        <v>213</v>
      </c>
      <c r="C23" s="23">
        <v>3749.3454306399999</v>
      </c>
      <c r="D23" s="23">
        <v>3749.3454306399999</v>
      </c>
      <c r="E23" s="23">
        <v>3749.3454306399999</v>
      </c>
      <c r="F23" s="23">
        <v>3749.3454306399999</v>
      </c>
      <c r="G23" s="23">
        <v>3749.3454306399999</v>
      </c>
      <c r="H23" s="23">
        <v>3749.3454306399999</v>
      </c>
      <c r="I23" s="23">
        <v>3749.3454306399999</v>
      </c>
      <c r="J23" s="23">
        <v>3749.3454306399999</v>
      </c>
      <c r="K23" s="23">
        <v>3749.3454306399999</v>
      </c>
      <c r="L23" s="23">
        <v>3749.3454306399999</v>
      </c>
      <c r="M23" s="23">
        <v>3749.3454306399999</v>
      </c>
      <c r="N23" s="23">
        <v>3749.3454306399999</v>
      </c>
      <c r="O23" s="23">
        <v>3749.3454306399999</v>
      </c>
      <c r="P23" s="23">
        <v>3749.3454306399999</v>
      </c>
      <c r="Q23" s="23">
        <v>3749.3454306399999</v>
      </c>
      <c r="R23" s="23">
        <v>3749.3454306399999</v>
      </c>
      <c r="S23" s="23">
        <v>3749.3454306399999</v>
      </c>
      <c r="T23" s="23">
        <v>3749.3454306399999</v>
      </c>
      <c r="U23" s="23">
        <v>3749.3454306399999</v>
      </c>
      <c r="V23" s="23">
        <v>3749.3454306399999</v>
      </c>
      <c r="W23" s="23">
        <v>3749.3454306399999</v>
      </c>
      <c r="X23" s="23">
        <v>3749.3454306399999</v>
      </c>
      <c r="Y23" s="23">
        <v>3749.3454306399999</v>
      </c>
      <c r="Z23" s="23">
        <v>3749.3454306399999</v>
      </c>
      <c r="AA23" s="23">
        <v>3749.3454306399999</v>
      </c>
      <c r="AB23" s="23">
        <v>3749.3454306399999</v>
      </c>
      <c r="AC23" s="23">
        <v>3749.3454306399999</v>
      </c>
      <c r="AD23" s="23">
        <v>3749.3454306399999</v>
      </c>
      <c r="AE23" s="23">
        <v>3749.3454306399999</v>
      </c>
      <c r="AF23" s="23">
        <v>3749.3454306399999</v>
      </c>
      <c r="AG23" s="23">
        <v>3749.3454306399999</v>
      </c>
      <c r="AH23" s="23">
        <v>3749.3454306399999</v>
      </c>
      <c r="AI23" s="23">
        <v>3749.3454306399999</v>
      </c>
      <c r="AJ23" s="23">
        <v>3749.3454306399999</v>
      </c>
      <c r="AK23" s="23">
        <v>3749.3454306399999</v>
      </c>
      <c r="AL23" s="23">
        <v>3749.3454306399999</v>
      </c>
      <c r="AM23" s="23">
        <v>3749.3454306399999</v>
      </c>
    </row>
    <row r="24" spans="1:39" x14ac:dyDescent="0.25">
      <c r="A24" s="23" t="s">
        <v>17</v>
      </c>
      <c r="B24" s="23" t="s">
        <v>214</v>
      </c>
      <c r="C24" s="23">
        <v>6997.72266167</v>
      </c>
      <c r="D24" s="23">
        <v>6997.72266167</v>
      </c>
      <c r="E24" s="23">
        <v>6892.7568217449498</v>
      </c>
      <c r="F24" s="23">
        <v>6787.7909818198996</v>
      </c>
      <c r="G24" s="23">
        <v>6682.8251418948494</v>
      </c>
      <c r="H24" s="23">
        <v>6577.8593019697992</v>
      </c>
      <c r="I24" s="23">
        <v>6472.8934620447499</v>
      </c>
      <c r="J24" s="23">
        <v>6367.9276221196997</v>
      </c>
      <c r="K24" s="23">
        <v>6262.9617821946504</v>
      </c>
      <c r="L24" s="23">
        <v>6157.9959422696002</v>
      </c>
      <c r="M24" s="23">
        <v>6053.03010234455</v>
      </c>
      <c r="N24" s="23">
        <v>5948.0642624194998</v>
      </c>
      <c r="O24" s="23">
        <v>5843.0984224944496</v>
      </c>
      <c r="P24" s="23">
        <v>5738.1325825693993</v>
      </c>
      <c r="Q24" s="23">
        <v>5633.1667426443491</v>
      </c>
      <c r="R24" s="23">
        <v>5528.2009027192998</v>
      </c>
      <c r="S24" s="23">
        <v>5423.2350627942496</v>
      </c>
      <c r="T24" s="23">
        <v>5318.2692228692003</v>
      </c>
      <c r="U24" s="23">
        <v>5213.3033829441492</v>
      </c>
      <c r="V24" s="23">
        <v>5108.3375430190999</v>
      </c>
      <c r="W24" s="23">
        <v>5003.3717030940497</v>
      </c>
      <c r="X24" s="23">
        <v>4898.4058631689995</v>
      </c>
      <c r="Y24" s="23">
        <v>4873.6805764310993</v>
      </c>
      <c r="Z24" s="23">
        <v>4848.9552896931982</v>
      </c>
      <c r="AA24" s="23">
        <v>4824.230002955298</v>
      </c>
      <c r="AB24" s="23">
        <v>4799.5047162173969</v>
      </c>
      <c r="AC24" s="23">
        <v>4774.7794294794967</v>
      </c>
      <c r="AD24" s="23">
        <v>4750.0541427415956</v>
      </c>
      <c r="AE24" s="23">
        <v>4725.3288560036954</v>
      </c>
      <c r="AF24" s="23">
        <v>4700.6035692657942</v>
      </c>
      <c r="AG24" s="23">
        <v>4675.878282527894</v>
      </c>
      <c r="AH24" s="23">
        <v>4651.1529957899929</v>
      </c>
      <c r="AI24" s="23">
        <v>4626.4277090520927</v>
      </c>
      <c r="AJ24" s="23">
        <v>4601.7024223141916</v>
      </c>
      <c r="AK24" s="23">
        <v>4576.9771355762914</v>
      </c>
      <c r="AL24" s="23">
        <v>4552.2518488383912</v>
      </c>
      <c r="AM24" s="23">
        <v>4527.5265621004901</v>
      </c>
    </row>
    <row r="25" spans="1:39" x14ac:dyDescent="0.25">
      <c r="A25" s="23" t="s">
        <v>17</v>
      </c>
      <c r="B25" s="23" t="s">
        <v>215</v>
      </c>
      <c r="C25" s="23">
        <v>6997.72266167</v>
      </c>
      <c r="D25" s="23">
        <v>6988.7607482344256</v>
      </c>
      <c r="E25" s="23">
        <v>6979.7988347988521</v>
      </c>
      <c r="F25" s="23">
        <v>6961.943830530081</v>
      </c>
      <c r="G25" s="23">
        <v>6944.0888262613098</v>
      </c>
      <c r="H25" s="23">
        <v>6926.3251422732747</v>
      </c>
      <c r="I25" s="23">
        <v>6908.5614582852386</v>
      </c>
      <c r="J25" s="23">
        <v>6890.8887097031911</v>
      </c>
      <c r="K25" s="23">
        <v>6873.2159611211428</v>
      </c>
      <c r="L25" s="23">
        <v>6855.6335881272707</v>
      </c>
      <c r="M25" s="23">
        <v>6838.0512151333987</v>
      </c>
      <c r="N25" s="23">
        <v>6820.5587978643416</v>
      </c>
      <c r="O25" s="23">
        <v>6803.0663805952863</v>
      </c>
      <c r="P25" s="23">
        <v>6785.6634641990731</v>
      </c>
      <c r="Q25" s="23">
        <v>6768.260547802859</v>
      </c>
      <c r="R25" s="23">
        <v>6750.9466774275152</v>
      </c>
      <c r="S25" s="23">
        <v>6733.6328070521713</v>
      </c>
      <c r="T25" s="23">
        <v>6716.407527845724</v>
      </c>
      <c r="U25" s="23">
        <v>6699.1822486392775</v>
      </c>
      <c r="V25" s="23">
        <v>6682.0450707611399</v>
      </c>
      <c r="W25" s="23">
        <v>6664.9078928830031</v>
      </c>
      <c r="X25" s="23">
        <v>6647.8583964698182</v>
      </c>
      <c r="Y25" s="23">
        <v>6630.8089000566324</v>
      </c>
      <c r="Z25" s="23">
        <v>6613.8466302564239</v>
      </c>
      <c r="AA25" s="23">
        <v>6596.8843604562153</v>
      </c>
      <c r="AB25" s="23">
        <v>6580.0088974056252</v>
      </c>
      <c r="AC25" s="23">
        <v>6563.1334343550352</v>
      </c>
      <c r="AD25" s="23">
        <v>6546.3442882134759</v>
      </c>
      <c r="AE25" s="23">
        <v>6529.5551420719175</v>
      </c>
      <c r="AF25" s="23">
        <v>6512.8518929760312</v>
      </c>
      <c r="AG25" s="23">
        <v>6496.1486438801448</v>
      </c>
      <c r="AH25" s="23">
        <v>6479.5308719665709</v>
      </c>
      <c r="AI25" s="23">
        <v>6462.913100052996</v>
      </c>
      <c r="AJ25" s="23">
        <v>6446.3803154811485</v>
      </c>
      <c r="AK25" s="23">
        <v>6429.8475309093001</v>
      </c>
      <c r="AL25" s="23">
        <v>6413.3993488044316</v>
      </c>
      <c r="AM25" s="23">
        <v>6396.9511666995631</v>
      </c>
    </row>
    <row r="26" spans="1:39" x14ac:dyDescent="0.25">
      <c r="A26" s="23" t="s">
        <v>17</v>
      </c>
      <c r="B26" s="23" t="s">
        <v>216</v>
      </c>
      <c r="C26" s="23">
        <v>6997.72266167</v>
      </c>
      <c r="D26" s="23">
        <v>6997.72266167</v>
      </c>
      <c r="E26" s="23">
        <v>6997.72266167</v>
      </c>
      <c r="F26" s="23">
        <v>6997.72266167</v>
      </c>
      <c r="G26" s="23">
        <v>6997.72266167</v>
      </c>
      <c r="H26" s="23">
        <v>6997.72266167</v>
      </c>
      <c r="I26" s="23">
        <v>6997.72266167</v>
      </c>
      <c r="J26" s="23">
        <v>6997.72266167</v>
      </c>
      <c r="K26" s="23">
        <v>6997.72266167</v>
      </c>
      <c r="L26" s="23">
        <v>6997.72266167</v>
      </c>
      <c r="M26" s="23">
        <v>6997.72266167</v>
      </c>
      <c r="N26" s="23">
        <v>6997.72266167</v>
      </c>
      <c r="O26" s="23">
        <v>6997.72266167</v>
      </c>
      <c r="P26" s="23">
        <v>6997.72266167</v>
      </c>
      <c r="Q26" s="23">
        <v>6997.72266167</v>
      </c>
      <c r="R26" s="23">
        <v>6997.72266167</v>
      </c>
      <c r="S26" s="23">
        <v>6997.72266167</v>
      </c>
      <c r="T26" s="23">
        <v>6997.72266167</v>
      </c>
      <c r="U26" s="23">
        <v>6997.72266167</v>
      </c>
      <c r="V26" s="23">
        <v>6997.72266167</v>
      </c>
      <c r="W26" s="23">
        <v>6997.72266167</v>
      </c>
      <c r="X26" s="23">
        <v>6997.72266167</v>
      </c>
      <c r="Y26" s="23">
        <v>6997.72266167</v>
      </c>
      <c r="Z26" s="23">
        <v>6997.72266167</v>
      </c>
      <c r="AA26" s="23">
        <v>6997.72266167</v>
      </c>
      <c r="AB26" s="23">
        <v>6997.72266167</v>
      </c>
      <c r="AC26" s="23">
        <v>6997.72266167</v>
      </c>
      <c r="AD26" s="23">
        <v>6997.72266167</v>
      </c>
      <c r="AE26" s="23">
        <v>6997.72266167</v>
      </c>
      <c r="AF26" s="23">
        <v>6997.72266167</v>
      </c>
      <c r="AG26" s="23">
        <v>6997.72266167</v>
      </c>
      <c r="AH26" s="23">
        <v>6997.72266167</v>
      </c>
      <c r="AI26" s="23">
        <v>6997.72266167</v>
      </c>
      <c r="AJ26" s="23">
        <v>6997.72266167</v>
      </c>
      <c r="AK26" s="23">
        <v>6997.72266167</v>
      </c>
      <c r="AL26" s="23">
        <v>6997.72266167</v>
      </c>
      <c r="AM26" s="23">
        <v>6997.72266167</v>
      </c>
    </row>
    <row r="27" spans="1:39" x14ac:dyDescent="0.25">
      <c r="A27" s="23" t="s">
        <v>17</v>
      </c>
      <c r="B27" s="23" t="s">
        <v>217</v>
      </c>
      <c r="C27" s="23">
        <v>6247.0408507000002</v>
      </c>
      <c r="D27" s="23">
        <v>6247.0408507000002</v>
      </c>
      <c r="E27" s="23">
        <v>6153.3352379395001</v>
      </c>
      <c r="F27" s="23">
        <v>6059.629625179</v>
      </c>
      <c r="G27" s="23">
        <v>5965.9240124184998</v>
      </c>
      <c r="H27" s="23">
        <v>5872.2183996579997</v>
      </c>
      <c r="I27" s="23">
        <v>5778.5127868975005</v>
      </c>
      <c r="J27" s="23">
        <v>5684.8071741369995</v>
      </c>
      <c r="K27" s="23">
        <v>5591.1015613765003</v>
      </c>
      <c r="L27" s="23">
        <v>5497.3959486160002</v>
      </c>
      <c r="M27" s="23">
        <v>5403.6903358555001</v>
      </c>
      <c r="N27" s="23">
        <v>5309.9847230949999</v>
      </c>
      <c r="O27" s="23">
        <v>5216.2791103344998</v>
      </c>
      <c r="P27" s="23">
        <v>5122.5734975739997</v>
      </c>
      <c r="Q27" s="23">
        <v>5028.8678848134996</v>
      </c>
      <c r="R27" s="23">
        <v>4935.1622720529995</v>
      </c>
      <c r="S27" s="23">
        <v>4841.4566592924994</v>
      </c>
      <c r="T27" s="23">
        <v>4747.7510465320001</v>
      </c>
      <c r="U27" s="23">
        <v>4654.0454337714991</v>
      </c>
      <c r="V27" s="23">
        <v>4560.3398210109999</v>
      </c>
      <c r="W27" s="23">
        <v>4466.6342082504998</v>
      </c>
      <c r="X27" s="23">
        <v>4372.9285954899997</v>
      </c>
      <c r="Y27" s="23">
        <v>4350.855717817527</v>
      </c>
      <c r="Z27" s="23">
        <v>4328.7828401450533</v>
      </c>
      <c r="AA27" s="23">
        <v>4306.7099624725806</v>
      </c>
      <c r="AB27" s="23">
        <v>4284.6370848001061</v>
      </c>
      <c r="AC27" s="23">
        <v>4262.5642071276334</v>
      </c>
      <c r="AD27" s="23">
        <v>4240.4913294551598</v>
      </c>
      <c r="AE27" s="23">
        <v>4218.418451782687</v>
      </c>
      <c r="AF27" s="23">
        <v>4196.3455741102134</v>
      </c>
      <c r="AG27" s="23">
        <v>4174.2726964377398</v>
      </c>
      <c r="AH27" s="23">
        <v>4152.1998187652662</v>
      </c>
      <c r="AI27" s="23">
        <v>4130.1269410927935</v>
      </c>
      <c r="AJ27" s="23">
        <v>4108.0540634203198</v>
      </c>
      <c r="AK27" s="23">
        <v>4085.9811857478471</v>
      </c>
      <c r="AL27" s="23">
        <v>4063.908308075374</v>
      </c>
      <c r="AM27" s="23">
        <v>4041.8354304029003</v>
      </c>
    </row>
    <row r="28" spans="1:39" x14ac:dyDescent="0.25">
      <c r="A28" s="23" t="s">
        <v>17</v>
      </c>
      <c r="B28" s="23" t="s">
        <v>218</v>
      </c>
      <c r="C28" s="23">
        <v>6247.0408507000002</v>
      </c>
      <c r="D28" s="23">
        <v>6239.0403279529173</v>
      </c>
      <c r="E28" s="23">
        <v>6231.0398052058345</v>
      </c>
      <c r="F28" s="23">
        <v>6215.100199358435</v>
      </c>
      <c r="G28" s="23">
        <v>6199.1605935110356</v>
      </c>
      <c r="H28" s="23">
        <v>6183.3025115467381</v>
      </c>
      <c r="I28" s="23">
        <v>6167.4444295824405</v>
      </c>
      <c r="J28" s="23">
        <v>6151.6675279139981</v>
      </c>
      <c r="K28" s="23">
        <v>6135.8906262455548</v>
      </c>
      <c r="L28" s="23">
        <v>6120.1944051096989</v>
      </c>
      <c r="M28" s="23">
        <v>6104.4981839738421</v>
      </c>
      <c r="N28" s="23">
        <v>6088.8822685481218</v>
      </c>
      <c r="O28" s="23">
        <v>6073.2663531224016</v>
      </c>
      <c r="P28" s="23">
        <v>6057.7303373491623</v>
      </c>
      <c r="Q28" s="23">
        <v>6042.194321575922</v>
      </c>
      <c r="R28" s="23">
        <v>6026.7377993975078</v>
      </c>
      <c r="S28" s="23">
        <v>6011.2812772190928</v>
      </c>
      <c r="T28" s="23">
        <v>5995.9038425778481</v>
      </c>
      <c r="U28" s="23">
        <v>5980.5264079366034</v>
      </c>
      <c r="V28" s="23">
        <v>5965.2276235396685</v>
      </c>
      <c r="W28" s="23">
        <v>5949.9288391427335</v>
      </c>
      <c r="X28" s="23">
        <v>5934.7083301676594</v>
      </c>
      <c r="Y28" s="23">
        <v>5919.4878211925834</v>
      </c>
      <c r="Z28" s="23">
        <v>5904.3451815817116</v>
      </c>
      <c r="AA28" s="23">
        <v>5889.2025419708407</v>
      </c>
      <c r="AB28" s="23">
        <v>5874.1373969017222</v>
      </c>
      <c r="AC28" s="23">
        <v>5859.0722518326047</v>
      </c>
      <c r="AD28" s="23">
        <v>5844.084164012379</v>
      </c>
      <c r="AE28" s="23">
        <v>5829.0960761921542</v>
      </c>
      <c r="AF28" s="23">
        <v>5814.1846707983714</v>
      </c>
      <c r="AG28" s="23">
        <v>5799.2732654045894</v>
      </c>
      <c r="AH28" s="23">
        <v>5784.4381676147977</v>
      </c>
      <c r="AI28" s="23">
        <v>5769.6030698250061</v>
      </c>
      <c r="AJ28" s="23">
        <v>5754.8438423463467</v>
      </c>
      <c r="AK28" s="23">
        <v>5740.0846148676874</v>
      </c>
      <c r="AL28" s="23">
        <v>5725.4009141129127</v>
      </c>
      <c r="AM28" s="23">
        <v>5710.717213358138</v>
      </c>
    </row>
    <row r="29" spans="1:39" x14ac:dyDescent="0.25">
      <c r="A29" s="23" t="s">
        <v>17</v>
      </c>
      <c r="B29" s="23" t="s">
        <v>219</v>
      </c>
      <c r="C29" s="23">
        <v>6247.0408507000002</v>
      </c>
      <c r="D29" s="23">
        <v>6247.0408507000002</v>
      </c>
      <c r="E29" s="23">
        <v>6247.0408507000002</v>
      </c>
      <c r="F29" s="23">
        <v>6247.0408507000002</v>
      </c>
      <c r="G29" s="23">
        <v>6247.0408507000002</v>
      </c>
      <c r="H29" s="23">
        <v>6247.0408507000002</v>
      </c>
      <c r="I29" s="23">
        <v>6247.0408507000002</v>
      </c>
      <c r="J29" s="23">
        <v>6247.0408507000002</v>
      </c>
      <c r="K29" s="23">
        <v>6247.0408507000002</v>
      </c>
      <c r="L29" s="23">
        <v>6247.0408507000002</v>
      </c>
      <c r="M29" s="23">
        <v>6247.0408507000002</v>
      </c>
      <c r="N29" s="23">
        <v>6247.0408507000002</v>
      </c>
      <c r="O29" s="23">
        <v>6247.0408507000002</v>
      </c>
      <c r="P29" s="23">
        <v>6247.0408507000002</v>
      </c>
      <c r="Q29" s="23">
        <v>6247.0408507000002</v>
      </c>
      <c r="R29" s="23">
        <v>6247.0408507000002</v>
      </c>
      <c r="S29" s="23">
        <v>6247.0408507000002</v>
      </c>
      <c r="T29" s="23">
        <v>6247.0408507000002</v>
      </c>
      <c r="U29" s="23">
        <v>6247.0408507000002</v>
      </c>
      <c r="V29" s="23">
        <v>6247.0408507000002</v>
      </c>
      <c r="W29" s="23">
        <v>6247.0408507000002</v>
      </c>
      <c r="X29" s="23">
        <v>6247.0408507000002</v>
      </c>
      <c r="Y29" s="23">
        <v>6247.0408507000002</v>
      </c>
      <c r="Z29" s="23">
        <v>6247.0408507000002</v>
      </c>
      <c r="AA29" s="23">
        <v>6247.0408507000002</v>
      </c>
      <c r="AB29" s="23">
        <v>6247.0408507000002</v>
      </c>
      <c r="AC29" s="23">
        <v>6247.0408507000002</v>
      </c>
      <c r="AD29" s="23">
        <v>6247.0408507000002</v>
      </c>
      <c r="AE29" s="23">
        <v>6247.0408507000002</v>
      </c>
      <c r="AF29" s="23">
        <v>6247.0408507000002</v>
      </c>
      <c r="AG29" s="23">
        <v>6247.0408507000002</v>
      </c>
      <c r="AH29" s="23">
        <v>6247.0408507000002</v>
      </c>
      <c r="AI29" s="23">
        <v>6247.0408507000002</v>
      </c>
      <c r="AJ29" s="23">
        <v>6247.0408507000002</v>
      </c>
      <c r="AK29" s="23">
        <v>6247.0408507000002</v>
      </c>
      <c r="AL29" s="23">
        <v>6247.0408507000002</v>
      </c>
      <c r="AM29" s="23">
        <v>6247.0408507000002</v>
      </c>
    </row>
    <row r="30" spans="1:39" x14ac:dyDescent="0.25">
      <c r="A30" s="23" t="s">
        <v>17</v>
      </c>
      <c r="B30" s="23" t="s">
        <v>220</v>
      </c>
      <c r="C30" s="23">
        <v>6118.6170122000003</v>
      </c>
      <c r="D30" s="23">
        <v>6118.6170122000003</v>
      </c>
      <c r="E30" s="23">
        <v>6026.8377570170005</v>
      </c>
      <c r="F30" s="23">
        <v>5935.0585018339998</v>
      </c>
      <c r="G30" s="23">
        <v>5843.279246651</v>
      </c>
      <c r="H30" s="23">
        <v>5751.4999914680002</v>
      </c>
      <c r="I30" s="23">
        <v>5659.7207362850004</v>
      </c>
      <c r="J30" s="23">
        <v>5567.9414811019997</v>
      </c>
      <c r="K30" s="23">
        <v>5476.1622259190008</v>
      </c>
      <c r="L30" s="23">
        <v>5384.3829707360001</v>
      </c>
      <c r="M30" s="23">
        <v>5292.6037155530003</v>
      </c>
      <c r="N30" s="23">
        <v>5200.8244603700005</v>
      </c>
      <c r="O30" s="23">
        <v>5109.0452051869997</v>
      </c>
      <c r="P30" s="23">
        <v>5017.2659500039999</v>
      </c>
      <c r="Q30" s="23">
        <v>4925.4866948210001</v>
      </c>
      <c r="R30" s="23">
        <v>4833.7074396379994</v>
      </c>
      <c r="S30" s="23">
        <v>4741.9281844549996</v>
      </c>
      <c r="T30" s="23">
        <v>4650.1489292720007</v>
      </c>
      <c r="U30" s="23">
        <v>4558.3696740889991</v>
      </c>
      <c r="V30" s="23">
        <v>4466.5904189060002</v>
      </c>
      <c r="W30" s="23">
        <v>4374.8111637230004</v>
      </c>
      <c r="X30" s="23">
        <v>4283.0319085399997</v>
      </c>
      <c r="Y30" s="23">
        <v>4261.4127950968932</v>
      </c>
      <c r="Z30" s="23">
        <v>4239.7936816537867</v>
      </c>
      <c r="AA30" s="23">
        <v>4218.1745682106803</v>
      </c>
      <c r="AB30" s="23">
        <v>4196.5554547675729</v>
      </c>
      <c r="AC30" s="23">
        <v>4174.9363413244673</v>
      </c>
      <c r="AD30" s="23">
        <v>4153.3172278813599</v>
      </c>
      <c r="AE30" s="23">
        <v>4131.6981144382535</v>
      </c>
      <c r="AF30" s="23">
        <v>4110.079000995147</v>
      </c>
      <c r="AG30" s="23">
        <v>4088.4598875520405</v>
      </c>
      <c r="AH30" s="23">
        <v>4066.8407741089331</v>
      </c>
      <c r="AI30" s="23">
        <v>4045.2216606658271</v>
      </c>
      <c r="AJ30" s="23">
        <v>4023.6025472227202</v>
      </c>
      <c r="AK30" s="23">
        <v>4001.9834337796137</v>
      </c>
      <c r="AL30" s="23">
        <v>3980.3643203365073</v>
      </c>
      <c r="AM30" s="23">
        <v>3958.7452068934003</v>
      </c>
    </row>
    <row r="31" spans="1:39" x14ac:dyDescent="0.25">
      <c r="A31" s="23" t="s">
        <v>17</v>
      </c>
      <c r="B31" s="23" t="s">
        <v>221</v>
      </c>
      <c r="C31" s="23">
        <v>6118.6170122000003</v>
      </c>
      <c r="D31" s="23">
        <v>6110.780960578646</v>
      </c>
      <c r="E31" s="23">
        <v>6102.9449089572918</v>
      </c>
      <c r="F31" s="23">
        <v>6087.3329823128979</v>
      </c>
      <c r="G31" s="23">
        <v>6071.7210556685031</v>
      </c>
      <c r="H31" s="23">
        <v>6056.1889769761192</v>
      </c>
      <c r="I31" s="23">
        <v>6040.6568982837343</v>
      </c>
      <c r="J31" s="23">
        <v>6025.204331019424</v>
      </c>
      <c r="K31" s="23">
        <v>6009.7517637551118</v>
      </c>
      <c r="L31" s="23">
        <v>5994.3782184295142</v>
      </c>
      <c r="M31" s="23">
        <v>5979.0046731039147</v>
      </c>
      <c r="N31" s="23">
        <v>5963.7097826000081</v>
      </c>
      <c r="O31" s="23">
        <v>5948.4148920961015</v>
      </c>
      <c r="P31" s="23">
        <v>5933.1982587037819</v>
      </c>
      <c r="Q31" s="23">
        <v>5917.9816253114604</v>
      </c>
      <c r="R31" s="23">
        <v>5902.84285132062</v>
      </c>
      <c r="S31" s="23">
        <v>5887.7040773297795</v>
      </c>
      <c r="T31" s="23">
        <v>5872.642765030314</v>
      </c>
      <c r="U31" s="23">
        <v>5857.5814527308476</v>
      </c>
      <c r="V31" s="23">
        <v>5842.5971738195649</v>
      </c>
      <c r="W31" s="23">
        <v>5827.6128949082831</v>
      </c>
      <c r="X31" s="23">
        <v>5812.7052822681635</v>
      </c>
      <c r="Y31" s="23">
        <v>5797.7976696280439</v>
      </c>
      <c r="Z31" s="23">
        <v>5782.9663255489813</v>
      </c>
      <c r="AA31" s="23">
        <v>5768.1349814699197</v>
      </c>
      <c r="AB31" s="23">
        <v>5753.3795388348926</v>
      </c>
      <c r="AC31" s="23">
        <v>5738.6240961998674</v>
      </c>
      <c r="AD31" s="23">
        <v>5723.9441267056864</v>
      </c>
      <c r="AE31" s="23">
        <v>5709.2641572115053</v>
      </c>
      <c r="AF31" s="23">
        <v>5694.6592937411497</v>
      </c>
      <c r="AG31" s="23">
        <v>5680.054430270794</v>
      </c>
      <c r="AH31" s="23">
        <v>5665.5243057072421</v>
      </c>
      <c r="AI31" s="23">
        <v>5650.9941811436902</v>
      </c>
      <c r="AJ31" s="23">
        <v>5636.5383671837517</v>
      </c>
      <c r="AK31" s="23">
        <v>5622.0825532238132</v>
      </c>
      <c r="AL31" s="23">
        <v>5607.7007133435518</v>
      </c>
      <c r="AM31" s="23">
        <v>5593.3188734632904</v>
      </c>
    </row>
    <row r="32" spans="1:39" x14ac:dyDescent="0.25">
      <c r="A32" s="23" t="s">
        <v>17</v>
      </c>
      <c r="B32" s="23" t="s">
        <v>222</v>
      </c>
      <c r="C32" s="23">
        <v>6118.6170122000003</v>
      </c>
      <c r="D32" s="23">
        <v>6118.6170122000003</v>
      </c>
      <c r="E32" s="23">
        <v>6118.6170122000003</v>
      </c>
      <c r="F32" s="23">
        <v>6118.6170122000003</v>
      </c>
      <c r="G32" s="23">
        <v>6118.6170122000003</v>
      </c>
      <c r="H32" s="23">
        <v>6118.6170122000003</v>
      </c>
      <c r="I32" s="23">
        <v>6118.6170122000003</v>
      </c>
      <c r="J32" s="23">
        <v>6118.6170122000003</v>
      </c>
      <c r="K32" s="23">
        <v>6118.6170122000003</v>
      </c>
      <c r="L32" s="23">
        <v>6118.6170122000003</v>
      </c>
      <c r="M32" s="23">
        <v>6118.6170122000003</v>
      </c>
      <c r="N32" s="23">
        <v>6118.6170122000003</v>
      </c>
      <c r="O32" s="23">
        <v>6118.6170122000003</v>
      </c>
      <c r="P32" s="23">
        <v>6118.6170122000003</v>
      </c>
      <c r="Q32" s="23">
        <v>6118.6170122000003</v>
      </c>
      <c r="R32" s="23">
        <v>6118.6170122000003</v>
      </c>
      <c r="S32" s="23">
        <v>6118.6170122000003</v>
      </c>
      <c r="T32" s="23">
        <v>6118.6170122000003</v>
      </c>
      <c r="U32" s="23">
        <v>6118.6170122000003</v>
      </c>
      <c r="V32" s="23">
        <v>6118.6170122000003</v>
      </c>
      <c r="W32" s="23">
        <v>6118.6170122000003</v>
      </c>
      <c r="X32" s="23">
        <v>6118.6170122000003</v>
      </c>
      <c r="Y32" s="23">
        <v>6118.6170122000003</v>
      </c>
      <c r="Z32" s="23">
        <v>6118.6170122000003</v>
      </c>
      <c r="AA32" s="23">
        <v>6118.6170122000003</v>
      </c>
      <c r="AB32" s="23">
        <v>6118.6170122000003</v>
      </c>
      <c r="AC32" s="23">
        <v>6118.6170122000003</v>
      </c>
      <c r="AD32" s="23">
        <v>6118.6170122000003</v>
      </c>
      <c r="AE32" s="23">
        <v>6118.6170122000003</v>
      </c>
      <c r="AF32" s="23">
        <v>6118.6170122000003</v>
      </c>
      <c r="AG32" s="23">
        <v>6118.6170122000003</v>
      </c>
      <c r="AH32" s="23">
        <v>6118.6170122000003</v>
      </c>
      <c r="AI32" s="23">
        <v>6118.6170122000003</v>
      </c>
      <c r="AJ32" s="23">
        <v>6118.6170122000003</v>
      </c>
      <c r="AK32" s="23">
        <v>6118.6170122000003</v>
      </c>
      <c r="AL32" s="23">
        <v>6118.6170122000003</v>
      </c>
      <c r="AM32" s="23">
        <v>6118.6170122000003</v>
      </c>
    </row>
    <row r="33" spans="1:39" x14ac:dyDescent="0.25">
      <c r="A33" s="23" t="s">
        <v>17</v>
      </c>
      <c r="B33" s="23" t="s">
        <v>223</v>
      </c>
      <c r="C33" s="23">
        <v>5508.1456035900001</v>
      </c>
      <c r="D33" s="23">
        <v>5508.1456035900001</v>
      </c>
      <c r="E33" s="23">
        <v>5425.52341953615</v>
      </c>
      <c r="F33" s="23">
        <v>5342.9012354822999</v>
      </c>
      <c r="G33" s="23">
        <v>5260.2790514284497</v>
      </c>
      <c r="H33" s="23">
        <v>5177.6568673745996</v>
      </c>
      <c r="I33" s="23">
        <v>5095.0346833207504</v>
      </c>
      <c r="J33" s="23">
        <v>5012.4124992668994</v>
      </c>
      <c r="K33" s="23">
        <v>4929.7903152130502</v>
      </c>
      <c r="L33" s="23">
        <v>4847.1681311592001</v>
      </c>
      <c r="M33" s="23">
        <v>4764.54594710535</v>
      </c>
      <c r="N33" s="23">
        <v>4681.9237630514999</v>
      </c>
      <c r="O33" s="23">
        <v>4599.3015789976498</v>
      </c>
      <c r="P33" s="23">
        <v>4516.6793949437997</v>
      </c>
      <c r="Q33" s="23">
        <v>4434.0572108899496</v>
      </c>
      <c r="R33" s="23">
        <v>4351.4350268360995</v>
      </c>
      <c r="S33" s="23">
        <v>4268.8128427822494</v>
      </c>
      <c r="T33" s="23">
        <v>4186.1906587284002</v>
      </c>
      <c r="U33" s="23">
        <v>4103.5684746745492</v>
      </c>
      <c r="V33" s="23">
        <v>4020.9462906207</v>
      </c>
      <c r="W33" s="23">
        <v>3938.3241065668499</v>
      </c>
      <c r="X33" s="23">
        <v>3855.7019225129998</v>
      </c>
      <c r="Y33" s="23">
        <v>3836.239808046982</v>
      </c>
      <c r="Z33" s="23">
        <v>3816.7776935809638</v>
      </c>
      <c r="AA33" s="23">
        <v>3797.3155791149461</v>
      </c>
      <c r="AB33" s="23">
        <v>3777.8534646489279</v>
      </c>
      <c r="AC33" s="23">
        <v>3758.3913501829102</v>
      </c>
      <c r="AD33" s="23">
        <v>3738.929235716892</v>
      </c>
      <c r="AE33" s="23">
        <v>3719.4671212508742</v>
      </c>
      <c r="AF33" s="23">
        <v>3700.0050067848561</v>
      </c>
      <c r="AG33" s="23">
        <v>3680.5428923188383</v>
      </c>
      <c r="AH33" s="23">
        <v>3661.0807778528197</v>
      </c>
      <c r="AI33" s="23">
        <v>3641.6186633868019</v>
      </c>
      <c r="AJ33" s="23">
        <v>3622.1565489207837</v>
      </c>
      <c r="AK33" s="23">
        <v>3602.694434454766</v>
      </c>
      <c r="AL33" s="23">
        <v>3583.2323199887483</v>
      </c>
      <c r="AM33" s="23">
        <v>3563.7702055227301</v>
      </c>
    </row>
    <row r="34" spans="1:39" x14ac:dyDescent="0.25">
      <c r="A34" s="23" t="s">
        <v>17</v>
      </c>
      <c r="B34" s="23" t="s">
        <v>224</v>
      </c>
      <c r="C34" s="23">
        <v>5508.1456035900001</v>
      </c>
      <c r="D34" s="23">
        <v>5501.091376596939</v>
      </c>
      <c r="E34" s="23">
        <v>5494.037149603877</v>
      </c>
      <c r="F34" s="23">
        <v>5479.9828682297648</v>
      </c>
      <c r="G34" s="23">
        <v>5465.9285868556526</v>
      </c>
      <c r="H34" s="23">
        <v>5451.9461867816681</v>
      </c>
      <c r="I34" s="23">
        <v>5437.9637867076826</v>
      </c>
      <c r="J34" s="23">
        <v>5424.0529649858163</v>
      </c>
      <c r="K34" s="23">
        <v>5410.142143263949</v>
      </c>
      <c r="L34" s="23">
        <v>5396.3024592425527</v>
      </c>
      <c r="M34" s="23">
        <v>5382.4627752211563</v>
      </c>
      <c r="N34" s="23">
        <v>5368.693898411494</v>
      </c>
      <c r="O34" s="23">
        <v>5354.9250216018327</v>
      </c>
      <c r="P34" s="23">
        <v>5341.2265939744411</v>
      </c>
      <c r="Q34" s="23">
        <v>5327.5281663470487</v>
      </c>
      <c r="R34" s="23">
        <v>5313.8998298724619</v>
      </c>
      <c r="S34" s="23">
        <v>5300.2714933978759</v>
      </c>
      <c r="T34" s="23">
        <v>5286.7128900466305</v>
      </c>
      <c r="U34" s="23">
        <v>5273.154286695386</v>
      </c>
      <c r="V34" s="23">
        <v>5259.6650308972894</v>
      </c>
      <c r="W34" s="23">
        <v>5246.1757750991937</v>
      </c>
      <c r="X34" s="23">
        <v>5232.7555363655119</v>
      </c>
      <c r="Y34" s="23">
        <v>5219.3352976318283</v>
      </c>
      <c r="Z34" s="23">
        <v>5205.9837179330943</v>
      </c>
      <c r="AA34" s="23">
        <v>5192.6321382343604</v>
      </c>
      <c r="AB34" s="23">
        <v>5179.3488870818392</v>
      </c>
      <c r="AC34" s="23">
        <v>5166.065635929318</v>
      </c>
      <c r="AD34" s="23">
        <v>5152.8503277528162</v>
      </c>
      <c r="AE34" s="23">
        <v>5139.6350195763143</v>
      </c>
      <c r="AF34" s="23">
        <v>5126.4873238870978</v>
      </c>
      <c r="AG34" s="23">
        <v>5113.3396281978812</v>
      </c>
      <c r="AH34" s="23">
        <v>5100.2592145072113</v>
      </c>
      <c r="AI34" s="23">
        <v>5087.1788008165413</v>
      </c>
      <c r="AJ34" s="23">
        <v>5074.1652835542282</v>
      </c>
      <c r="AK34" s="23">
        <v>5061.151766291915</v>
      </c>
      <c r="AL34" s="23">
        <v>5048.2048425099483</v>
      </c>
      <c r="AM34" s="23">
        <v>5035.2579187279816</v>
      </c>
    </row>
    <row r="35" spans="1:39" x14ac:dyDescent="0.25">
      <c r="A35" s="23" t="s">
        <v>17</v>
      </c>
      <c r="B35" s="23" t="s">
        <v>225</v>
      </c>
      <c r="C35" s="23">
        <v>5508.1456035900001</v>
      </c>
      <c r="D35" s="23">
        <v>5508.1456035900001</v>
      </c>
      <c r="E35" s="23">
        <v>5508.1456035900001</v>
      </c>
      <c r="F35" s="23">
        <v>5508.1456035900001</v>
      </c>
      <c r="G35" s="23">
        <v>5508.1456035900001</v>
      </c>
      <c r="H35" s="23">
        <v>5508.1456035900001</v>
      </c>
      <c r="I35" s="23">
        <v>5508.1456035900001</v>
      </c>
      <c r="J35" s="23">
        <v>5508.1456035900001</v>
      </c>
      <c r="K35" s="23">
        <v>5508.1456035900001</v>
      </c>
      <c r="L35" s="23">
        <v>5508.1456035900001</v>
      </c>
      <c r="M35" s="23">
        <v>5508.1456035900001</v>
      </c>
      <c r="N35" s="23">
        <v>5508.1456035900001</v>
      </c>
      <c r="O35" s="23">
        <v>5508.1456035900001</v>
      </c>
      <c r="P35" s="23">
        <v>5508.1456035900001</v>
      </c>
      <c r="Q35" s="23">
        <v>5508.1456035900001</v>
      </c>
      <c r="R35" s="23">
        <v>5508.1456035900001</v>
      </c>
      <c r="S35" s="23">
        <v>5508.1456035900001</v>
      </c>
      <c r="T35" s="23">
        <v>5508.1456035900001</v>
      </c>
      <c r="U35" s="23">
        <v>5508.1456035900001</v>
      </c>
      <c r="V35" s="23">
        <v>5508.1456035900001</v>
      </c>
      <c r="W35" s="23">
        <v>5508.1456035900001</v>
      </c>
      <c r="X35" s="23">
        <v>5508.1456035900001</v>
      </c>
      <c r="Y35" s="23">
        <v>5508.1456035900001</v>
      </c>
      <c r="Z35" s="23">
        <v>5508.1456035900001</v>
      </c>
      <c r="AA35" s="23">
        <v>5508.1456035900001</v>
      </c>
      <c r="AB35" s="23">
        <v>5508.1456035900001</v>
      </c>
      <c r="AC35" s="23">
        <v>5508.1456035900001</v>
      </c>
      <c r="AD35" s="23">
        <v>5508.1456035900001</v>
      </c>
      <c r="AE35" s="23">
        <v>5508.1456035900001</v>
      </c>
      <c r="AF35" s="23">
        <v>5508.1456035900001</v>
      </c>
      <c r="AG35" s="23">
        <v>5508.1456035900001</v>
      </c>
      <c r="AH35" s="23">
        <v>5508.1456035900001</v>
      </c>
      <c r="AI35" s="23">
        <v>5508.1456035900001</v>
      </c>
      <c r="AJ35" s="23">
        <v>5508.1456035900001</v>
      </c>
      <c r="AK35" s="23">
        <v>5508.1456035900001</v>
      </c>
      <c r="AL35" s="23">
        <v>5508.1456035900001</v>
      </c>
      <c r="AM35" s="23">
        <v>5508.1456035900001</v>
      </c>
    </row>
    <row r="36" spans="1:39" x14ac:dyDescent="0.25">
      <c r="A36" t="s">
        <v>16</v>
      </c>
      <c r="B36" s="23" t="s">
        <v>226</v>
      </c>
      <c r="C36" s="23">
        <v>5486.0752926746272</v>
      </c>
      <c r="D36" s="23">
        <v>5486.0752926746272</v>
      </c>
      <c r="E36" s="23">
        <v>5486.0752926746272</v>
      </c>
      <c r="F36" s="23">
        <v>5486.0752926746272</v>
      </c>
      <c r="G36" s="23">
        <v>5486.0752926746272</v>
      </c>
      <c r="H36" s="23">
        <v>5486.0752926746272</v>
      </c>
      <c r="I36" s="23">
        <v>5486.0752926746272</v>
      </c>
      <c r="J36" s="23">
        <v>5486.0752926746272</v>
      </c>
      <c r="K36" s="23">
        <v>5486.0752926746272</v>
      </c>
      <c r="L36" s="23">
        <v>5456.941915280695</v>
      </c>
      <c r="M36" s="23">
        <v>5427.8146075422128</v>
      </c>
      <c r="N36" s="23">
        <v>5398.6820007496799</v>
      </c>
      <c r="O36" s="23">
        <v>5369.554129275567</v>
      </c>
      <c r="P36" s="23">
        <v>5340.4236280942096</v>
      </c>
      <c r="Q36" s="23">
        <v>5311.2919735167416</v>
      </c>
      <c r="R36" s="23">
        <v>5282.1649602154803</v>
      </c>
      <c r="S36" s="23">
        <v>5253.033366304574</v>
      </c>
      <c r="T36" s="23">
        <v>5223.8993712422762</v>
      </c>
      <c r="U36" s="23">
        <v>5194.7715493250989</v>
      </c>
      <c r="V36" s="23">
        <v>5165.6423864073486</v>
      </c>
      <c r="W36" s="23">
        <v>5136.5121041657794</v>
      </c>
      <c r="X36" s="23">
        <v>5107.3811547755313</v>
      </c>
      <c r="Y36" s="23">
        <v>5078.2492803038613</v>
      </c>
      <c r="Z36" s="23">
        <v>5049.1202056943148</v>
      </c>
      <c r="AA36" s="23">
        <v>5019.9890377112424</v>
      </c>
      <c r="AB36" s="23">
        <v>4990.8610303601599</v>
      </c>
      <c r="AC36" s="23">
        <v>4961.7269185916175</v>
      </c>
      <c r="AD36" s="23">
        <v>4932.5962738203216</v>
      </c>
      <c r="AE36" s="23">
        <v>4903.4656290490257</v>
      </c>
      <c r="AF36" s="23">
        <v>4874.3349842777297</v>
      </c>
      <c r="AG36" s="23">
        <v>4845.2043395064338</v>
      </c>
      <c r="AH36" s="23">
        <v>4816.0736947351379</v>
      </c>
      <c r="AI36" s="23">
        <v>4786.943049963842</v>
      </c>
      <c r="AJ36" s="23">
        <v>4757.8124051925461</v>
      </c>
      <c r="AK36" s="23">
        <v>4728.6817604212501</v>
      </c>
      <c r="AL36" s="23">
        <v>4699.5511156499542</v>
      </c>
      <c r="AM36" s="23">
        <v>4670.4204708786583</v>
      </c>
    </row>
    <row r="37" spans="1:39" x14ac:dyDescent="0.25">
      <c r="A37" t="s">
        <v>19</v>
      </c>
      <c r="B37" s="23" t="s">
        <v>227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 x14ac:dyDescent="0.25">
      <c r="A38" s="23" t="s">
        <v>19</v>
      </c>
      <c r="B38" s="23" t="s">
        <v>228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 x14ac:dyDescent="0.25">
      <c r="A39" s="23" t="s">
        <v>19</v>
      </c>
      <c r="B39" s="23" t="s">
        <v>229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 x14ac:dyDescent="0.25">
      <c r="A40" s="23" t="s">
        <v>19</v>
      </c>
      <c r="B40" s="23" t="s">
        <v>230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 x14ac:dyDescent="0.25">
      <c r="A41" s="23" t="s">
        <v>19</v>
      </c>
      <c r="B41" s="23" t="s">
        <v>231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 x14ac:dyDescent="0.25">
      <c r="A42" s="23" t="s">
        <v>19</v>
      </c>
      <c r="B42" s="23" t="s">
        <v>232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 x14ac:dyDescent="0.25">
      <c r="A43" s="23" t="s">
        <v>19</v>
      </c>
      <c r="B43" s="23" t="s">
        <v>233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 x14ac:dyDescent="0.25">
      <c r="A44" s="23" t="s">
        <v>19</v>
      </c>
      <c r="B44" s="23" t="s">
        <v>234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 x14ac:dyDescent="0.25">
      <c r="A45" s="23" t="s">
        <v>19</v>
      </c>
      <c r="B45" s="23" t="s">
        <v>235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 x14ac:dyDescent="0.25">
      <c r="A46" s="23" t="s">
        <v>19</v>
      </c>
      <c r="B46" s="23" t="s">
        <v>236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 x14ac:dyDescent="0.25">
      <c r="A47" s="23" t="s">
        <v>19</v>
      </c>
      <c r="B47" s="23" t="s">
        <v>237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 x14ac:dyDescent="0.25">
      <c r="A48" s="23" t="s">
        <v>19</v>
      </c>
      <c r="B48" s="23" t="s">
        <v>238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 x14ac:dyDescent="0.25">
      <c r="A49" s="23" t="s">
        <v>19</v>
      </c>
      <c r="B49" s="23" t="s">
        <v>239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 x14ac:dyDescent="0.25">
      <c r="A50" s="23" t="s">
        <v>19</v>
      </c>
      <c r="B50" s="23" t="s">
        <v>240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 x14ac:dyDescent="0.25">
      <c r="A51" s="23" t="s">
        <v>19</v>
      </c>
      <c r="B51" s="23" t="s">
        <v>241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 x14ac:dyDescent="0.25">
      <c r="A52" s="23" t="s">
        <v>19</v>
      </c>
      <c r="B52" s="23" t="s">
        <v>242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 x14ac:dyDescent="0.25">
      <c r="A53" s="23" t="s">
        <v>19</v>
      </c>
      <c r="B53" s="23" t="s">
        <v>243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 x14ac:dyDescent="0.25">
      <c r="A54" s="23" t="s">
        <v>19</v>
      </c>
      <c r="B54" s="23" t="s">
        <v>244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 x14ac:dyDescent="0.25">
      <c r="A55" t="s">
        <v>20</v>
      </c>
      <c r="B55" s="23" t="s">
        <v>245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 x14ac:dyDescent="0.25">
      <c r="A56" s="23" t="s">
        <v>20</v>
      </c>
      <c r="B56" s="23" t="s">
        <v>246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 x14ac:dyDescent="0.25">
      <c r="A57" s="23" t="s">
        <v>20</v>
      </c>
      <c r="B57" s="23" t="s">
        <v>247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 x14ac:dyDescent="0.25">
      <c r="A58" s="23" t="s">
        <v>20</v>
      </c>
      <c r="B58" s="23" t="s">
        <v>248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 x14ac:dyDescent="0.25">
      <c r="A59" s="23" t="s">
        <v>20</v>
      </c>
      <c r="B59" s="23" t="s">
        <v>249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 x14ac:dyDescent="0.25">
      <c r="A60" s="23" t="s">
        <v>20</v>
      </c>
      <c r="B60" s="23" t="s">
        <v>250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 x14ac:dyDescent="0.25">
      <c r="A61" s="23" t="s">
        <v>20</v>
      </c>
      <c r="B61" s="23" t="s">
        <v>251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 x14ac:dyDescent="0.25">
      <c r="A62" s="23" t="s">
        <v>20</v>
      </c>
      <c r="B62" s="23" t="s">
        <v>252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 x14ac:dyDescent="0.25">
      <c r="A63" s="23" t="s">
        <v>20</v>
      </c>
      <c r="B63" s="23" t="s">
        <v>253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 x14ac:dyDescent="0.25">
      <c r="A64" t="s">
        <v>34</v>
      </c>
      <c r="B64" s="23" t="s">
        <v>254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 x14ac:dyDescent="0.25">
      <c r="A65" s="23" t="s">
        <v>34</v>
      </c>
      <c r="B65" s="23" t="s">
        <v>255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 x14ac:dyDescent="0.25">
      <c r="A66" s="23" t="s">
        <v>34</v>
      </c>
      <c r="B66" s="23" t="s">
        <v>256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 x14ac:dyDescent="0.25">
      <c r="A67" s="23" t="s">
        <v>34</v>
      </c>
      <c r="B67" s="23" t="s">
        <v>257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 x14ac:dyDescent="0.25">
      <c r="A68" s="23" t="s">
        <v>34</v>
      </c>
      <c r="B68" s="23" t="s">
        <v>258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 x14ac:dyDescent="0.25">
      <c r="A69" s="23" t="s">
        <v>34</v>
      </c>
      <c r="B69" s="23" t="s">
        <v>259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 x14ac:dyDescent="0.25">
      <c r="A70" s="23" t="s">
        <v>34</v>
      </c>
      <c r="B70" s="23" t="s">
        <v>260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 x14ac:dyDescent="0.25">
      <c r="A71" s="23" t="s">
        <v>34</v>
      </c>
      <c r="B71" s="23" t="s">
        <v>261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 x14ac:dyDescent="0.25">
      <c r="A72" s="23" t="s">
        <v>34</v>
      </c>
      <c r="B72" s="23" t="s">
        <v>262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 x14ac:dyDescent="0.25">
      <c r="A73" s="23" t="s">
        <v>34</v>
      </c>
      <c r="B73" s="23" t="s">
        <v>263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 x14ac:dyDescent="0.25">
      <c r="A74" s="23" t="s">
        <v>34</v>
      </c>
      <c r="B74" s="23" t="s">
        <v>264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 x14ac:dyDescent="0.25">
      <c r="A75" s="23" t="s">
        <v>34</v>
      </c>
      <c r="B75" s="23" t="s">
        <v>265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 x14ac:dyDescent="0.25">
      <c r="A76" s="23" t="s">
        <v>34</v>
      </c>
      <c r="B76" s="23" t="s">
        <v>266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 x14ac:dyDescent="0.25">
      <c r="A77" s="23" t="s">
        <v>34</v>
      </c>
      <c r="B77" s="23" t="s">
        <v>267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 x14ac:dyDescent="0.25">
      <c r="A78" s="23" t="s">
        <v>34</v>
      </c>
      <c r="B78" s="23" t="s">
        <v>268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 x14ac:dyDescent="0.25">
      <c r="A79" s="23" t="s">
        <v>34</v>
      </c>
      <c r="B79" s="23" t="s">
        <v>269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 x14ac:dyDescent="0.25">
      <c r="A80" s="23" t="s">
        <v>34</v>
      </c>
      <c r="B80" s="23" t="s">
        <v>270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 x14ac:dyDescent="0.25">
      <c r="A81" s="23" t="s">
        <v>34</v>
      </c>
      <c r="B81" s="23" t="s">
        <v>271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 x14ac:dyDescent="0.25">
      <c r="A82" t="s">
        <v>36</v>
      </c>
      <c r="B82" s="23" t="s">
        <v>272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 x14ac:dyDescent="0.25">
      <c r="A83" s="23" t="s">
        <v>36</v>
      </c>
      <c r="B83" s="23" t="s">
        <v>273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 x14ac:dyDescent="0.25">
      <c r="A84" s="23" t="s">
        <v>36</v>
      </c>
      <c r="B84" s="23" t="s">
        <v>274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 x14ac:dyDescent="0.25">
      <c r="A85" t="s">
        <v>139</v>
      </c>
      <c r="B85" s="23" t="s">
        <v>156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 x14ac:dyDescent="0.25">
      <c r="A86" s="23" t="s">
        <v>139</v>
      </c>
      <c r="B86" s="23" t="s">
        <v>157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 x14ac:dyDescent="0.25">
      <c r="A87" s="23" t="s">
        <v>139</v>
      </c>
      <c r="B87" s="23" t="s">
        <v>158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 x14ac:dyDescent="0.25">
      <c r="A88" s="23" t="s">
        <v>139</v>
      </c>
      <c r="B88" s="23" t="s">
        <v>159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 x14ac:dyDescent="0.25">
      <c r="A89" s="23" t="s">
        <v>139</v>
      </c>
      <c r="B89" s="23" t="s">
        <v>160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 x14ac:dyDescent="0.25">
      <c r="A90" s="23" t="s">
        <v>139</v>
      </c>
      <c r="B90" s="23" t="s">
        <v>161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 x14ac:dyDescent="0.25">
      <c r="A91" s="23" t="s">
        <v>139</v>
      </c>
      <c r="B91" s="23" t="s">
        <v>162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 x14ac:dyDescent="0.25">
      <c r="A92" s="23" t="s">
        <v>139</v>
      </c>
      <c r="B92" s="23" t="s">
        <v>163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 x14ac:dyDescent="0.25">
      <c r="A93" s="23" t="s">
        <v>139</v>
      </c>
      <c r="B93" s="23" t="s">
        <v>164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 x14ac:dyDescent="0.25">
      <c r="A94" s="23" t="s">
        <v>139</v>
      </c>
      <c r="B94" s="23" t="s">
        <v>165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25">
      <c r="A95" s="23" t="s">
        <v>139</v>
      </c>
      <c r="B95" s="23" t="s">
        <v>166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25">
      <c r="A96" s="23" t="s">
        <v>139</v>
      </c>
      <c r="B96" s="23" t="s">
        <v>167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 x14ac:dyDescent="0.25">
      <c r="A97" s="23" t="s">
        <v>139</v>
      </c>
      <c r="B97" s="23" t="s">
        <v>168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 x14ac:dyDescent="0.25">
      <c r="A98" s="23" t="s">
        <v>139</v>
      </c>
      <c r="B98" s="23" t="s">
        <v>169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 x14ac:dyDescent="0.25">
      <c r="A99" s="23" t="s">
        <v>139</v>
      </c>
      <c r="B99" s="23" t="s">
        <v>170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 x14ac:dyDescent="0.25">
      <c r="A100" s="23" t="s">
        <v>139</v>
      </c>
      <c r="B100" s="23" t="s">
        <v>171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 x14ac:dyDescent="0.25">
      <c r="A101" s="23" t="s">
        <v>139</v>
      </c>
      <c r="B101" s="23" t="s">
        <v>172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 x14ac:dyDescent="0.25">
      <c r="A102" s="23" t="s">
        <v>139</v>
      </c>
      <c r="B102" s="23" t="s">
        <v>173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 x14ac:dyDescent="0.25">
      <c r="A103" s="23" t="s">
        <v>139</v>
      </c>
      <c r="B103" s="23" t="s">
        <v>174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 x14ac:dyDescent="0.25">
      <c r="A104" s="23" t="s">
        <v>139</v>
      </c>
      <c r="B104" s="23" t="s">
        <v>175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 x14ac:dyDescent="0.25">
      <c r="A105" s="23" t="s">
        <v>139</v>
      </c>
      <c r="B105" s="23" t="s">
        <v>176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 x14ac:dyDescent="0.25">
      <c r="A106" s="23" t="s">
        <v>139</v>
      </c>
      <c r="B106" s="23" t="s">
        <v>177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 x14ac:dyDescent="0.25">
      <c r="A107" s="23" t="s">
        <v>139</v>
      </c>
      <c r="B107" s="23" t="s">
        <v>178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 x14ac:dyDescent="0.25">
      <c r="A108" s="23" t="s">
        <v>139</v>
      </c>
      <c r="B108" s="23" t="s">
        <v>179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 x14ac:dyDescent="0.25">
      <c r="A109" s="23" t="s">
        <v>139</v>
      </c>
      <c r="B109" s="23" t="s">
        <v>180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 x14ac:dyDescent="0.25">
      <c r="A110" s="23" t="s">
        <v>139</v>
      </c>
      <c r="B110" s="23" t="s">
        <v>181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 x14ac:dyDescent="0.25">
      <c r="A111" s="23" t="s">
        <v>139</v>
      </c>
      <c r="B111" s="23" t="s">
        <v>182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 x14ac:dyDescent="0.25">
      <c r="A112" s="23" t="s">
        <v>139</v>
      </c>
      <c r="B112" s="23" t="s">
        <v>183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 x14ac:dyDescent="0.25">
      <c r="A113" s="23" t="s">
        <v>139</v>
      </c>
      <c r="B113" s="23" t="s">
        <v>184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 x14ac:dyDescent="0.25">
      <c r="A114" s="23" t="s">
        <v>139</v>
      </c>
      <c r="B114" s="23" t="s">
        <v>185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 x14ac:dyDescent="0.25">
      <c r="A117" s="23"/>
      <c r="B117" s="23">
        <v>2014</v>
      </c>
      <c r="C117" s="47">
        <v>2015</v>
      </c>
      <c r="D117" s="47">
        <v>2016</v>
      </c>
      <c r="E117" s="47">
        <v>2017</v>
      </c>
      <c r="F117" s="47">
        <v>2018</v>
      </c>
      <c r="G117" s="47">
        <v>2019</v>
      </c>
      <c r="H117" s="47">
        <v>2020</v>
      </c>
      <c r="I117" s="47">
        <v>2021</v>
      </c>
      <c r="J117" s="47">
        <v>2022</v>
      </c>
      <c r="K117" s="47">
        <v>2023</v>
      </c>
      <c r="L117" s="47">
        <v>2024</v>
      </c>
      <c r="M117" s="47">
        <v>2025</v>
      </c>
      <c r="N117" s="47">
        <v>2026</v>
      </c>
      <c r="O117" s="47">
        <v>2027</v>
      </c>
      <c r="P117" s="47">
        <v>2028</v>
      </c>
      <c r="Q117" s="47">
        <v>2029</v>
      </c>
      <c r="R117" s="47">
        <v>2030</v>
      </c>
      <c r="S117" s="47">
        <v>2031</v>
      </c>
      <c r="T117" s="47">
        <v>2032</v>
      </c>
      <c r="U117" s="47">
        <v>2033</v>
      </c>
      <c r="V117" s="47">
        <v>2034</v>
      </c>
      <c r="W117" s="47">
        <v>2035</v>
      </c>
      <c r="X117" s="47">
        <v>2036</v>
      </c>
      <c r="Y117" s="47">
        <v>2037</v>
      </c>
      <c r="Z117" s="47">
        <v>2038</v>
      </c>
      <c r="AA117" s="47">
        <v>2039</v>
      </c>
      <c r="AB117" s="47">
        <v>2040</v>
      </c>
      <c r="AC117" s="47">
        <v>2041</v>
      </c>
      <c r="AD117" s="47">
        <v>2042</v>
      </c>
      <c r="AE117" s="47">
        <v>2043</v>
      </c>
      <c r="AF117" s="47">
        <v>2044</v>
      </c>
      <c r="AG117" s="47">
        <v>2045</v>
      </c>
      <c r="AH117" s="47">
        <v>2046</v>
      </c>
      <c r="AI117" s="47">
        <v>2047</v>
      </c>
      <c r="AJ117" s="47">
        <v>2048</v>
      </c>
      <c r="AK117" s="47">
        <v>2049</v>
      </c>
      <c r="AL117" s="47">
        <v>2050</v>
      </c>
    </row>
    <row r="118" spans="1:39" x14ac:dyDescent="0.25">
      <c r="A118" s="23" t="s">
        <v>15</v>
      </c>
      <c r="B118" s="23">
        <f>AVERAGEIF($A$3:$A$114,$A118,C$3:C$114)/AVERAGEIF($A$3:$A$114,$A118,$C$3:$C$114)</f>
        <v>1</v>
      </c>
      <c r="C118" s="23">
        <f t="shared" ref="C118:AL126" si="0">AVERAGEIF($A$3:$A$114,$A118,D$3:D$114)/AVERAGEIF($A$3:$A$114,$A118,$C$3:$C$114)</f>
        <v>1</v>
      </c>
      <c r="D118" s="23">
        <f t="shared" si="0"/>
        <v>1</v>
      </c>
      <c r="E118" s="23">
        <f t="shared" si="0"/>
        <v>1</v>
      </c>
      <c r="F118" s="23">
        <f t="shared" si="0"/>
        <v>0.9870305754846449</v>
      </c>
      <c r="G118" s="23">
        <f t="shared" si="0"/>
        <v>0.97196315993757809</v>
      </c>
      <c r="H118" s="23">
        <f t="shared" si="0"/>
        <v>0.95577440260610869</v>
      </c>
      <c r="I118" s="23">
        <f t="shared" si="0"/>
        <v>0.95013074428804678</v>
      </c>
      <c r="J118" s="23">
        <f t="shared" si="0"/>
        <v>0.94528925277479114</v>
      </c>
      <c r="K118" s="23">
        <f t="shared" si="0"/>
        <v>0.94044793236853008</v>
      </c>
      <c r="L118" s="23">
        <f t="shared" si="0"/>
        <v>0.93455441989281318</v>
      </c>
      <c r="M118" s="23">
        <f t="shared" si="0"/>
        <v>0.9294748344424093</v>
      </c>
      <c r="N118" s="23">
        <f t="shared" si="0"/>
        <v>0.92339530735159259</v>
      </c>
      <c r="O118" s="23">
        <f t="shared" si="0"/>
        <v>0.91593586191427245</v>
      </c>
      <c r="P118" s="23">
        <f t="shared" si="0"/>
        <v>0.91088677206295787</v>
      </c>
      <c r="Q118" s="23">
        <f t="shared" si="0"/>
        <v>0.90479828005217688</v>
      </c>
      <c r="R118" s="23">
        <f t="shared" si="0"/>
        <v>0.89806074103044686</v>
      </c>
      <c r="S118" s="23">
        <f t="shared" si="0"/>
        <v>0.89201998891483936</v>
      </c>
      <c r="T118" s="23">
        <f t="shared" si="0"/>
        <v>0.88688039767587123</v>
      </c>
      <c r="U118" s="23">
        <f t="shared" si="0"/>
        <v>0.8805465787765393</v>
      </c>
      <c r="V118" s="23">
        <f t="shared" si="0"/>
        <v>0.87495527890286851</v>
      </c>
      <c r="W118" s="23">
        <f t="shared" si="0"/>
        <v>0.86961524026459214</v>
      </c>
      <c r="X118" s="23">
        <f t="shared" si="0"/>
        <v>0.86446017629301963</v>
      </c>
      <c r="Y118" s="23">
        <f t="shared" si="0"/>
        <v>0.85841879945254185</v>
      </c>
      <c r="Z118" s="23">
        <f t="shared" si="0"/>
        <v>0.85340016353923465</v>
      </c>
      <c r="AA118" s="23">
        <f t="shared" si="0"/>
        <v>0.84780005393533642</v>
      </c>
      <c r="AB118" s="23">
        <f t="shared" si="0"/>
        <v>0.84251217953750401</v>
      </c>
      <c r="AC118" s="23">
        <f t="shared" si="0"/>
        <v>0.83695732338820972</v>
      </c>
      <c r="AD118" s="23">
        <f t="shared" si="0"/>
        <v>0.83140246723891542</v>
      </c>
      <c r="AE118" s="23">
        <f t="shared" si="0"/>
        <v>0.82584761108962101</v>
      </c>
      <c r="AF118" s="23">
        <f t="shared" si="0"/>
        <v>0.82029275494032672</v>
      </c>
      <c r="AG118" s="23">
        <f t="shared" si="0"/>
        <v>0.81473789879103242</v>
      </c>
      <c r="AH118" s="23">
        <f t="shared" si="0"/>
        <v>0.80918304264173802</v>
      </c>
      <c r="AI118" s="23">
        <f t="shared" si="0"/>
        <v>0.80362818649244372</v>
      </c>
      <c r="AJ118" s="23">
        <f t="shared" si="0"/>
        <v>0.79807333034314942</v>
      </c>
      <c r="AK118" s="23">
        <f t="shared" si="0"/>
        <v>0.79251847419385513</v>
      </c>
      <c r="AL118" s="23">
        <f t="shared" si="0"/>
        <v>0.78696361804456072</v>
      </c>
    </row>
    <row r="119" spans="1:39" x14ac:dyDescent="0.25">
      <c r="A119" s="23" t="s">
        <v>33</v>
      </c>
      <c r="B119" s="23">
        <f t="shared" ref="B119:Q126" si="1">AVERAGEIF($A$3:$A$114,$A119,C$3:C$114)/AVERAGEIF($A$3:$A$114,$A119,$C$3:$C$114)</f>
        <v>1</v>
      </c>
      <c r="C119" s="23">
        <f t="shared" si="1"/>
        <v>1</v>
      </c>
      <c r="D119" s="23">
        <f t="shared" si="1"/>
        <v>1</v>
      </c>
      <c r="E119" s="23">
        <f t="shared" si="1"/>
        <v>0.98784262086501395</v>
      </c>
      <c r="F119" s="23">
        <f t="shared" si="1"/>
        <v>0.98509647542332057</v>
      </c>
      <c r="G119" s="23">
        <f t="shared" si="1"/>
        <v>0.98158537067433405</v>
      </c>
      <c r="H119" s="23">
        <f t="shared" si="1"/>
        <v>0.9756026996855014</v>
      </c>
      <c r="I119" s="23">
        <f t="shared" si="1"/>
        <v>0.97273118486900834</v>
      </c>
      <c r="J119" s="23">
        <f t="shared" si="1"/>
        <v>0.96980698077283733</v>
      </c>
      <c r="K119" s="23">
        <f t="shared" si="1"/>
        <v>0.96693506213768765</v>
      </c>
      <c r="L119" s="23">
        <f t="shared" si="1"/>
        <v>0.96406446214731112</v>
      </c>
      <c r="M119" s="23">
        <f t="shared" si="1"/>
        <v>0.96106629083872919</v>
      </c>
      <c r="N119" s="23">
        <f t="shared" si="1"/>
        <v>0.95250222520282879</v>
      </c>
      <c r="O119" s="23">
        <f t="shared" si="1"/>
        <v>0.94590281955516775</v>
      </c>
      <c r="P119" s="23">
        <f t="shared" si="1"/>
        <v>0.93978388296870563</v>
      </c>
      <c r="Q119" s="23">
        <f t="shared" si="1"/>
        <v>0.93543208992746663</v>
      </c>
      <c r="R119" s="23">
        <f t="shared" si="0"/>
        <v>0.93080651479316845</v>
      </c>
      <c r="S119" s="23">
        <f t="shared" si="0"/>
        <v>0.92661106847301333</v>
      </c>
      <c r="T119" s="23">
        <f t="shared" si="0"/>
        <v>0.92327284240655727</v>
      </c>
      <c r="U119" s="23">
        <f t="shared" si="0"/>
        <v>0.92030570427829594</v>
      </c>
      <c r="V119" s="23">
        <f t="shared" si="0"/>
        <v>0.91729548130556826</v>
      </c>
      <c r="W119" s="23">
        <f t="shared" si="0"/>
        <v>0.91391816900549139</v>
      </c>
      <c r="X119" s="23">
        <f t="shared" si="0"/>
        <v>0.91051797707149129</v>
      </c>
      <c r="Y119" s="23">
        <f t="shared" si="0"/>
        <v>0.90758459492519605</v>
      </c>
      <c r="Z119" s="23">
        <f t="shared" si="0"/>
        <v>0.90400428867410954</v>
      </c>
      <c r="AA119" s="23">
        <f t="shared" si="0"/>
        <v>0.90106655472843411</v>
      </c>
      <c r="AB119" s="23">
        <f t="shared" si="0"/>
        <v>0.89770138280555922</v>
      </c>
      <c r="AC119" s="23">
        <f t="shared" si="0"/>
        <v>0.89439086960679826</v>
      </c>
      <c r="AD119" s="23">
        <f t="shared" si="0"/>
        <v>0.8910803564080374</v>
      </c>
      <c r="AE119" s="23">
        <f t="shared" si="0"/>
        <v>0.88776984320927643</v>
      </c>
      <c r="AF119" s="23">
        <f t="shared" si="0"/>
        <v>0.88445933001051547</v>
      </c>
      <c r="AG119" s="23">
        <f t="shared" si="0"/>
        <v>0.88114881681175461</v>
      </c>
      <c r="AH119" s="23">
        <f t="shared" si="0"/>
        <v>0.87783830361299364</v>
      </c>
      <c r="AI119" s="23">
        <f t="shared" si="0"/>
        <v>0.87452779041423268</v>
      </c>
      <c r="AJ119" s="23">
        <f t="shared" si="0"/>
        <v>0.87121727721547182</v>
      </c>
      <c r="AK119" s="23">
        <f t="shared" si="0"/>
        <v>0.86790676401671085</v>
      </c>
      <c r="AL119" s="23">
        <f t="shared" si="0"/>
        <v>0.86459625081794989</v>
      </c>
    </row>
    <row r="120" spans="1:39" x14ac:dyDescent="0.25">
      <c r="A120" s="23" t="s">
        <v>16</v>
      </c>
      <c r="B120" s="23">
        <f t="shared" si="1"/>
        <v>1</v>
      </c>
      <c r="C120" s="23">
        <f t="shared" si="0"/>
        <v>1</v>
      </c>
      <c r="D120" s="23">
        <f t="shared" si="0"/>
        <v>1</v>
      </c>
      <c r="E120" s="23">
        <f t="shared" si="0"/>
        <v>1</v>
      </c>
      <c r="F120" s="23">
        <f t="shared" si="0"/>
        <v>1</v>
      </c>
      <c r="G120" s="23">
        <f t="shared" si="0"/>
        <v>1</v>
      </c>
      <c r="H120" s="23">
        <f t="shared" si="0"/>
        <v>1</v>
      </c>
      <c r="I120" s="23">
        <f t="shared" si="0"/>
        <v>1</v>
      </c>
      <c r="J120" s="23">
        <f t="shared" si="0"/>
        <v>1</v>
      </c>
      <c r="K120" s="23">
        <f t="shared" si="0"/>
        <v>0.99468957755048804</v>
      </c>
      <c r="L120" s="23">
        <f t="shared" si="0"/>
        <v>0.98938026147577518</v>
      </c>
      <c r="M120" s="23">
        <f t="shared" si="0"/>
        <v>0.98406997949123287</v>
      </c>
      <c r="N120" s="23">
        <f t="shared" si="0"/>
        <v>0.97876056065897477</v>
      </c>
      <c r="O120" s="23">
        <f t="shared" si="0"/>
        <v>0.97345066248454493</v>
      </c>
      <c r="P120" s="23">
        <f t="shared" si="0"/>
        <v>0.96814055406945143</v>
      </c>
      <c r="Q120" s="23">
        <f t="shared" si="0"/>
        <v>0.96283129166465842</v>
      </c>
      <c r="R120" s="23">
        <f t="shared" si="0"/>
        <v>0.95752119430784588</v>
      </c>
      <c r="S120" s="23">
        <f t="shared" si="0"/>
        <v>0.9522106592699473</v>
      </c>
      <c r="T120" s="23">
        <f t="shared" si="0"/>
        <v>0.94690124947091114</v>
      </c>
      <c r="U120" s="23">
        <f t="shared" si="0"/>
        <v>0.94159159523473146</v>
      </c>
      <c r="V120" s="23">
        <f t="shared" si="0"/>
        <v>0.93628173696857431</v>
      </c>
      <c r="W120" s="23">
        <f t="shared" si="0"/>
        <v>0.93097175709477531</v>
      </c>
      <c r="X120" s="23">
        <f t="shared" si="0"/>
        <v>0.92566160859743896</v>
      </c>
      <c r="Y120" s="23">
        <f t="shared" si="0"/>
        <v>0.92035197045804973</v>
      </c>
      <c r="Z120" s="23">
        <f t="shared" si="0"/>
        <v>0.91504195073922256</v>
      </c>
      <c r="AA120" s="23">
        <f t="shared" si="0"/>
        <v>0.90973250713935505</v>
      </c>
      <c r="AB120" s="23">
        <f t="shared" si="0"/>
        <v>0.9044219508282807</v>
      </c>
      <c r="AC120" s="23">
        <f t="shared" si="0"/>
        <v>0.89911202648032418</v>
      </c>
      <c r="AD120" s="23">
        <f t="shared" si="0"/>
        <v>0.89380210213236755</v>
      </c>
      <c r="AE120" s="23">
        <f t="shared" si="0"/>
        <v>0.88849217778441103</v>
      </c>
      <c r="AF120" s="23">
        <f t="shared" si="0"/>
        <v>0.88318225343645451</v>
      </c>
      <c r="AG120" s="23">
        <f t="shared" si="0"/>
        <v>0.87787232908849788</v>
      </c>
      <c r="AH120" s="23">
        <f t="shared" si="0"/>
        <v>0.87256240474054136</v>
      </c>
      <c r="AI120" s="23">
        <f t="shared" si="0"/>
        <v>0.86725248039258485</v>
      </c>
      <c r="AJ120" s="23">
        <f t="shared" si="0"/>
        <v>0.86194255604462822</v>
      </c>
      <c r="AK120" s="23">
        <f t="shared" si="0"/>
        <v>0.8566326316966717</v>
      </c>
      <c r="AL120" s="23">
        <f t="shared" si="0"/>
        <v>0.85132270734871507</v>
      </c>
    </row>
    <row r="121" spans="1:39" x14ac:dyDescent="0.25">
      <c r="A121" s="23" t="s">
        <v>17</v>
      </c>
      <c r="B121" s="23">
        <f t="shared" si="1"/>
        <v>1</v>
      </c>
      <c r="C121" s="23">
        <f t="shared" si="0"/>
        <v>0.99975836227772585</v>
      </c>
      <c r="D121" s="23">
        <f t="shared" si="0"/>
        <v>0.99466325112733922</v>
      </c>
      <c r="E121" s="23">
        <f t="shared" si="0"/>
        <v>0.98932835790046247</v>
      </c>
      <c r="F121" s="23">
        <f t="shared" si="0"/>
        <v>0.98399346467358528</v>
      </c>
      <c r="G121" s="23">
        <f t="shared" si="0"/>
        <v>0.97866103369149471</v>
      </c>
      <c r="H121" s="23">
        <f t="shared" si="0"/>
        <v>0.97332860270940413</v>
      </c>
      <c r="I121" s="23">
        <f t="shared" si="0"/>
        <v>0.96799862359482336</v>
      </c>
      <c r="J121" s="23">
        <f t="shared" si="0"/>
        <v>0.96266864448024259</v>
      </c>
      <c r="K121" s="23">
        <f t="shared" si="0"/>
        <v>0.95734110213895041</v>
      </c>
      <c r="L121" s="23">
        <f t="shared" si="0"/>
        <v>0.95201355979765845</v>
      </c>
      <c r="M121" s="23">
        <f t="shared" si="0"/>
        <v>0.94668844290898935</v>
      </c>
      <c r="N121" s="23">
        <f t="shared" si="0"/>
        <v>0.94136332602032036</v>
      </c>
      <c r="O121" s="23">
        <f t="shared" si="0"/>
        <v>0.93604062232021989</v>
      </c>
      <c r="P121" s="23">
        <f t="shared" si="0"/>
        <v>0.93071791862011943</v>
      </c>
      <c r="Q121" s="23">
        <f t="shared" si="0"/>
        <v>0.92539761584453317</v>
      </c>
      <c r="R121" s="23">
        <f t="shared" si="0"/>
        <v>0.92007731306894658</v>
      </c>
      <c r="S121" s="23">
        <f t="shared" si="0"/>
        <v>0.91475939895381986</v>
      </c>
      <c r="T121" s="23">
        <f t="shared" si="0"/>
        <v>0.90944148483869325</v>
      </c>
      <c r="U121" s="23">
        <f t="shared" si="0"/>
        <v>0.90412594617658282</v>
      </c>
      <c r="V121" s="23">
        <f t="shared" si="0"/>
        <v>0.89881040751447216</v>
      </c>
      <c r="W121" s="23">
        <f t="shared" si="0"/>
        <v>0.89349723298471229</v>
      </c>
      <c r="X121" s="23">
        <f t="shared" si="0"/>
        <v>0.89176597709927896</v>
      </c>
      <c r="Y121" s="23">
        <f t="shared" si="0"/>
        <v>0.89003707308214175</v>
      </c>
      <c r="Z121" s="23">
        <f t="shared" si="0"/>
        <v>0.88830816906500465</v>
      </c>
      <c r="AA121" s="23">
        <f t="shared" si="0"/>
        <v>0.88658160559549781</v>
      </c>
      <c r="AB121" s="23">
        <f t="shared" si="0"/>
        <v>0.88485504212599109</v>
      </c>
      <c r="AC121" s="23">
        <f t="shared" si="0"/>
        <v>0.88313080599667149</v>
      </c>
      <c r="AD121" s="23">
        <f t="shared" si="0"/>
        <v>0.88140656986735166</v>
      </c>
      <c r="AE121" s="23">
        <f t="shared" si="0"/>
        <v>0.87968464975755345</v>
      </c>
      <c r="AF121" s="23">
        <f t="shared" si="0"/>
        <v>0.87796272964775512</v>
      </c>
      <c r="AG121" s="23">
        <f t="shared" si="0"/>
        <v>0.87624311423681278</v>
      </c>
      <c r="AH121" s="23">
        <f t="shared" si="0"/>
        <v>0.87452349882587044</v>
      </c>
      <c r="AI121" s="23">
        <f t="shared" si="0"/>
        <v>0.87280617490634038</v>
      </c>
      <c r="AJ121" s="23">
        <f t="shared" si="0"/>
        <v>0.87108885098681033</v>
      </c>
      <c r="AK121" s="23">
        <f t="shared" si="0"/>
        <v>0.86937380818141585</v>
      </c>
      <c r="AL121" s="23">
        <f t="shared" si="0"/>
        <v>0.86765876537602138</v>
      </c>
    </row>
    <row r="122" spans="1:39" s="23" customFormat="1" x14ac:dyDescent="0.25">
      <c r="A122" s="23" t="s">
        <v>19</v>
      </c>
      <c r="B122" s="23">
        <f t="shared" si="1"/>
        <v>1</v>
      </c>
      <c r="C122" s="23">
        <f t="shared" si="1"/>
        <v>0.96497236941597719</v>
      </c>
      <c r="D122" s="23">
        <f t="shared" si="1"/>
        <v>0.92994473883195394</v>
      </c>
      <c r="E122" s="23">
        <f t="shared" si="1"/>
        <v>0.89491710824793125</v>
      </c>
      <c r="F122" s="23">
        <f t="shared" si="1"/>
        <v>0.85988947766390789</v>
      </c>
      <c r="G122" s="23">
        <f t="shared" si="1"/>
        <v>0.82486184707988508</v>
      </c>
      <c r="H122" s="23">
        <f t="shared" si="1"/>
        <v>0.78983421649586227</v>
      </c>
      <c r="I122" s="23">
        <f t="shared" si="1"/>
        <v>0.76580053976024598</v>
      </c>
      <c r="J122" s="23">
        <f t="shared" si="1"/>
        <v>0.74176686302462991</v>
      </c>
      <c r="K122" s="23">
        <f t="shared" si="1"/>
        <v>0.71773318628901372</v>
      </c>
      <c r="L122" s="23">
        <f t="shared" si="1"/>
        <v>0.69369950955339765</v>
      </c>
      <c r="M122" s="23">
        <f t="shared" si="1"/>
        <v>0.66966583281778169</v>
      </c>
      <c r="N122" s="23">
        <f t="shared" si="1"/>
        <v>0.65897513101564398</v>
      </c>
      <c r="O122" s="23">
        <f t="shared" si="1"/>
        <v>0.64850185957511186</v>
      </c>
      <c r="P122" s="23">
        <f t="shared" si="1"/>
        <v>0.63821492360193133</v>
      </c>
      <c r="Q122" s="23">
        <f t="shared" si="1"/>
        <v>0.62808943694272124</v>
      </c>
      <c r="R122" s="23">
        <f t="shared" ref="R122:AL122" si="2">AVERAGEIF($A$3:$A$114,$A122,S$3:S$114)/AVERAGEIF($A$3:$A$114,$A122,$C$3:$C$114)</f>
        <v>0.61810517238374219</v>
      </c>
      <c r="S122" s="23">
        <f t="shared" si="2"/>
        <v>0.61625669224777646</v>
      </c>
      <c r="T122" s="23">
        <f t="shared" si="2"/>
        <v>0.61451888038342806</v>
      </c>
      <c r="U122" s="23">
        <f t="shared" si="2"/>
        <v>0.61288003565428051</v>
      </c>
      <c r="V122" s="23">
        <f t="shared" si="2"/>
        <v>0.61133020883791445</v>
      </c>
      <c r="W122" s="23">
        <f t="shared" si="2"/>
        <v>0.60986086923803184</v>
      </c>
      <c r="X122" s="23">
        <f t="shared" si="2"/>
        <v>0.60846464704969916</v>
      </c>
      <c r="Y122" s="23">
        <f t="shared" si="2"/>
        <v>0.60713513172190292</v>
      </c>
      <c r="Z122" s="23">
        <f t="shared" si="2"/>
        <v>0.60586671231967049</v>
      </c>
      <c r="AA122" s="23">
        <f t="shared" si="2"/>
        <v>0.60465444980437721</v>
      </c>
      <c r="AB122" s="23">
        <f t="shared" si="2"/>
        <v>0.60349397386576353</v>
      </c>
      <c r="AC122" s="23">
        <f t="shared" si="2"/>
        <v>0.60238139884803166</v>
      </c>
      <c r="AD122" s="23">
        <f t="shared" si="2"/>
        <v>0.60131325467780461</v>
      </c>
      <c r="AE122" s="23">
        <f t="shared" si="2"/>
        <v>0.60028642968973167</v>
      </c>
      <c r="AF122" s="23">
        <f t="shared" si="2"/>
        <v>0.59929812296980634</v>
      </c>
      <c r="AG122" s="23">
        <f t="shared" si="2"/>
        <v>0.59834580437465956</v>
      </c>
      <c r="AH122" s="23">
        <f t="shared" si="2"/>
        <v>0.59742718078760748</v>
      </c>
      <c r="AI122" s="23">
        <f t="shared" si="2"/>
        <v>0.59654016747812078</v>
      </c>
      <c r="AJ122" s="23">
        <f t="shared" si="2"/>
        <v>0.59568286366438972</v>
      </c>
      <c r="AK122" s="23">
        <f t="shared" si="2"/>
        <v>0.59485353155917164</v>
      </c>
      <c r="AL122" s="23">
        <f t="shared" si="2"/>
        <v>0.59405057831873509</v>
      </c>
    </row>
    <row r="123" spans="1:39" x14ac:dyDescent="0.25">
      <c r="A123" s="23" t="s">
        <v>20</v>
      </c>
      <c r="B123" s="23">
        <f t="shared" si="1"/>
        <v>1</v>
      </c>
      <c r="C123" s="23">
        <f t="shared" si="0"/>
        <v>0.9994202980262763</v>
      </c>
      <c r="D123" s="23">
        <f t="shared" si="0"/>
        <v>0.99884059605255282</v>
      </c>
      <c r="E123" s="23">
        <f t="shared" si="0"/>
        <v>0.98675475194860518</v>
      </c>
      <c r="F123" s="23">
        <f t="shared" si="0"/>
        <v>0.98358464751328278</v>
      </c>
      <c r="G123" s="23">
        <f t="shared" si="0"/>
        <v>0.98562604733167414</v>
      </c>
      <c r="H123" s="23">
        <f t="shared" si="0"/>
        <v>0.98285993505783587</v>
      </c>
      <c r="I123" s="23">
        <f t="shared" si="0"/>
        <v>0.98009318249973776</v>
      </c>
      <c r="J123" s="23">
        <f t="shared" si="0"/>
        <v>0.97732654454537804</v>
      </c>
      <c r="K123" s="23">
        <f t="shared" si="0"/>
        <v>0.97455931968907639</v>
      </c>
      <c r="L123" s="23">
        <f t="shared" si="0"/>
        <v>0.97179327505957969</v>
      </c>
      <c r="M123" s="23">
        <f t="shared" si="0"/>
        <v>0.96902614007728072</v>
      </c>
      <c r="N123" s="23">
        <f t="shared" si="0"/>
        <v>0.96626006878283632</v>
      </c>
      <c r="O123" s="23">
        <f t="shared" si="0"/>
        <v>0.96349328195002915</v>
      </c>
      <c r="P123" s="23">
        <f t="shared" si="0"/>
        <v>0.96072642557421206</v>
      </c>
      <c r="Q123" s="23">
        <f t="shared" si="0"/>
        <v>0.95796042653159685</v>
      </c>
      <c r="R123" s="23">
        <f t="shared" si="0"/>
        <v>0.95519359247351554</v>
      </c>
      <c r="S123" s="23">
        <f t="shared" si="0"/>
        <v>0.95242626846514111</v>
      </c>
      <c r="T123" s="23">
        <f t="shared" si="0"/>
        <v>0.94966005467358527</v>
      </c>
      <c r="U123" s="23">
        <f t="shared" si="0"/>
        <v>0.94689375508730433</v>
      </c>
      <c r="V123" s="23">
        <f t="shared" si="0"/>
        <v>0.94412703541043885</v>
      </c>
      <c r="W123" s="23">
        <f t="shared" si="0"/>
        <v>0.941360278508663</v>
      </c>
      <c r="X123" s="23">
        <f t="shared" si="0"/>
        <v>0.93859330731358748</v>
      </c>
      <c r="Y123" s="23">
        <f t="shared" si="0"/>
        <v>0.93582694613766992</v>
      </c>
      <c r="Z123" s="23">
        <f t="shared" si="0"/>
        <v>0.93306015247559482</v>
      </c>
      <c r="AA123" s="23">
        <f t="shared" si="0"/>
        <v>0.93029387070539327</v>
      </c>
      <c r="AB123" s="23">
        <f t="shared" si="0"/>
        <v>0.92752662311018252</v>
      </c>
      <c r="AC123" s="23">
        <f t="shared" si="0"/>
        <v>0.92475992617384939</v>
      </c>
      <c r="AD123" s="23">
        <f t="shared" si="0"/>
        <v>0.92199322923751603</v>
      </c>
      <c r="AE123" s="23">
        <f t="shared" si="0"/>
        <v>0.91922653230118279</v>
      </c>
      <c r="AF123" s="23">
        <f t="shared" si="0"/>
        <v>0.91645983536484943</v>
      </c>
      <c r="AG123" s="23">
        <f t="shared" si="0"/>
        <v>0.91369313842851629</v>
      </c>
      <c r="AH123" s="23">
        <f t="shared" si="0"/>
        <v>0.91092644149218283</v>
      </c>
      <c r="AI123" s="23">
        <f t="shared" si="0"/>
        <v>0.90815974455584969</v>
      </c>
      <c r="AJ123" s="23">
        <f t="shared" si="0"/>
        <v>0.90539304761951622</v>
      </c>
      <c r="AK123" s="23">
        <f t="shared" si="0"/>
        <v>0.90262635068318298</v>
      </c>
      <c r="AL123" s="23">
        <f t="shared" si="0"/>
        <v>0.89985965374684962</v>
      </c>
    </row>
    <row r="124" spans="1:39" x14ac:dyDescent="0.25">
      <c r="A124" s="23" t="s">
        <v>34</v>
      </c>
      <c r="B124" s="23">
        <f t="shared" si="1"/>
        <v>1</v>
      </c>
      <c r="C124" s="23">
        <f t="shared" si="0"/>
        <v>1</v>
      </c>
      <c r="D124" s="23">
        <f t="shared" si="0"/>
        <v>0.99833333333333341</v>
      </c>
      <c r="E124" s="23">
        <f t="shared" si="0"/>
        <v>0.99666666666666659</v>
      </c>
      <c r="F124" s="23">
        <f t="shared" si="0"/>
        <v>0.99500000000000022</v>
      </c>
      <c r="G124" s="23">
        <f t="shared" si="0"/>
        <v>0.99333333333333351</v>
      </c>
      <c r="H124" s="23">
        <f t="shared" si="0"/>
        <v>0.9916666666666667</v>
      </c>
      <c r="I124" s="23">
        <f t="shared" si="0"/>
        <v>0.98999999999999988</v>
      </c>
      <c r="J124" s="23">
        <f t="shared" si="0"/>
        <v>0.98833333333333329</v>
      </c>
      <c r="K124" s="23">
        <f t="shared" si="0"/>
        <v>0.98666666666666669</v>
      </c>
      <c r="L124" s="23">
        <f t="shared" si="0"/>
        <v>0.98500000000000021</v>
      </c>
      <c r="M124" s="23">
        <f t="shared" si="0"/>
        <v>0.98333333333333339</v>
      </c>
      <c r="N124" s="23">
        <f t="shared" si="0"/>
        <v>0.98166666666666658</v>
      </c>
      <c r="O124" s="23">
        <f t="shared" si="0"/>
        <v>0.98</v>
      </c>
      <c r="P124" s="23">
        <f t="shared" si="0"/>
        <v>0.97833333333333317</v>
      </c>
      <c r="Q124" s="23">
        <f t="shared" si="0"/>
        <v>0.9766666666666669</v>
      </c>
      <c r="R124" s="23">
        <f t="shared" si="0"/>
        <v>0.97500000000000009</v>
      </c>
      <c r="S124" s="23">
        <f t="shared" si="0"/>
        <v>0.97333333333333327</v>
      </c>
      <c r="T124" s="23">
        <f t="shared" si="0"/>
        <v>0.97166666666666668</v>
      </c>
      <c r="U124" s="23">
        <f t="shared" si="0"/>
        <v>0.9700000000000002</v>
      </c>
      <c r="V124" s="23">
        <f t="shared" si="0"/>
        <v>0.96833333333333349</v>
      </c>
      <c r="W124" s="23">
        <f t="shared" si="0"/>
        <v>0.96666666666666679</v>
      </c>
      <c r="X124" s="23">
        <f t="shared" si="0"/>
        <v>0.96499999999999997</v>
      </c>
      <c r="Y124" s="23">
        <f t="shared" si="0"/>
        <v>0.96333333333333326</v>
      </c>
      <c r="Z124" s="23">
        <f t="shared" si="0"/>
        <v>0.96166666666666645</v>
      </c>
      <c r="AA124" s="23">
        <f t="shared" si="0"/>
        <v>0.96</v>
      </c>
      <c r="AB124" s="23">
        <f t="shared" si="0"/>
        <v>0.95833333333333348</v>
      </c>
      <c r="AC124" s="23">
        <f t="shared" si="0"/>
        <v>0.95666666666666667</v>
      </c>
      <c r="AD124" s="23">
        <f t="shared" si="0"/>
        <v>0.95499999999999985</v>
      </c>
      <c r="AE124" s="23">
        <f t="shared" si="0"/>
        <v>0.95333333333333348</v>
      </c>
      <c r="AF124" s="23">
        <f t="shared" si="0"/>
        <v>0.95166666666666677</v>
      </c>
      <c r="AG124" s="23">
        <f t="shared" si="0"/>
        <v>0.95000000000000007</v>
      </c>
      <c r="AH124" s="23">
        <f t="shared" si="0"/>
        <v>0.94833333333333336</v>
      </c>
      <c r="AI124" s="23">
        <f t="shared" si="0"/>
        <v>0.94666666666666655</v>
      </c>
      <c r="AJ124" s="23">
        <f t="shared" si="0"/>
        <v>0.94499999999999995</v>
      </c>
      <c r="AK124" s="23">
        <f t="shared" si="0"/>
        <v>0.94333333333333347</v>
      </c>
      <c r="AL124" s="23">
        <f t="shared" si="0"/>
        <v>0.94166666666666676</v>
      </c>
    </row>
    <row r="125" spans="1:39" x14ac:dyDescent="0.25">
      <c r="A125" s="23" t="s">
        <v>36</v>
      </c>
      <c r="B125" s="23">
        <f t="shared" si="1"/>
        <v>1</v>
      </c>
      <c r="C125" s="23">
        <f t="shared" si="0"/>
        <v>1</v>
      </c>
      <c r="D125" s="23">
        <f t="shared" si="0"/>
        <v>1</v>
      </c>
      <c r="E125" s="23">
        <f t="shared" si="0"/>
        <v>0.98784262086501429</v>
      </c>
      <c r="F125" s="23">
        <f t="shared" si="0"/>
        <v>0.98489353959225689</v>
      </c>
      <c r="G125" s="23">
        <f t="shared" si="0"/>
        <v>0.98117839808861018</v>
      </c>
      <c r="H125" s="23">
        <f t="shared" si="0"/>
        <v>0.97450304399704124</v>
      </c>
      <c r="I125" s="23">
        <f t="shared" si="0"/>
        <v>0.97155373684736068</v>
      </c>
      <c r="J125" s="23">
        <f t="shared" si="0"/>
        <v>0.96854137057101275</v>
      </c>
      <c r="K125" s="23">
        <f t="shared" si="0"/>
        <v>0.965591688343586</v>
      </c>
      <c r="L125" s="23">
        <f t="shared" si="0"/>
        <v>0.96264313773781296</v>
      </c>
      <c r="M125" s="23">
        <f t="shared" si="0"/>
        <v>0.95954239873099112</v>
      </c>
      <c r="N125" s="23">
        <f t="shared" si="0"/>
        <v>0.94977571667545302</v>
      </c>
      <c r="O125" s="23">
        <f t="shared" si="0"/>
        <v>0.94236193980926752</v>
      </c>
      <c r="P125" s="23">
        <f t="shared" si="0"/>
        <v>0.93552368428253307</v>
      </c>
      <c r="Q125" s="23">
        <f t="shared" si="0"/>
        <v>0.93080143317111752</v>
      </c>
      <c r="R125" s="23">
        <f t="shared" si="0"/>
        <v>0.92575159638002535</v>
      </c>
      <c r="S125" s="23">
        <f t="shared" si="0"/>
        <v>0.92121680710068066</v>
      </c>
      <c r="T125" s="23">
        <f t="shared" si="0"/>
        <v>0.91770861536360671</v>
      </c>
      <c r="U125" s="23">
        <f t="shared" si="0"/>
        <v>0.91464462761923138</v>
      </c>
      <c r="V125" s="23">
        <f t="shared" si="0"/>
        <v>0.9115291790665917</v>
      </c>
      <c r="W125" s="23">
        <f t="shared" si="0"/>
        <v>0.90797411815458273</v>
      </c>
      <c r="X125" s="23">
        <f t="shared" si="0"/>
        <v>0.90439167427766165</v>
      </c>
      <c r="Y125" s="23">
        <f t="shared" si="0"/>
        <v>0.90136818845070221</v>
      </c>
      <c r="Z125" s="23">
        <f t="shared" si="0"/>
        <v>0.89757017115882343</v>
      </c>
      <c r="AA125" s="23">
        <f t="shared" si="0"/>
        <v>0.89454135403134671</v>
      </c>
      <c r="AB125" s="23">
        <f t="shared" si="0"/>
        <v>0.89100100271177984</v>
      </c>
      <c r="AC125" s="23">
        <f t="shared" si="0"/>
        <v>0.88752594334495527</v>
      </c>
      <c r="AD125" s="23">
        <f t="shared" si="0"/>
        <v>0.8840508839781307</v>
      </c>
      <c r="AE125" s="23">
        <f t="shared" si="0"/>
        <v>0.88057582461130612</v>
      </c>
      <c r="AF125" s="23">
        <f t="shared" si="0"/>
        <v>0.87710076524448155</v>
      </c>
      <c r="AG125" s="23">
        <f t="shared" si="0"/>
        <v>0.87362570587765698</v>
      </c>
      <c r="AH125" s="23">
        <f t="shared" si="0"/>
        <v>0.8701506465108324</v>
      </c>
      <c r="AI125" s="23">
        <f t="shared" si="0"/>
        <v>0.86667558714400783</v>
      </c>
      <c r="AJ125" s="23">
        <f t="shared" si="0"/>
        <v>0.86320052777718326</v>
      </c>
      <c r="AK125" s="23">
        <f t="shared" si="0"/>
        <v>0.85972546841035868</v>
      </c>
      <c r="AL125" s="23">
        <f t="shared" si="0"/>
        <v>0.85625040904353411</v>
      </c>
    </row>
    <row r="126" spans="1:39" x14ac:dyDescent="0.25">
      <c r="A126" s="23" t="s">
        <v>139</v>
      </c>
      <c r="B126" s="23">
        <f t="shared" si="1"/>
        <v>1</v>
      </c>
      <c r="C126" s="23">
        <f t="shared" si="0"/>
        <v>0.97333975499872172</v>
      </c>
      <c r="D126" s="23">
        <f t="shared" si="0"/>
        <v>0.94664632744672939</v>
      </c>
      <c r="E126" s="23">
        <f t="shared" si="0"/>
        <v>0.92889450783243677</v>
      </c>
      <c r="F126" s="23">
        <f t="shared" si="0"/>
        <v>0.91114268821814404</v>
      </c>
      <c r="G126" s="23">
        <f t="shared" si="0"/>
        <v>0.89339086860385097</v>
      </c>
      <c r="H126" s="23">
        <f t="shared" si="0"/>
        <v>0.87563904898955813</v>
      </c>
      <c r="I126" s="23">
        <f t="shared" si="0"/>
        <v>0.85381551678584688</v>
      </c>
      <c r="J126" s="23">
        <f t="shared" si="0"/>
        <v>0.83199198458213519</v>
      </c>
      <c r="K126" s="23">
        <f t="shared" si="0"/>
        <v>0.81016845237842372</v>
      </c>
      <c r="L126" s="23">
        <f t="shared" si="0"/>
        <v>0.8054919811919139</v>
      </c>
      <c r="M126" s="23">
        <f t="shared" si="0"/>
        <v>0.8008155100054043</v>
      </c>
      <c r="N126" s="23">
        <f t="shared" si="0"/>
        <v>0.7961390388188947</v>
      </c>
      <c r="O126" s="23">
        <f t="shared" si="0"/>
        <v>0.79146256763238487</v>
      </c>
      <c r="P126" s="23">
        <f t="shared" si="0"/>
        <v>0.78678609644587549</v>
      </c>
      <c r="Q126" s="23">
        <f t="shared" si="0"/>
        <v>0.78210962525936578</v>
      </c>
      <c r="R126" s="23">
        <f t="shared" si="0"/>
        <v>0.77743315407285607</v>
      </c>
      <c r="S126" s="23">
        <f t="shared" si="0"/>
        <v>0.77514168319146626</v>
      </c>
      <c r="T126" s="23">
        <f t="shared" si="0"/>
        <v>0.77285021231007678</v>
      </c>
      <c r="U126" s="23">
        <f t="shared" ref="U126:AL126" si="3">AVERAGEIF($A$3:$A$114,$A126,V$3:V$114)/AVERAGEIF($A$3:$A$114,$A126,$C$3:$C$114)</f>
        <v>0.77055874142868708</v>
      </c>
      <c r="V126" s="23">
        <f t="shared" si="3"/>
        <v>0.76826727054729749</v>
      </c>
      <c r="W126" s="23">
        <f t="shared" si="3"/>
        <v>0.76597579966590745</v>
      </c>
      <c r="X126" s="23">
        <f t="shared" si="3"/>
        <v>0.76368432878451797</v>
      </c>
      <c r="Y126" s="23">
        <f t="shared" si="3"/>
        <v>0.76139285790312827</v>
      </c>
      <c r="Z126" s="23">
        <f t="shared" si="3"/>
        <v>0.75910138702173857</v>
      </c>
      <c r="AA126" s="23">
        <f t="shared" si="3"/>
        <v>0.75680991614034876</v>
      </c>
      <c r="AB126" s="23">
        <f t="shared" si="3"/>
        <v>0.75451844525895895</v>
      </c>
      <c r="AC126" s="23">
        <f t="shared" si="3"/>
        <v>0.7523011966698071</v>
      </c>
      <c r="AD126" s="23">
        <f t="shared" si="3"/>
        <v>0.75008394808065515</v>
      </c>
      <c r="AE126" s="23">
        <f t="shared" si="3"/>
        <v>0.7478666994915032</v>
      </c>
      <c r="AF126" s="23">
        <f t="shared" si="3"/>
        <v>0.74564945090235135</v>
      </c>
      <c r="AG126" s="23">
        <f t="shared" si="3"/>
        <v>0.74343220231319929</v>
      </c>
      <c r="AH126" s="23">
        <f t="shared" si="3"/>
        <v>0.741214953724047</v>
      </c>
      <c r="AI126" s="23">
        <f t="shared" si="3"/>
        <v>0.73899770513489516</v>
      </c>
      <c r="AJ126" s="23">
        <f t="shared" si="3"/>
        <v>0.73678045654574331</v>
      </c>
      <c r="AK126" s="23">
        <f t="shared" si="3"/>
        <v>0.73456320795659136</v>
      </c>
      <c r="AL126" s="23">
        <f t="shared" si="3"/>
        <v>0.7323459593674394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21</v>
      </c>
      <c r="B1" s="17" t="s">
        <v>93</v>
      </c>
      <c r="C1" s="17" t="s">
        <v>96</v>
      </c>
      <c r="D1" s="17" t="s">
        <v>94</v>
      </c>
    </row>
    <row r="2" spans="1:4" x14ac:dyDescent="0.25">
      <c r="A2" t="s">
        <v>138</v>
      </c>
      <c r="B2" s="4">
        <f>'EIA Costs'!F2*1000</f>
        <v>31160</v>
      </c>
      <c r="C2">
        <v>0</v>
      </c>
      <c r="D2" s="4">
        <f>'EIA Costs'!F4*1000</f>
        <v>72800</v>
      </c>
    </row>
    <row r="3" spans="1:4" x14ac:dyDescent="0.25">
      <c r="A3" t="s">
        <v>33</v>
      </c>
      <c r="B3" s="4">
        <f>'EIA Costs'!F5*1000</f>
        <v>13160</v>
      </c>
      <c r="C3">
        <v>0</v>
      </c>
      <c r="D3" s="4">
        <f>'EIA Costs'!F6*1000</f>
        <v>15360</v>
      </c>
    </row>
    <row r="4" spans="1:4" x14ac:dyDescent="0.25">
      <c r="A4" t="s">
        <v>16</v>
      </c>
      <c r="B4" s="4">
        <f>'EIA Costs'!F11*1000</f>
        <v>93230</v>
      </c>
      <c r="C4" s="23">
        <v>0</v>
      </c>
      <c r="D4" s="4">
        <f>'EIA Costs'!F11*1000</f>
        <v>93230</v>
      </c>
    </row>
    <row r="5" spans="1:4" x14ac:dyDescent="0.25">
      <c r="A5" t="s">
        <v>17</v>
      </c>
      <c r="B5" s="4">
        <f>'EIA Costs'!F17*1000</f>
        <v>15150</v>
      </c>
      <c r="C5" s="23">
        <v>0</v>
      </c>
      <c r="D5" s="4">
        <f>'EIA Costs'!F17*1000</f>
        <v>15150</v>
      </c>
    </row>
    <row r="6" spans="1:4" x14ac:dyDescent="0.25">
      <c r="A6" t="s">
        <v>140</v>
      </c>
      <c r="B6" s="4">
        <f>'EIA Costs'!F18*1000</f>
        <v>39530</v>
      </c>
      <c r="C6" s="23">
        <v>0</v>
      </c>
      <c r="D6" s="4">
        <f>'EIA Costs'!F18*1000</f>
        <v>39530</v>
      </c>
    </row>
    <row r="7" spans="1:4" x14ac:dyDescent="0.25">
      <c r="A7" t="s">
        <v>18</v>
      </c>
      <c r="B7" s="4">
        <f>'EIA Costs'!F21*1000</f>
        <v>24680</v>
      </c>
      <c r="C7" s="23">
        <v>0</v>
      </c>
      <c r="D7" s="4">
        <f>'EIA Costs'!F21*1000</f>
        <v>24680</v>
      </c>
    </row>
    <row r="8" spans="1:4" x14ac:dyDescent="0.25">
      <c r="A8" t="s">
        <v>19</v>
      </c>
      <c r="B8" s="4">
        <f>'EIA Costs'!F20*1000</f>
        <v>67230</v>
      </c>
      <c r="C8" s="23">
        <v>0</v>
      </c>
      <c r="D8" s="4">
        <f>'EIA Costs'!F20*1000</f>
        <v>67230</v>
      </c>
    </row>
    <row r="9" spans="1:4" x14ac:dyDescent="0.25">
      <c r="A9" t="s">
        <v>20</v>
      </c>
      <c r="B9" s="4">
        <f>'EIA Costs'!F14*1000</f>
        <v>105580</v>
      </c>
      <c r="C9" s="23">
        <v>0</v>
      </c>
      <c r="D9" s="4">
        <f>'EIA Costs'!F14*1000</f>
        <v>105580</v>
      </c>
    </row>
    <row r="10" spans="1:4" x14ac:dyDescent="0.25">
      <c r="A10" t="s">
        <v>34</v>
      </c>
      <c r="B10" s="4">
        <f>'EIA Costs'!F15*1000</f>
        <v>112850</v>
      </c>
      <c r="C10" s="23">
        <v>0</v>
      </c>
      <c r="D10" s="4">
        <f>'EIA Costs'!F15*1000</f>
        <v>112850</v>
      </c>
    </row>
    <row r="11" spans="1:4" x14ac:dyDescent="0.25">
      <c r="A11" t="s">
        <v>35</v>
      </c>
      <c r="B11" s="4">
        <f>B12</f>
        <v>7340</v>
      </c>
      <c r="C11" s="23">
        <v>0</v>
      </c>
      <c r="D11" s="4">
        <f>D12</f>
        <v>7040</v>
      </c>
    </row>
    <row r="12" spans="1:4" x14ac:dyDescent="0.25">
      <c r="A12" t="s">
        <v>36</v>
      </c>
      <c r="B12" s="4">
        <f>'EIA Costs'!F8*1000</f>
        <v>7340</v>
      </c>
      <c r="C12" s="23">
        <v>0</v>
      </c>
      <c r="D12" s="4">
        <f>'EIA Costs'!F9*1000</f>
        <v>7040</v>
      </c>
    </row>
    <row r="13" spans="1:4" x14ac:dyDescent="0.25">
      <c r="A13" t="s">
        <v>154</v>
      </c>
      <c r="B13" s="4">
        <f>B2*'Coal Cost Multipliers'!$B$35</f>
        <v>31160</v>
      </c>
      <c r="C13" s="4">
        <f>C2*'Coal Cost Multipliers'!$B$35</f>
        <v>0</v>
      </c>
      <c r="D13" s="4">
        <f>D2*'Coal Cost Multipliers'!$B$35</f>
        <v>72800</v>
      </c>
    </row>
    <row r="14" spans="1:4" x14ac:dyDescent="0.25">
      <c r="A14" t="s">
        <v>139</v>
      </c>
      <c r="B14">
        <f>'EIA Costs'!F19*1000</f>
        <v>73960</v>
      </c>
      <c r="C14">
        <v>0</v>
      </c>
      <c r="D14">
        <f>'EIA Costs'!F19*1000</f>
        <v>73960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style="23" customWidth="1"/>
    <col min="2" max="4" width="24" style="23" customWidth="1"/>
    <col min="5" max="16384" width="9.140625" style="23"/>
  </cols>
  <sheetData>
    <row r="1" spans="1:4" x14ac:dyDescent="0.25">
      <c r="A1" s="5" t="s">
        <v>22</v>
      </c>
      <c r="B1" s="17" t="s">
        <v>93</v>
      </c>
      <c r="C1" s="17" t="s">
        <v>96</v>
      </c>
      <c r="D1" s="17" t="s">
        <v>94</v>
      </c>
    </row>
    <row r="2" spans="1:4" x14ac:dyDescent="0.25">
      <c r="A2" s="23" t="s">
        <v>15</v>
      </c>
      <c r="B2" s="16">
        <f>'EIA Costs'!E2</f>
        <v>4.47</v>
      </c>
      <c r="C2" s="23">
        <v>0</v>
      </c>
      <c r="D2" s="16">
        <f>'EIA Costs'!E4</f>
        <v>8.44</v>
      </c>
    </row>
    <row r="3" spans="1:4" x14ac:dyDescent="0.25">
      <c r="A3" s="23" t="s">
        <v>33</v>
      </c>
      <c r="B3" s="16">
        <f>'EIA Costs'!E5</f>
        <v>3.6</v>
      </c>
      <c r="C3" s="23">
        <v>0</v>
      </c>
      <c r="D3" s="16">
        <f>'EIA Costs'!E6</f>
        <v>3.27</v>
      </c>
    </row>
    <row r="4" spans="1:4" x14ac:dyDescent="0.25">
      <c r="A4" s="23" t="s">
        <v>16</v>
      </c>
      <c r="B4" s="16">
        <f>'EIA Costs'!E11</f>
        <v>2.14</v>
      </c>
      <c r="C4" s="23">
        <v>0</v>
      </c>
      <c r="D4" s="16">
        <f>'EIA Costs'!E11</f>
        <v>2.14</v>
      </c>
    </row>
    <row r="5" spans="1:4" x14ac:dyDescent="0.25">
      <c r="A5" s="23" t="s">
        <v>17</v>
      </c>
      <c r="B5" s="16">
        <f>'EIA Costs'!E17</f>
        <v>5.76</v>
      </c>
      <c r="C5" s="23">
        <v>0</v>
      </c>
      <c r="D5" s="16">
        <f>'EIA Costs'!E17</f>
        <v>5.76</v>
      </c>
    </row>
    <row r="6" spans="1:4" x14ac:dyDescent="0.25">
      <c r="A6" s="23" t="s">
        <v>140</v>
      </c>
      <c r="B6" s="4">
        <f>'EIA Costs'!E18</f>
        <v>0</v>
      </c>
      <c r="C6" s="23">
        <v>0</v>
      </c>
      <c r="D6" s="4">
        <f>'EIA Costs'!E18</f>
        <v>0</v>
      </c>
    </row>
    <row r="7" spans="1:4" x14ac:dyDescent="0.25">
      <c r="A7" s="23" t="s">
        <v>18</v>
      </c>
      <c r="B7" s="4">
        <f>'EIA Costs'!E21</f>
        <v>0</v>
      </c>
      <c r="C7" s="23">
        <v>0</v>
      </c>
      <c r="D7" s="4">
        <f>'EIA Costs'!E21</f>
        <v>0</v>
      </c>
    </row>
    <row r="8" spans="1:4" x14ac:dyDescent="0.25">
      <c r="A8" s="23" t="s">
        <v>19</v>
      </c>
      <c r="B8" s="4">
        <f>'EIA Costs'!E20</f>
        <v>0</v>
      </c>
      <c r="C8" s="23">
        <v>0</v>
      </c>
      <c r="D8" s="4">
        <f>'EIA Costs'!E20</f>
        <v>0</v>
      </c>
    </row>
    <row r="9" spans="1:4" x14ac:dyDescent="0.25">
      <c r="A9" s="23" t="s">
        <v>20</v>
      </c>
      <c r="B9" s="16">
        <f>'EIA Costs'!E14</f>
        <v>5.26</v>
      </c>
      <c r="C9" s="23">
        <v>0</v>
      </c>
      <c r="D9" s="16">
        <f>'EIA Costs'!E14</f>
        <v>5.26</v>
      </c>
    </row>
    <row r="10" spans="1:4" x14ac:dyDescent="0.25">
      <c r="A10" s="23" t="s">
        <v>34</v>
      </c>
      <c r="B10" s="4">
        <f>'EIA Costs'!E15</f>
        <v>0</v>
      </c>
      <c r="C10" s="23">
        <v>0</v>
      </c>
      <c r="D10" s="4">
        <f>'EIA Costs'!E15</f>
        <v>0</v>
      </c>
    </row>
    <row r="11" spans="1:4" x14ac:dyDescent="0.25">
      <c r="A11" s="23" t="s">
        <v>35</v>
      </c>
      <c r="B11" s="16">
        <f>B12</f>
        <v>15.44</v>
      </c>
      <c r="C11" s="23">
        <v>0</v>
      </c>
      <c r="D11" s="16">
        <f>D12</f>
        <v>10.37</v>
      </c>
    </row>
    <row r="12" spans="1:4" x14ac:dyDescent="0.25">
      <c r="A12" s="23" t="s">
        <v>36</v>
      </c>
      <c r="B12" s="16">
        <f>'EIA Costs'!E8</f>
        <v>15.44</v>
      </c>
      <c r="C12" s="23">
        <v>0</v>
      </c>
      <c r="D12" s="16">
        <f>'EIA Costs'!E9</f>
        <v>10.37</v>
      </c>
    </row>
    <row r="13" spans="1:4" x14ac:dyDescent="0.25">
      <c r="A13" s="23" t="s">
        <v>154</v>
      </c>
      <c r="B13" s="16">
        <f>B2*'Coal Cost Multipliers'!$B$34</f>
        <v>7.572705882352941</v>
      </c>
      <c r="C13" s="16">
        <f>C2*'Coal Cost Multipliers'!$B$34</f>
        <v>0</v>
      </c>
      <c r="D13" s="16">
        <f>D2*'Coal Cost Multipliers'!$B$34</f>
        <v>14.29835294117647</v>
      </c>
    </row>
    <row r="14" spans="1:4" x14ac:dyDescent="0.25">
      <c r="A14" s="23" t="s">
        <v>139</v>
      </c>
      <c r="B14" s="23">
        <f>'EIA Costs'!E19*1000</f>
        <v>0</v>
      </c>
      <c r="C14" s="23">
        <v>0</v>
      </c>
      <c r="D14" s="23">
        <f>'EIA Costs'!E19*1000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9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4" x14ac:dyDescent="0.25">
      <c r="A1" s="13" t="s">
        <v>3</v>
      </c>
      <c r="B1" s="13" t="s">
        <v>141</v>
      </c>
      <c r="C1" s="13" t="s">
        <v>37</v>
      </c>
      <c r="D1" s="13" t="s">
        <v>6</v>
      </c>
      <c r="E1" s="13" t="s">
        <v>7</v>
      </c>
      <c r="F1" s="13" t="s">
        <v>152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155</v>
      </c>
      <c r="N1" s="13" t="s">
        <v>142</v>
      </c>
    </row>
    <row r="2" spans="1:14" x14ac:dyDescent="0.25">
      <c r="A2" s="1">
        <v>2016</v>
      </c>
      <c r="B2" s="4">
        <f>'EIA Costs'!$D$4*INDEX('Cost Improvement and Off Wnd'!$B$118:$AL$126,MATCH("coal",'Cost Improvement and Off Wnd'!$A$118:$A$126,0),MATCH('CCaMC-BCCpUC'!$A2,'Cost Improvement and Off Wnd'!$B$117:$AL$117,0))*1000*About!$A$58</f>
        <v>6407604</v>
      </c>
      <c r="C2" s="4">
        <f>'EIA Costs'!$D$6*INDEX('Cost Improvement and Off Wnd'!$B$118:$AL$126,MATCH("natural gas nonpeaker",'Cost Improvement and Off Wnd'!$A$118:$A$126,0),MATCH('CCaMC-BCCpUC'!$A2,'Cost Improvement and Off Wnd'!$B$117:$AL$117,0))*1000*About!$A$58</f>
        <v>1003779</v>
      </c>
      <c r="D2" s="4">
        <f>'EIA Costs'!$D$11*INDEX('Cost Improvement and Off Wnd'!$B$118:$AL$126,MATCH("nuclear",'Cost Improvement and Off Wnd'!$A$118:$A$126,0),MATCH('CCaMC-BCCpUC'!$A2,'Cost Improvement and Off Wnd'!$B$117:$AL$117,0))*1000*About!$A$58</f>
        <v>5296242</v>
      </c>
      <c r="E2" s="4">
        <f>'EIA Costs'!$D$17*INDEX('Cost Improvement and Off Wnd'!$B$118:$AL$126,MATCH("hydro",'Cost Improvement and Off Wnd'!$A$118:$A$126,0),MATCH('CCaMC-BCCpUC'!$A2,'Cost Improvement and Off Wnd'!$B$117:$AL$117,0))*1000*About!$A$58</f>
        <v>2602573.1991149751</v>
      </c>
      <c r="F2" s="20">
        <f>'Start Year Wind and Solar'!B3*10^3*About!$A$62</f>
        <v>1542300</v>
      </c>
      <c r="G2" s="20">
        <f>'Start Year Wind and Solar'!B7*10^6/About!$C$25*About!$A$62</f>
        <v>1196973.2246798603</v>
      </c>
      <c r="H2" s="4">
        <f>'EIA Costs'!$D$20*INDEX('Cost Improvement and Off Wnd'!$B$118:$AL$126,MATCH("solar thermal",'Cost Improvement and Off Wnd'!$A$118:$A$126,0),MATCH('CCaMC-BCCpUC'!$A2,'Cost Improvement and Off Wnd'!$B$117:$AL$117,0))*1000*About!$A$58</f>
        <v>3719150.3126843655</v>
      </c>
      <c r="I2" s="4">
        <f>'EIA Costs'!$D$14*INDEX('Cost Improvement and Off Wnd'!$B$118:$AL$126,MATCH("biomass",'Cost Improvement and Off Wnd'!$A$118:$A$126,0),MATCH('CCaMC-BCCpUC'!$A2,'Cost Improvement and Off Wnd'!$B$117:$AL$117,0))*1000*About!$A$58</f>
        <v>3607245.8903238592</v>
      </c>
      <c r="J2" s="4">
        <f>'EIA Costs'!$D$15*INDEX('Cost Improvement and Off Wnd'!$B$118:$AL$126,MATCH("geothermal",'Cost Improvement and Off Wnd'!$A$118:$A$126,0),MATCH('CCaMC-BCCpUC'!$A2,'Cost Improvement and Off Wnd'!$B$117:$AL$117,0))*1000*About!$A$58</f>
        <v>2412149.04</v>
      </c>
      <c r="K2" s="4">
        <f>'EIA Costs'!$D$9*INDEX('Cost Improvement and Off Wnd'!$B$118:$AL$126,MATCH("natural gas peaker",'Cost Improvement and Off Wnd'!$A$118:$A$126,0),MATCH('CCaMC-BCCpUC'!$A2,'Cost Improvement and Off Wnd'!$B$117:$AL$117,0))*1000*About!$A$58</f>
        <v>662277</v>
      </c>
      <c r="L2" s="4">
        <f>'EIA Costs'!$D$9*INDEX('Cost Improvement and Off Wnd'!$B$118:$AL$126,MATCH("natural gas peaker",'Cost Improvement and Off Wnd'!$A$118:$A$126,0),MATCH('CCaMC-BCCpUC'!$A2,'Cost Improvement and Off Wnd'!$B$117:$AL$117,0))*1000*About!$A$58</f>
        <v>662277</v>
      </c>
      <c r="M2" s="4">
        <f>B2*'Coal Cost Multipliers'!$B$33</f>
        <v>7426043.1913562696</v>
      </c>
      <c r="N2" s="50">
        <f>AVERAGE('Cost Improvement and Off Wnd'!$C$85:$C$113)*INDEX('Cost Improvement and Off Wnd'!$B$118:$AL$126,MATCH("offshore wind",'Cost Improvement and Off Wnd'!$A$118:$A$126,0),MATCH('CCaMC-BCCpUC'!$A2,'Cost Improvement and Off Wnd'!$B$117:$AL$117,0))*10^3*About!$A$60</f>
        <v>5509420.9620956331</v>
      </c>
    </row>
    <row r="3" spans="1:14" x14ac:dyDescent="0.25">
      <c r="A3" s="1">
        <v>2017</v>
      </c>
      <c r="B3" s="4">
        <f>'EIA Costs'!$D$4*INDEX('Cost Improvement and Off Wnd'!$B$118:$AL$126,MATCH("coal",'Cost Improvement and Off Wnd'!$A$118:$A$126,0),MATCH('CCaMC-BCCpUC'!$A3,'Cost Improvement and Off Wnd'!$B$117:$AL$117,0))*1000*About!$A$58</f>
        <v>6407604</v>
      </c>
      <c r="C3" s="4">
        <f>'EIA Costs'!$D$6*INDEX('Cost Improvement and Off Wnd'!$B$118:$AL$126,MATCH("natural gas nonpeaker",'Cost Improvement and Off Wnd'!$A$118:$A$126,0),MATCH('CCaMC-BCCpUC'!$A3,'Cost Improvement and Off Wnd'!$B$117:$AL$117,0))*1000*About!$A$58</f>
        <v>991575.67812926287</v>
      </c>
      <c r="D3" s="4">
        <f>'EIA Costs'!$D$11*INDEX('Cost Improvement and Off Wnd'!$B$118:$AL$126,MATCH("nuclear",'Cost Improvement and Off Wnd'!$A$118:$A$126,0),MATCH('CCaMC-BCCpUC'!$A3,'Cost Improvement and Off Wnd'!$B$117:$AL$117,0))*1000*About!$A$58</f>
        <v>5296242</v>
      </c>
      <c r="E3" s="4">
        <f>'EIA Costs'!$D$17*INDEX('Cost Improvement and Off Wnd'!$B$118:$AL$126,MATCH("hydro",'Cost Improvement and Off Wnd'!$A$118:$A$126,0),MATCH('CCaMC-BCCpUC'!$A3,'Cost Improvement and Off Wnd'!$B$117:$AL$117,0))*1000*About!$A$58</f>
        <v>2588614.2535958025</v>
      </c>
      <c r="F3" s="4">
        <v>0</v>
      </c>
      <c r="G3" s="4">
        <v>0</v>
      </c>
      <c r="H3" s="4">
        <f>'EIA Costs'!$D$20*INDEX('Cost Improvement and Off Wnd'!$B$118:$AL$126,MATCH("solar thermal",'Cost Improvement and Off Wnd'!$A$118:$A$126,0),MATCH('CCaMC-BCCpUC'!$A3,'Cost Improvement and Off Wnd'!$B$117:$AL$117,0))*1000*About!$A$58</f>
        <v>3579063.4690265493</v>
      </c>
      <c r="I3" s="4">
        <f>'EIA Costs'!$D$14*INDEX('Cost Improvement and Off Wnd'!$B$118:$AL$126,MATCH("biomass",'Cost Improvement and Off Wnd'!$A$118:$A$126,0),MATCH('CCaMC-BCCpUC'!$A3,'Cost Improvement and Off Wnd'!$B$117:$AL$117,0))*1000*About!$A$58</f>
        <v>3563598.6740940069</v>
      </c>
      <c r="J3" s="4">
        <f>'EIA Costs'!$D$15*INDEX('Cost Improvement and Off Wnd'!$B$118:$AL$126,MATCH("geothermal",'Cost Improvement and Off Wnd'!$A$118:$A$126,0),MATCH('CCaMC-BCCpUC'!$A3,'Cost Improvement and Off Wnd'!$B$117:$AL$117,0))*1000*About!$A$58</f>
        <v>2408122.0799999996</v>
      </c>
      <c r="K3" s="4">
        <f>'EIA Costs'!$D$9*INDEX('Cost Improvement and Off Wnd'!$B$118:$AL$126,MATCH("natural gas peaker",'Cost Improvement and Off Wnd'!$A$118:$A$126,0),MATCH('CCaMC-BCCpUC'!$A3,'Cost Improvement and Off Wnd'!$B$117:$AL$117,0))*1000*About!$A$58</f>
        <v>654225.44741861895</v>
      </c>
      <c r="L3" s="4">
        <f>'EIA Costs'!$D$9*INDEX('Cost Improvement and Off Wnd'!$B$118:$AL$126,MATCH("natural gas peaker",'Cost Improvement and Off Wnd'!$A$118:$A$126,0),MATCH('CCaMC-BCCpUC'!$A3,'Cost Improvement and Off Wnd'!$B$117:$AL$117,0))*1000*About!$A$58</f>
        <v>654225.44741861895</v>
      </c>
      <c r="M3" s="4">
        <f>B3*'Coal Cost Multipliers'!$B$33</f>
        <v>7426043.1913562696</v>
      </c>
      <c r="N3" s="50">
        <f>AVERAGE('Cost Improvement and Off Wnd'!$C$85:$C$113)*INDEX('Cost Improvement and Off Wnd'!$B$118:$AL$126,MATCH("offshore wind",'Cost Improvement and Off Wnd'!$A$118:$A$126,0),MATCH('CCaMC-BCCpUC'!$A3,'Cost Improvement and Off Wnd'!$B$117:$AL$117,0))*10^3*About!$A$60</f>
        <v>5406106.509524825</v>
      </c>
    </row>
    <row r="4" spans="1:14" x14ac:dyDescent="0.25">
      <c r="A4" s="1">
        <v>2018</v>
      </c>
      <c r="B4" s="4">
        <f>'EIA Costs'!$D$4*INDEX('Cost Improvement and Off Wnd'!$B$118:$AL$126,MATCH("coal",'Cost Improvement and Off Wnd'!$A$118:$A$126,0),MATCH('CCaMC-BCCpUC'!$A4,'Cost Improvement and Off Wnd'!$B$117:$AL$117,0))*1000*About!$A$58</f>
        <v>6324501.0635977117</v>
      </c>
      <c r="C4" s="4">
        <f>'EIA Costs'!$D$6*INDEX('Cost Improvement and Off Wnd'!$B$118:$AL$126,MATCH("natural gas nonpeaker",'Cost Improvement and Off Wnd'!$A$118:$A$126,0),MATCH('CCaMC-BCCpUC'!$A4,'Cost Improvement and Off Wnd'!$B$117:$AL$117,0))*1000*About!$A$58</f>
        <v>988819.15500394534</v>
      </c>
      <c r="D4" s="4">
        <f>'EIA Costs'!$D$11*INDEX('Cost Improvement and Off Wnd'!$B$118:$AL$126,MATCH("nuclear",'Cost Improvement and Off Wnd'!$A$118:$A$126,0),MATCH('CCaMC-BCCpUC'!$A4,'Cost Improvement and Off Wnd'!$B$117:$AL$117,0))*1000*About!$A$58</f>
        <v>5296242</v>
      </c>
      <c r="E4" s="4">
        <f>'EIA Costs'!$D$17*INDEX('Cost Improvement and Off Wnd'!$B$118:$AL$126,MATCH("hydro",'Cost Improvement and Off Wnd'!$A$118:$A$126,0),MATCH('CCaMC-BCCpUC'!$A4,'Cost Improvement and Off Wnd'!$B$117:$AL$117,0))*1000*About!$A$58</f>
        <v>2574655.3080766289</v>
      </c>
      <c r="F4" s="4">
        <v>0</v>
      </c>
      <c r="G4" s="4">
        <v>0</v>
      </c>
      <c r="H4" s="4">
        <f>'EIA Costs'!$D$20*INDEX('Cost Improvement and Off Wnd'!$B$118:$AL$126,MATCH("solar thermal",'Cost Improvement and Off Wnd'!$A$118:$A$126,0),MATCH('CCaMC-BCCpUC'!$A4,'Cost Improvement and Off Wnd'!$B$117:$AL$117,0))*1000*About!$A$58</f>
        <v>3438976.6253687306</v>
      </c>
      <c r="I4" s="4">
        <f>'EIA Costs'!$D$14*INDEX('Cost Improvement and Off Wnd'!$B$118:$AL$126,MATCH("biomass",'Cost Improvement and Off Wnd'!$A$118:$A$126,0),MATCH('CCaMC-BCCpUC'!$A4,'Cost Improvement and Off Wnd'!$B$117:$AL$117,0))*1000*About!$A$58</f>
        <v>3552150.0543228374</v>
      </c>
      <c r="J4" s="4">
        <f>'EIA Costs'!$D$15*INDEX('Cost Improvement and Off Wnd'!$B$118:$AL$126,MATCH("geothermal",'Cost Improvement and Off Wnd'!$A$118:$A$126,0),MATCH('CCaMC-BCCpUC'!$A4,'Cost Improvement and Off Wnd'!$B$117:$AL$117,0))*1000*About!$A$58</f>
        <v>2404095.1200000006</v>
      </c>
      <c r="K4" s="4">
        <f>'EIA Costs'!$D$9*INDEX('Cost Improvement and Off Wnd'!$B$118:$AL$126,MATCH("natural gas peaker",'Cost Improvement and Off Wnd'!$A$118:$A$126,0),MATCH('CCaMC-BCCpUC'!$A4,'Cost Improvement and Off Wnd'!$B$117:$AL$117,0))*1000*About!$A$58</f>
        <v>652272.3387205411</v>
      </c>
      <c r="L4" s="4">
        <f>'EIA Costs'!$D$9*INDEX('Cost Improvement and Off Wnd'!$B$118:$AL$126,MATCH("natural gas peaker",'Cost Improvement and Off Wnd'!$A$118:$A$126,0),MATCH('CCaMC-BCCpUC'!$A4,'Cost Improvement and Off Wnd'!$B$117:$AL$117,0))*1000*About!$A$58</f>
        <v>652272.3387205411</v>
      </c>
      <c r="M4" s="4">
        <f>B4*'Coal Cost Multipliers'!$B$33</f>
        <v>7329731.6847382076</v>
      </c>
      <c r="N4" s="50">
        <f>AVERAGE('Cost Improvement and Off Wnd'!$C$85:$C$113)*INDEX('Cost Improvement and Off Wnd'!$B$118:$AL$126,MATCH("offshore wind",'Cost Improvement and Off Wnd'!$A$118:$A$126,0),MATCH('CCaMC-BCCpUC'!$A4,'Cost Improvement and Off Wnd'!$B$117:$AL$117,0))*10^3*About!$A$60</f>
        <v>5302792.0569540178</v>
      </c>
    </row>
    <row r="5" spans="1:14" x14ac:dyDescent="0.25">
      <c r="A5" s="1">
        <v>2019</v>
      </c>
      <c r="B5" s="4">
        <f>'EIA Costs'!$D$4*INDEX('Cost Improvement and Off Wnd'!$B$118:$AL$126,MATCH("coal",'Cost Improvement and Off Wnd'!$A$118:$A$126,0),MATCH('CCaMC-BCCpUC'!$A5,'Cost Improvement and Off Wnd'!$B$117:$AL$117,0))*1000*About!$A$58</f>
        <v>6227955.0314686652</v>
      </c>
      <c r="C5" s="4">
        <f>'EIA Costs'!$D$6*INDEX('Cost Improvement and Off Wnd'!$B$118:$AL$126,MATCH("natural gas nonpeaker",'Cost Improvement and Off Wnd'!$A$118:$A$126,0),MATCH('CCaMC-BCCpUC'!$A5,'Cost Improvement and Off Wnd'!$B$117:$AL$117,0))*1000*About!$A$58</f>
        <v>985294.78179011226</v>
      </c>
      <c r="D5" s="4">
        <f>'EIA Costs'!$D$11*INDEX('Cost Improvement and Off Wnd'!$B$118:$AL$126,MATCH("nuclear",'Cost Improvement and Off Wnd'!$A$118:$A$126,0),MATCH('CCaMC-BCCpUC'!$A5,'Cost Improvement and Off Wnd'!$B$117:$AL$117,0))*1000*About!$A$58</f>
        <v>5296242</v>
      </c>
      <c r="E5" s="4">
        <f>'EIA Costs'!$D$17*INDEX('Cost Improvement and Off Wnd'!$B$118:$AL$126,MATCH("hydro",'Cost Improvement and Off Wnd'!$A$118:$A$126,0),MATCH('CCaMC-BCCpUC'!$A5,'Cost Improvement and Off Wnd'!$B$117:$AL$117,0))*1000*About!$A$58</f>
        <v>2560702.8051120425</v>
      </c>
      <c r="F5" s="4">
        <v>0</v>
      </c>
      <c r="G5" s="4">
        <v>0</v>
      </c>
      <c r="H5" s="4">
        <f>'EIA Costs'!$D$20*INDEX('Cost Improvement and Off Wnd'!$B$118:$AL$126,MATCH("solar thermal",'Cost Improvement and Off Wnd'!$A$118:$A$126,0),MATCH('CCaMC-BCCpUC'!$A5,'Cost Improvement and Off Wnd'!$B$117:$AL$117,0))*1000*About!$A$58</f>
        <v>3298889.7817109143</v>
      </c>
      <c r="I5" s="4">
        <f>'EIA Costs'!$D$14*INDEX('Cost Improvement and Off Wnd'!$B$118:$AL$126,MATCH("biomass",'Cost Improvement and Off Wnd'!$A$118:$A$126,0),MATCH('CCaMC-BCCpUC'!$A5,'Cost Improvement and Off Wnd'!$B$117:$AL$117,0))*1000*About!$A$58</f>
        <v>3559522.4329931699</v>
      </c>
      <c r="J5" s="4">
        <f>'EIA Costs'!$D$15*INDEX('Cost Improvement and Off Wnd'!$B$118:$AL$126,MATCH("geothermal",'Cost Improvement and Off Wnd'!$A$118:$A$126,0),MATCH('CCaMC-BCCpUC'!$A5,'Cost Improvement and Off Wnd'!$B$117:$AL$117,0))*1000*About!$A$58</f>
        <v>2400068.1600000006</v>
      </c>
      <c r="K5" s="4">
        <f>'EIA Costs'!$D$9*INDEX('Cost Improvement and Off Wnd'!$B$118:$AL$126,MATCH("natural gas peaker",'Cost Improvement and Off Wnd'!$A$118:$A$126,0),MATCH('CCaMC-BCCpUC'!$A5,'Cost Improvement and Off Wnd'!$B$117:$AL$117,0))*1000*About!$A$58</f>
        <v>649811.88595093053</v>
      </c>
      <c r="L5" s="4">
        <f>'EIA Costs'!$D$9*INDEX('Cost Improvement and Off Wnd'!$B$118:$AL$126,MATCH("natural gas peaker",'Cost Improvement and Off Wnd'!$A$118:$A$126,0),MATCH('CCaMC-BCCpUC'!$A5,'Cost Improvement and Off Wnd'!$B$117:$AL$117,0))*1000*About!$A$58</f>
        <v>649811.88595093053</v>
      </c>
      <c r="M5" s="4">
        <f>B5*'Coal Cost Multipliers'!$B$33</f>
        <v>7217840.4061035775</v>
      </c>
      <c r="N5" s="50">
        <f>AVERAGE('Cost Improvement and Off Wnd'!$C$85:$C$113)*INDEX('Cost Improvement and Off Wnd'!$B$118:$AL$126,MATCH("offshore wind",'Cost Improvement and Off Wnd'!$A$118:$A$126,0),MATCH('CCaMC-BCCpUC'!$A5,'Cost Improvement and Off Wnd'!$B$117:$AL$117,0))*10^3*About!$A$60</f>
        <v>5199477.6043832069</v>
      </c>
    </row>
    <row r="6" spans="1:14" x14ac:dyDescent="0.25">
      <c r="A6" s="1">
        <v>2020</v>
      </c>
      <c r="B6" s="4">
        <f>'EIA Costs'!$D$4*INDEX('Cost Improvement and Off Wnd'!$B$118:$AL$126,MATCH("coal",'Cost Improvement and Off Wnd'!$A$118:$A$126,0),MATCH('CCaMC-BCCpUC'!$A6,'Cost Improvement and Off Wnd'!$B$117:$AL$117,0))*1000*About!$A$58</f>
        <v>6124223.8852365119</v>
      </c>
      <c r="C6" s="4">
        <f>'EIA Costs'!$D$6*INDEX('Cost Improvement and Off Wnd'!$B$118:$AL$126,MATCH("natural gas nonpeaker",'Cost Improvement and Off Wnd'!$A$118:$A$126,0),MATCH('CCaMC-BCCpUC'!$A6,'Cost Improvement and Off Wnd'!$B$117:$AL$117,0))*1000*About!$A$58</f>
        <v>979289.502287613</v>
      </c>
      <c r="D6" s="4">
        <f>'EIA Costs'!$D$11*INDEX('Cost Improvement and Off Wnd'!$B$118:$AL$126,MATCH("nuclear",'Cost Improvement and Off Wnd'!$A$118:$A$126,0),MATCH('CCaMC-BCCpUC'!$A6,'Cost Improvement and Off Wnd'!$B$117:$AL$117,0))*1000*About!$A$58</f>
        <v>5296242</v>
      </c>
      <c r="E6" s="4">
        <f>'EIA Costs'!$D$17*INDEX('Cost Improvement and Off Wnd'!$B$118:$AL$126,MATCH("hydro",'Cost Improvement and Off Wnd'!$A$118:$A$126,0),MATCH('CCaMC-BCCpUC'!$A6,'Cost Improvement and Off Wnd'!$B$117:$AL$117,0))*1000*About!$A$58</f>
        <v>2546750.302147456</v>
      </c>
      <c r="F6" s="4">
        <v>0</v>
      </c>
      <c r="G6" s="4">
        <v>0</v>
      </c>
      <c r="H6" s="4">
        <f>'EIA Costs'!$D$20*INDEX('Cost Improvement and Off Wnd'!$B$118:$AL$126,MATCH("solar thermal",'Cost Improvement and Off Wnd'!$A$118:$A$126,0),MATCH('CCaMC-BCCpUC'!$A6,'Cost Improvement and Off Wnd'!$B$117:$AL$117,0))*1000*About!$A$58</f>
        <v>3158802.938053098</v>
      </c>
      <c r="I6" s="4">
        <f>'EIA Costs'!$D$14*INDEX('Cost Improvement and Off Wnd'!$B$118:$AL$126,MATCH("biomass",'Cost Improvement and Off Wnd'!$A$118:$A$126,0),MATCH('CCaMC-BCCpUC'!$A6,'Cost Improvement and Off Wnd'!$B$117:$AL$117,0))*1000*About!$A$58</f>
        <v>3549532.803845725</v>
      </c>
      <c r="J6" s="4">
        <f>'EIA Costs'!$D$15*INDEX('Cost Improvement and Off Wnd'!$B$118:$AL$126,MATCH("geothermal",'Cost Improvement and Off Wnd'!$A$118:$A$126,0),MATCH('CCaMC-BCCpUC'!$A6,'Cost Improvement and Off Wnd'!$B$117:$AL$117,0))*1000*About!$A$58</f>
        <v>2396041.2000000002</v>
      </c>
      <c r="K6" s="4">
        <f>'EIA Costs'!$D$9*INDEX('Cost Improvement and Off Wnd'!$B$118:$AL$126,MATCH("natural gas peaker",'Cost Improvement and Off Wnd'!$A$118:$A$126,0),MATCH('CCaMC-BCCpUC'!$A6,'Cost Improvement and Off Wnd'!$B$117:$AL$117,0))*1000*About!$A$58</f>
        <v>645390.95246922853</v>
      </c>
      <c r="L6" s="4">
        <f>'EIA Costs'!$D$9*INDEX('Cost Improvement and Off Wnd'!$B$118:$AL$126,MATCH("natural gas peaker",'Cost Improvement and Off Wnd'!$A$118:$A$126,0),MATCH('CCaMC-BCCpUC'!$A6,'Cost Improvement and Off Wnd'!$B$117:$AL$117,0))*1000*About!$A$58</f>
        <v>645390.95246922853</v>
      </c>
      <c r="M6" s="4">
        <f>B6*'Coal Cost Multipliers'!$B$33</f>
        <v>7097621.9949456993</v>
      </c>
      <c r="N6" s="50">
        <f>AVERAGE('Cost Improvement and Off Wnd'!$C$85:$C$113)*INDEX('Cost Improvement and Off Wnd'!$B$118:$AL$126,MATCH("offshore wind",'Cost Improvement and Off Wnd'!$A$118:$A$126,0),MATCH('CCaMC-BCCpUC'!$A6,'Cost Improvement and Off Wnd'!$B$117:$AL$117,0))*10^3*About!$A$60</f>
        <v>5096163.1518123988</v>
      </c>
    </row>
    <row r="7" spans="1:14" x14ac:dyDescent="0.25">
      <c r="A7" s="1">
        <v>2021</v>
      </c>
      <c r="B7" s="4">
        <f>'EIA Costs'!$D$4*INDEX('Cost Improvement and Off Wnd'!$B$118:$AL$126,MATCH("coal",'Cost Improvement and Off Wnd'!$A$118:$A$126,0),MATCH('CCaMC-BCCpUC'!$A7,'Cost Improvement and Off Wnd'!$B$117:$AL$117,0))*1000*About!$A$58</f>
        <v>6088061.5576230651</v>
      </c>
      <c r="C7" s="4">
        <f>'EIA Costs'!$D$6*INDEX('Cost Improvement and Off Wnd'!$B$118:$AL$126,MATCH("natural gas nonpeaker",'Cost Improvement and Off Wnd'!$A$118:$A$126,0),MATCH('CCaMC-BCCpUC'!$A7,'Cost Improvement and Off Wnd'!$B$117:$AL$117,0))*1000*About!$A$58</f>
        <v>976407.13601662824</v>
      </c>
      <c r="D7" s="4">
        <f>'EIA Costs'!$D$11*INDEX('Cost Improvement and Off Wnd'!$B$118:$AL$126,MATCH("nuclear",'Cost Improvement and Off Wnd'!$A$118:$A$126,0),MATCH('CCaMC-BCCpUC'!$A7,'Cost Improvement and Off Wnd'!$B$117:$AL$117,0))*1000*About!$A$58</f>
        <v>5296242</v>
      </c>
      <c r="E7" s="4">
        <f>'EIA Costs'!$D$17*INDEX('Cost Improvement and Off Wnd'!$B$118:$AL$126,MATCH("hydro",'Cost Improvement and Off Wnd'!$A$118:$A$126,0),MATCH('CCaMC-BCCpUC'!$A7,'Cost Improvement and Off Wnd'!$B$117:$AL$117,0))*1000*About!$A$58</f>
        <v>2532804.2145849285</v>
      </c>
      <c r="F7" s="4">
        <v>0</v>
      </c>
      <c r="G7" s="4">
        <v>0</v>
      </c>
      <c r="H7" s="4">
        <f>'EIA Costs'!$D$20*INDEX('Cost Improvement and Off Wnd'!$B$118:$AL$126,MATCH("solar thermal",'Cost Improvement and Off Wnd'!$A$118:$A$126,0),MATCH('CCaMC-BCCpUC'!$A7,'Cost Improvement and Off Wnd'!$B$117:$AL$117,0))*1000*About!$A$58</f>
        <v>3062684.4778761058</v>
      </c>
      <c r="I7" s="4">
        <f>'EIA Costs'!$D$14*INDEX('Cost Improvement and Off Wnd'!$B$118:$AL$126,MATCH("biomass",'Cost Improvement and Off Wnd'!$A$118:$A$126,0),MATCH('CCaMC-BCCpUC'!$A7,'Cost Improvement and Off Wnd'!$B$117:$AL$117,0))*1000*About!$A$58</f>
        <v>3539540.8623545752</v>
      </c>
      <c r="J7" s="4">
        <f>'EIA Costs'!$D$15*INDEX('Cost Improvement and Off Wnd'!$B$118:$AL$126,MATCH("geothermal",'Cost Improvement and Off Wnd'!$A$118:$A$126,0),MATCH('CCaMC-BCCpUC'!$A7,'Cost Improvement and Off Wnd'!$B$117:$AL$117,0))*1000*About!$A$58</f>
        <v>2392014.2399999993</v>
      </c>
      <c r="K7" s="4">
        <f>'EIA Costs'!$D$9*INDEX('Cost Improvement and Off Wnd'!$B$118:$AL$126,MATCH("natural gas peaker",'Cost Improvement and Off Wnd'!$A$118:$A$126,0),MATCH('CCaMC-BCCpUC'!$A7,'Cost Improvement and Off Wnd'!$B$117:$AL$117,0))*1000*About!$A$58</f>
        <v>643437.69417805946</v>
      </c>
      <c r="L7" s="4">
        <f>'EIA Costs'!$D$9*INDEX('Cost Improvement and Off Wnd'!$B$118:$AL$126,MATCH("natural gas peaker",'Cost Improvement and Off Wnd'!$A$118:$A$126,0),MATCH('CCaMC-BCCpUC'!$A7,'Cost Improvement and Off Wnd'!$B$117:$AL$117,0))*1000*About!$A$58</f>
        <v>643437.69417805946</v>
      </c>
      <c r="M7" s="4">
        <f>B7*'Coal Cost Multipliers'!$B$33</f>
        <v>7055711.944518514</v>
      </c>
      <c r="N7" s="50">
        <f>AVERAGE('Cost Improvement and Off Wnd'!$C$85:$C$113)*INDEX('Cost Improvement and Off Wnd'!$B$118:$AL$126,MATCH("offshore wind",'Cost Improvement and Off Wnd'!$A$118:$A$126,0),MATCH('CCaMC-BCCpUC'!$A7,'Cost Improvement and Off Wnd'!$B$117:$AL$117,0))*10^3*About!$A$60</f>
        <v>4969151.5928974757</v>
      </c>
    </row>
    <row r="8" spans="1:14" x14ac:dyDescent="0.25">
      <c r="A8" s="1">
        <v>2022</v>
      </c>
      <c r="B8" s="4">
        <f>'EIA Costs'!$D$4*INDEX('Cost Improvement and Off Wnd'!$B$118:$AL$126,MATCH("coal",'Cost Improvement and Off Wnd'!$A$118:$A$126,0),MATCH('CCaMC-BCCpUC'!$A8,'Cost Improvement and Off Wnd'!$B$117:$AL$117,0))*1000*About!$A$58</f>
        <v>6057039.1972367624</v>
      </c>
      <c r="C8" s="4">
        <f>'EIA Costs'!$D$6*INDEX('Cost Improvement and Off Wnd'!$B$118:$AL$126,MATCH("natural gas nonpeaker",'Cost Improvement and Off Wnd'!$A$118:$A$126,0),MATCH('CCaMC-BCCpUC'!$A8,'Cost Improvement and Off Wnd'!$B$117:$AL$117,0))*1000*About!$A$58</f>
        <v>973471.88135317795</v>
      </c>
      <c r="D8" s="4">
        <f>'EIA Costs'!$D$11*INDEX('Cost Improvement and Off Wnd'!$B$118:$AL$126,MATCH("nuclear",'Cost Improvement and Off Wnd'!$A$118:$A$126,0),MATCH('CCaMC-BCCpUC'!$A8,'Cost Improvement and Off Wnd'!$B$117:$AL$117,0))*1000*About!$A$58</f>
        <v>5296242</v>
      </c>
      <c r="E8" s="4">
        <f>'EIA Costs'!$D$17*INDEX('Cost Improvement and Off Wnd'!$B$118:$AL$126,MATCH("hydro",'Cost Improvement and Off Wnd'!$A$118:$A$126,0),MATCH('CCaMC-BCCpUC'!$A8,'Cost Improvement and Off Wnd'!$B$117:$AL$117,0))*1000*About!$A$58</f>
        <v>2518858.1270224005</v>
      </c>
      <c r="F8" s="4">
        <v>0</v>
      </c>
      <c r="G8" s="4">
        <v>0</v>
      </c>
      <c r="H8" s="4">
        <f>'EIA Costs'!$D$20*INDEX('Cost Improvement and Off Wnd'!$B$118:$AL$126,MATCH("solar thermal",'Cost Improvement and Off Wnd'!$A$118:$A$126,0),MATCH('CCaMC-BCCpUC'!$A8,'Cost Improvement and Off Wnd'!$B$117:$AL$117,0))*1000*About!$A$58</f>
        <v>2966566.017699115</v>
      </c>
      <c r="I8" s="4">
        <f>'EIA Costs'!$D$14*INDEX('Cost Improvement and Off Wnd'!$B$118:$AL$126,MATCH("biomass",'Cost Improvement and Off Wnd'!$A$118:$A$126,0),MATCH('CCaMC-BCCpUC'!$A8,'Cost Improvement and Off Wnd'!$B$117:$AL$117,0))*1000*About!$A$58</f>
        <v>3529549.3347471482</v>
      </c>
      <c r="J8" s="4">
        <f>'EIA Costs'!$D$15*INDEX('Cost Improvement and Off Wnd'!$B$118:$AL$126,MATCH("geothermal",'Cost Improvement and Off Wnd'!$A$118:$A$126,0),MATCH('CCaMC-BCCpUC'!$A8,'Cost Improvement and Off Wnd'!$B$117:$AL$117,0))*1000*About!$A$58</f>
        <v>2387987.2799999998</v>
      </c>
      <c r="K8" s="4">
        <f>'EIA Costs'!$D$9*INDEX('Cost Improvement and Off Wnd'!$B$118:$AL$126,MATCH("natural gas peaker",'Cost Improvement and Off Wnd'!$A$118:$A$126,0),MATCH('CCaMC-BCCpUC'!$A8,'Cost Improvement and Off Wnd'!$B$117:$AL$117,0))*1000*About!$A$58</f>
        <v>641442.67327765853</v>
      </c>
      <c r="L8" s="4">
        <f>'EIA Costs'!$D$9*INDEX('Cost Improvement and Off Wnd'!$B$118:$AL$126,MATCH("natural gas peaker",'Cost Improvement and Off Wnd'!$A$118:$A$126,0),MATCH('CCaMC-BCCpUC'!$A8,'Cost Improvement and Off Wnd'!$B$117:$AL$117,0))*1000*About!$A$58</f>
        <v>641442.67327765853</v>
      </c>
      <c r="M8" s="4">
        <f>B8*'Coal Cost Multipliers'!$B$33</f>
        <v>7019758.8194304937</v>
      </c>
      <c r="N8" s="50">
        <f>AVERAGE('Cost Improvement and Off Wnd'!$C$85:$C$113)*INDEX('Cost Improvement and Off Wnd'!$B$118:$AL$126,MATCH("offshore wind",'Cost Improvement and Off Wnd'!$A$118:$A$126,0),MATCH('CCaMC-BCCpUC'!$A8,'Cost Improvement and Off Wnd'!$B$117:$AL$117,0))*10^3*About!$A$60</f>
        <v>4842140.0339825507</v>
      </c>
    </row>
    <row r="9" spans="1:14" x14ac:dyDescent="0.25">
      <c r="A9" s="1">
        <v>2023</v>
      </c>
      <c r="B9" s="4">
        <f>'EIA Costs'!$D$4*INDEX('Cost Improvement and Off Wnd'!$B$118:$AL$126,MATCH("coal",'Cost Improvement and Off Wnd'!$A$118:$A$126,0),MATCH('CCaMC-BCCpUC'!$A9,'Cost Improvement and Off Wnd'!$B$117:$AL$117,0))*1000*About!$A$58</f>
        <v>6026017.9332363233</v>
      </c>
      <c r="C9" s="4">
        <f>'EIA Costs'!$D$6*INDEX('Cost Improvement and Off Wnd'!$B$118:$AL$126,MATCH("natural gas nonpeaker",'Cost Improvement and Off Wnd'!$A$118:$A$126,0),MATCH('CCaMC-BCCpUC'!$A9,'Cost Improvement and Off Wnd'!$B$117:$AL$117,0))*1000*About!$A$58</f>
        <v>970589.10973750602</v>
      </c>
      <c r="D9" s="4">
        <f>'EIA Costs'!$D$11*INDEX('Cost Improvement and Off Wnd'!$B$118:$AL$126,MATCH("nuclear",'Cost Improvement and Off Wnd'!$A$118:$A$126,0),MATCH('CCaMC-BCCpUC'!$A9,'Cost Improvement and Off Wnd'!$B$117:$AL$117,0))*1000*About!$A$58</f>
        <v>5268116.717585152</v>
      </c>
      <c r="E9" s="4">
        <f>'EIA Costs'!$D$17*INDEX('Cost Improvement and Off Wnd'!$B$118:$AL$126,MATCH("hydro",'Cost Improvement and Off Wnd'!$A$118:$A$126,0),MATCH('CCaMC-BCCpUC'!$A9,'Cost Improvement and Off Wnd'!$B$117:$AL$117,0))*1000*About!$A$58</f>
        <v>2504918.415367343</v>
      </c>
      <c r="F9" s="4">
        <v>0</v>
      </c>
      <c r="G9" s="4">
        <v>0</v>
      </c>
      <c r="H9" s="4">
        <f>'EIA Costs'!$D$20*INDEX('Cost Improvement and Off Wnd'!$B$118:$AL$126,MATCH("solar thermal",'Cost Improvement and Off Wnd'!$A$118:$A$126,0),MATCH('CCaMC-BCCpUC'!$A9,'Cost Improvement and Off Wnd'!$B$117:$AL$117,0))*1000*About!$A$58</f>
        <v>2870447.5575221237</v>
      </c>
      <c r="I9" s="4">
        <f>'EIA Costs'!$D$14*INDEX('Cost Improvement and Off Wnd'!$B$118:$AL$126,MATCH("biomass",'Cost Improvement and Off Wnd'!$A$118:$A$126,0),MATCH('CCaMC-BCCpUC'!$A9,'Cost Improvement and Off Wnd'!$B$117:$AL$117,0))*1000*About!$A$58</f>
        <v>3519555.68758268</v>
      </c>
      <c r="J9" s="4">
        <f>'EIA Costs'!$D$15*INDEX('Cost Improvement and Off Wnd'!$B$118:$AL$126,MATCH("geothermal",'Cost Improvement and Off Wnd'!$A$118:$A$126,0),MATCH('CCaMC-BCCpUC'!$A9,'Cost Improvement and Off Wnd'!$B$117:$AL$117,0))*1000*About!$A$58</f>
        <v>2383960.3199999998</v>
      </c>
      <c r="K9" s="4">
        <f>'EIA Costs'!$D$9*INDEX('Cost Improvement and Off Wnd'!$B$118:$AL$126,MATCH("natural gas peaker",'Cost Improvement and Off Wnd'!$A$118:$A$126,0),MATCH('CCaMC-BCCpUC'!$A9,'Cost Improvement and Off Wnd'!$B$117:$AL$117,0))*1000*About!$A$58</f>
        <v>639489.166581125</v>
      </c>
      <c r="L9" s="4">
        <f>'EIA Costs'!$D$9*INDEX('Cost Improvement and Off Wnd'!$B$118:$AL$126,MATCH("natural gas peaker",'Cost Improvement and Off Wnd'!$A$118:$A$126,0),MATCH('CCaMC-BCCpUC'!$A9,'Cost Improvement and Off Wnd'!$B$117:$AL$117,0))*1000*About!$A$58</f>
        <v>639489.166581125</v>
      </c>
      <c r="M9" s="4">
        <f>B9*'Coal Cost Multipliers'!$B$33</f>
        <v>6983806.9649904054</v>
      </c>
      <c r="N9" s="50">
        <f>AVERAGE('Cost Improvement and Off Wnd'!$C$85:$C$113)*INDEX('Cost Improvement and Off Wnd'!$B$118:$AL$126,MATCH("offshore wind",'Cost Improvement and Off Wnd'!$A$118:$A$126,0),MATCH('CCaMC-BCCpUC'!$A9,'Cost Improvement and Off Wnd'!$B$117:$AL$117,0))*10^3*About!$A$60</f>
        <v>4715128.4750676258</v>
      </c>
    </row>
    <row r="10" spans="1:14" x14ac:dyDescent="0.25">
      <c r="A10" s="1">
        <v>2024</v>
      </c>
      <c r="B10" s="4">
        <f>'EIA Costs'!$D$4*INDEX('Cost Improvement and Off Wnd'!$B$118:$AL$126,MATCH("coal",'Cost Improvement and Off Wnd'!$A$118:$A$126,0),MATCH('CCaMC-BCCpUC'!$A10,'Cost Improvement and Off Wnd'!$B$117:$AL$117,0))*1000*About!$A$58</f>
        <v>5988254.6391228698</v>
      </c>
      <c r="C10" s="4">
        <f>'EIA Costs'!$D$6*INDEX('Cost Improvement and Off Wnd'!$B$118:$AL$126,MATCH("natural gas nonpeaker",'Cost Improvement and Off Wnd'!$A$118:$A$126,0),MATCH('CCaMC-BCCpUC'!$A10,'Cost Improvement and Off Wnd'!$B$117:$AL$117,0))*1000*About!$A$58</f>
        <v>967707.66174976574</v>
      </c>
      <c r="D10" s="4">
        <f>'EIA Costs'!$D$11*INDEX('Cost Improvement and Off Wnd'!$B$118:$AL$126,MATCH("nuclear",'Cost Improvement and Off Wnd'!$A$118:$A$126,0),MATCH('CCaMC-BCCpUC'!$A10,'Cost Improvement and Off Wnd'!$B$117:$AL$117,0))*1000*About!$A$58</f>
        <v>5239997.2947989823</v>
      </c>
      <c r="E10" s="4">
        <f>'EIA Costs'!$D$17*INDEX('Cost Improvement and Off Wnd'!$B$118:$AL$126,MATCH("hydro",'Cost Improvement and Off Wnd'!$A$118:$A$126,0),MATCH('CCaMC-BCCpUC'!$A10,'Cost Improvement and Off Wnd'!$B$117:$AL$117,0))*1000*About!$A$58</f>
        <v>2490978.7037122855</v>
      </c>
      <c r="F10" s="4">
        <v>0</v>
      </c>
      <c r="G10" s="4">
        <v>0</v>
      </c>
      <c r="H10" s="4">
        <f>'EIA Costs'!$D$20*INDEX('Cost Improvement and Off Wnd'!$B$118:$AL$126,MATCH("solar thermal",'Cost Improvement and Off Wnd'!$A$118:$A$126,0),MATCH('CCaMC-BCCpUC'!$A10,'Cost Improvement and Off Wnd'!$B$117:$AL$117,0))*1000*About!$A$58</f>
        <v>2774329.0973451324</v>
      </c>
      <c r="I10" s="4">
        <f>'EIA Costs'!$D$14*INDEX('Cost Improvement and Off Wnd'!$B$118:$AL$126,MATCH("biomass",'Cost Improvement and Off Wnd'!$A$118:$A$126,0),MATCH('CCaMC-BCCpUC'!$A10,'Cost Improvement and Off Wnd'!$B$117:$AL$117,0))*1000*About!$A$58</f>
        <v>3509566.3027282432</v>
      </c>
      <c r="J10" s="4">
        <f>'EIA Costs'!$D$15*INDEX('Cost Improvement and Off Wnd'!$B$118:$AL$126,MATCH("geothermal",'Cost Improvement and Off Wnd'!$A$118:$A$126,0),MATCH('CCaMC-BCCpUC'!$A10,'Cost Improvement and Off Wnd'!$B$117:$AL$117,0))*1000*About!$A$58</f>
        <v>2379933.3600000003</v>
      </c>
      <c r="K10" s="4">
        <f>'EIA Costs'!$D$9*INDEX('Cost Improvement and Off Wnd'!$B$118:$AL$126,MATCH("natural gas peaker",'Cost Improvement and Off Wnd'!$A$118:$A$126,0),MATCH('CCaMC-BCCpUC'!$A10,'Cost Improvement and Off Wnd'!$B$117:$AL$117,0))*1000*About!$A$58</f>
        <v>637536.40933158563</v>
      </c>
      <c r="L10" s="4">
        <f>'EIA Costs'!$D$9*INDEX('Cost Improvement and Off Wnd'!$B$118:$AL$126,MATCH("natural gas peaker",'Cost Improvement and Off Wnd'!$A$118:$A$126,0),MATCH('CCaMC-BCCpUC'!$A10,'Cost Improvement and Off Wnd'!$B$117:$AL$117,0))*1000*About!$A$58</f>
        <v>637536.40933158563</v>
      </c>
      <c r="M10" s="4">
        <f>B10*'Coal Cost Multipliers'!$B$33</f>
        <v>6940041.4867969342</v>
      </c>
      <c r="N10" s="50">
        <f>AVERAGE('Cost Improvement and Off Wnd'!$C$85:$C$113)*INDEX('Cost Improvement and Off Wnd'!$B$118:$AL$126,MATCH("offshore wind",'Cost Improvement and Off Wnd'!$A$118:$A$126,0),MATCH('CCaMC-BCCpUC'!$A10,'Cost Improvement and Off Wnd'!$B$117:$AL$117,0))*10^3*About!$A$60</f>
        <v>4687911.7124429978</v>
      </c>
    </row>
    <row r="11" spans="1:14" x14ac:dyDescent="0.25">
      <c r="A11" s="1">
        <v>2025</v>
      </c>
      <c r="B11" s="4">
        <f>'EIA Costs'!$D$4*INDEX('Cost Improvement and Off Wnd'!$B$118:$AL$126,MATCH("coal",'Cost Improvement and Off Wnd'!$A$118:$A$126,0),MATCH('CCaMC-BCCpUC'!$A11,'Cost Improvement and Off Wnd'!$B$117:$AL$117,0))*1000*About!$A$58</f>
        <v>5955706.6670725187</v>
      </c>
      <c r="C11" s="4">
        <f>'EIA Costs'!$D$6*INDEX('Cost Improvement and Off Wnd'!$B$118:$AL$126,MATCH("natural gas nonpeaker",'Cost Improvement and Off Wnd'!$A$118:$A$126,0),MATCH('CCaMC-BCCpUC'!$A11,'Cost Improvement and Off Wnd'!$B$117:$AL$117,0))*1000*About!$A$58</f>
        <v>964698.16035180876</v>
      </c>
      <c r="D11" s="4">
        <f>'EIA Costs'!$D$11*INDEX('Cost Improvement and Off Wnd'!$B$118:$AL$126,MATCH("nuclear",'Cost Improvement and Off Wnd'!$A$118:$A$126,0),MATCH('CCaMC-BCCpUC'!$A11,'Cost Improvement and Off Wnd'!$B$117:$AL$117,0))*1000*About!$A$58</f>
        <v>5211872.756320606</v>
      </c>
      <c r="E11" s="4">
        <f>'EIA Costs'!$D$17*INDEX('Cost Improvement and Off Wnd'!$B$118:$AL$126,MATCH("hydro",'Cost Improvement and Off Wnd'!$A$118:$A$126,0),MATCH('CCaMC-BCCpUC'!$A11,'Cost Improvement and Off Wnd'!$B$117:$AL$117,0))*1000*About!$A$58</f>
        <v>2477045.3383437586</v>
      </c>
      <c r="F11" s="4">
        <v>0</v>
      </c>
      <c r="G11" s="4">
        <v>0</v>
      </c>
      <c r="H11" s="4">
        <f>'EIA Costs'!$D$20*INDEX('Cost Improvement and Off Wnd'!$B$118:$AL$126,MATCH("solar thermal",'Cost Improvement and Off Wnd'!$A$118:$A$126,0),MATCH('CCaMC-BCCpUC'!$A11,'Cost Improvement and Off Wnd'!$B$117:$AL$117,0))*1000*About!$A$58</f>
        <v>2678210.637168142</v>
      </c>
      <c r="I11" s="4">
        <f>'EIA Costs'!$D$14*INDEX('Cost Improvement and Off Wnd'!$B$118:$AL$126,MATCH("biomass",'Cost Improvement and Off Wnd'!$A$118:$A$126,0),MATCH('CCaMC-BCCpUC'!$A11,'Cost Improvement and Off Wnd'!$B$117:$AL$117,0))*1000*About!$A$58</f>
        <v>3499572.9801377142</v>
      </c>
      <c r="J11" s="4">
        <f>'EIA Costs'!$D$15*INDEX('Cost Improvement and Off Wnd'!$B$118:$AL$126,MATCH("geothermal",'Cost Improvement and Off Wnd'!$A$118:$A$126,0),MATCH('CCaMC-BCCpUC'!$A11,'Cost Improvement and Off Wnd'!$B$117:$AL$117,0))*1000*About!$A$58</f>
        <v>2375906.4000000004</v>
      </c>
      <c r="K11" s="4">
        <f>'EIA Costs'!$D$9*INDEX('Cost Improvement and Off Wnd'!$B$118:$AL$126,MATCH("natural gas peaker",'Cost Improvement and Off Wnd'!$A$118:$A$126,0),MATCH('CCaMC-BCCpUC'!$A11,'Cost Improvement and Off Wnd'!$B$117:$AL$117,0))*1000*About!$A$58</f>
        <v>635482.86120436469</v>
      </c>
      <c r="L11" s="4">
        <f>'EIA Costs'!$D$9*INDEX('Cost Improvement and Off Wnd'!$B$118:$AL$126,MATCH("natural gas peaker",'Cost Improvement and Off Wnd'!$A$118:$A$126,0),MATCH('CCaMC-BCCpUC'!$A11,'Cost Improvement and Off Wnd'!$B$117:$AL$117,0))*1000*About!$A$58</f>
        <v>635482.86120436469</v>
      </c>
      <c r="M11" s="4">
        <f>B11*'Coal Cost Multipliers'!$B$33</f>
        <v>6902320.265848049</v>
      </c>
      <c r="N11" s="50">
        <f>AVERAGE('Cost Improvement and Off Wnd'!$C$85:$C$113)*INDEX('Cost Improvement and Off Wnd'!$B$118:$AL$126,MATCH("offshore wind",'Cost Improvement and Off Wnd'!$A$118:$A$126,0),MATCH('CCaMC-BCCpUC'!$A11,'Cost Improvement and Off Wnd'!$B$117:$AL$117,0))*10^3*About!$A$60</f>
        <v>4660694.9498183709</v>
      </c>
    </row>
    <row r="12" spans="1:14" x14ac:dyDescent="0.25">
      <c r="A12" s="1">
        <v>2026</v>
      </c>
      <c r="B12" s="4">
        <f>'EIA Costs'!$D$4*INDEX('Cost Improvement and Off Wnd'!$B$118:$AL$126,MATCH("coal",'Cost Improvement and Off Wnd'!$A$118:$A$126,0),MATCH('CCaMC-BCCpUC'!$A12,'Cost Improvement and Off Wnd'!$B$117:$AL$117,0))*1000*About!$A$58</f>
        <v>5916751.4649672946</v>
      </c>
      <c r="C12" s="4">
        <f>'EIA Costs'!$D$6*INDEX('Cost Improvement and Off Wnd'!$B$118:$AL$126,MATCH("natural gas nonpeaker",'Cost Improvement and Off Wnd'!$A$118:$A$126,0),MATCH('CCaMC-BCCpUC'!$A12,'Cost Improvement and Off Wnd'!$B$117:$AL$117,0))*1000*About!$A$58</f>
        <v>956101.73111187026</v>
      </c>
      <c r="D12" s="4">
        <f>'EIA Costs'!$D$11*INDEX('Cost Improvement and Off Wnd'!$B$118:$AL$126,MATCH("nuclear",'Cost Improvement and Off Wnd'!$A$118:$A$126,0),MATCH('CCaMC-BCCpUC'!$A12,'Cost Improvement and Off Wnd'!$B$117:$AL$117,0))*1000*About!$A$58</f>
        <v>5183752.7893056097</v>
      </c>
      <c r="E12" s="4">
        <f>'EIA Costs'!$D$17*INDEX('Cost Improvement and Off Wnd'!$B$118:$AL$126,MATCH("hydro",'Cost Improvement and Off Wnd'!$A$118:$A$126,0),MATCH('CCaMC-BCCpUC'!$A12,'Cost Improvement and Off Wnd'!$B$117:$AL$117,0))*1000*About!$A$58</f>
        <v>2463111.9729752308</v>
      </c>
      <c r="F12" s="4">
        <v>0</v>
      </c>
      <c r="G12" s="4">
        <v>0</v>
      </c>
      <c r="H12" s="4">
        <f>'EIA Costs'!$D$20*INDEX('Cost Improvement and Off Wnd'!$B$118:$AL$126,MATCH("solar thermal",'Cost Improvement and Off Wnd'!$A$118:$A$126,0),MATCH('CCaMC-BCCpUC'!$A12,'Cost Improvement and Off Wnd'!$B$117:$AL$117,0))*1000*About!$A$58</f>
        <v>2635455.0568740098</v>
      </c>
      <c r="I12" s="4">
        <f>'EIA Costs'!$D$14*INDEX('Cost Improvement and Off Wnd'!$B$118:$AL$126,MATCH("biomass",'Cost Improvement and Off Wnd'!$A$118:$A$126,0),MATCH('CCaMC-BCCpUC'!$A12,'Cost Improvement and Off Wnd'!$B$117:$AL$117,0))*1000*About!$A$58</f>
        <v>3489583.4989846051</v>
      </c>
      <c r="J12" s="4">
        <f>'EIA Costs'!$D$15*INDEX('Cost Improvement and Off Wnd'!$B$118:$AL$126,MATCH("geothermal",'Cost Improvement and Off Wnd'!$A$118:$A$126,0),MATCH('CCaMC-BCCpUC'!$A12,'Cost Improvement and Off Wnd'!$B$117:$AL$117,0))*1000*About!$A$58</f>
        <v>2371879.44</v>
      </c>
      <c r="K12" s="4">
        <f>'EIA Costs'!$D$9*INDEX('Cost Improvement and Off Wnd'!$B$118:$AL$126,MATCH("natural gas peaker",'Cost Improvement and Off Wnd'!$A$118:$A$126,0),MATCH('CCaMC-BCCpUC'!$A12,'Cost Improvement and Off Wnd'!$B$117:$AL$117,0))*1000*About!$A$58</f>
        <v>629014.61231266905</v>
      </c>
      <c r="L12" s="4">
        <f>'EIA Costs'!$D$9*INDEX('Cost Improvement and Off Wnd'!$B$118:$AL$126,MATCH("natural gas peaker",'Cost Improvement and Off Wnd'!$A$118:$A$126,0),MATCH('CCaMC-BCCpUC'!$A12,'Cost Improvement and Off Wnd'!$B$117:$AL$117,0))*1000*About!$A$58</f>
        <v>629014.61231266905</v>
      </c>
      <c r="M12" s="4">
        <f>B12*'Coal Cost Multipliers'!$B$33</f>
        <v>6857173.4350886252</v>
      </c>
      <c r="N12" s="50">
        <f>AVERAGE('Cost Improvement and Off Wnd'!$C$85:$C$113)*INDEX('Cost Improvement and Off Wnd'!$B$118:$AL$126,MATCH("offshore wind",'Cost Improvement and Off Wnd'!$A$118:$A$126,0),MATCH('CCaMC-BCCpUC'!$A12,'Cost Improvement and Off Wnd'!$B$117:$AL$117,0))*10^3*About!$A$60</f>
        <v>4633478.1871937439</v>
      </c>
    </row>
    <row r="13" spans="1:14" x14ac:dyDescent="0.25">
      <c r="A13" s="1">
        <v>2027</v>
      </c>
      <c r="B13" s="4">
        <f>'EIA Costs'!$D$4*INDEX('Cost Improvement and Off Wnd'!$B$118:$AL$126,MATCH("coal",'Cost Improvement and Off Wnd'!$A$118:$A$126,0),MATCH('CCaMC-BCCpUC'!$A13,'Cost Improvement and Off Wnd'!$B$117:$AL$117,0))*1000*About!$A$58</f>
        <v>5868954.29254534</v>
      </c>
      <c r="C13" s="4">
        <f>'EIA Costs'!$D$6*INDEX('Cost Improvement and Off Wnd'!$B$118:$AL$126,MATCH("natural gas nonpeaker",'Cost Improvement and Off Wnd'!$A$118:$A$126,0),MATCH('CCaMC-BCCpUC'!$A13,'Cost Improvement and Off Wnd'!$B$117:$AL$117,0))*1000*About!$A$58</f>
        <v>949477.38631026668</v>
      </c>
      <c r="D13" s="4">
        <f>'EIA Costs'!$D$11*INDEX('Cost Improvement and Off Wnd'!$B$118:$AL$126,MATCH("nuclear",'Cost Improvement and Off Wnd'!$A$118:$A$126,0),MATCH('CCaMC-BCCpUC'!$A13,'Cost Improvement and Off Wnd'!$B$117:$AL$117,0))*1000*About!$A$58</f>
        <v>5155630.2835784713</v>
      </c>
      <c r="E13" s="4">
        <f>'EIA Costs'!$D$17*INDEX('Cost Improvement and Off Wnd'!$B$118:$AL$126,MATCH("hydro",'Cost Improvement and Off Wnd'!$A$118:$A$126,0),MATCH('CCaMC-BCCpUC'!$A13,'Cost Improvement and Off Wnd'!$B$117:$AL$117,0))*1000*About!$A$58</f>
        <v>2449184.9218038814</v>
      </c>
      <c r="F13" s="4">
        <v>0</v>
      </c>
      <c r="G13" s="4">
        <v>0</v>
      </c>
      <c r="H13" s="4">
        <f>'EIA Costs'!$D$20*INDEX('Cost Improvement and Off Wnd'!$B$118:$AL$126,MATCH("solar thermal",'Cost Improvement and Off Wnd'!$A$118:$A$126,0),MATCH('CCaMC-BCCpUC'!$A13,'Cost Improvement and Off Wnd'!$B$117:$AL$117,0))*1000*About!$A$58</f>
        <v>2593569.0510433745</v>
      </c>
      <c r="I13" s="4">
        <f>'EIA Costs'!$D$14*INDEX('Cost Improvement and Off Wnd'!$B$118:$AL$126,MATCH("biomass",'Cost Improvement and Off Wnd'!$A$118:$A$126,0),MATCH('CCaMC-BCCpUC'!$A13,'Cost Improvement and Off Wnd'!$B$117:$AL$117,0))*1000*About!$A$58</f>
        <v>3479591.4337126394</v>
      </c>
      <c r="J13" s="4">
        <f>'EIA Costs'!$D$15*INDEX('Cost Improvement and Off Wnd'!$B$118:$AL$126,MATCH("geothermal",'Cost Improvement and Off Wnd'!$A$118:$A$126,0),MATCH('CCaMC-BCCpUC'!$A13,'Cost Improvement and Off Wnd'!$B$117:$AL$117,0))*1000*About!$A$58</f>
        <v>2367852.48</v>
      </c>
      <c r="K13" s="4">
        <f>'EIA Costs'!$D$9*INDEX('Cost Improvement and Off Wnd'!$B$118:$AL$126,MATCH("natural gas peaker",'Cost Improvement and Off Wnd'!$A$118:$A$126,0),MATCH('CCaMC-BCCpUC'!$A13,'Cost Improvement and Off Wnd'!$B$117:$AL$117,0))*1000*About!$A$58</f>
        <v>624104.63841106219</v>
      </c>
      <c r="L13" s="4">
        <f>'EIA Costs'!$D$9*INDEX('Cost Improvement and Off Wnd'!$B$118:$AL$126,MATCH("natural gas peaker",'Cost Improvement and Off Wnd'!$A$118:$A$126,0),MATCH('CCaMC-BCCpUC'!$A13,'Cost Improvement and Off Wnd'!$B$117:$AL$117,0))*1000*About!$A$58</f>
        <v>624104.63841106219</v>
      </c>
      <c r="M13" s="4">
        <f>B13*'Coal Cost Multipliers'!$B$33</f>
        <v>6801779.2710875198</v>
      </c>
      <c r="N13" s="50">
        <f>AVERAGE('Cost Improvement and Off Wnd'!$C$85:$C$113)*INDEX('Cost Improvement and Off Wnd'!$B$118:$AL$126,MATCH("offshore wind",'Cost Improvement and Off Wnd'!$A$118:$A$126,0),MATCH('CCaMC-BCCpUC'!$A13,'Cost Improvement and Off Wnd'!$B$117:$AL$117,0))*10^3*About!$A$60</f>
        <v>4606261.424569116</v>
      </c>
    </row>
    <row r="14" spans="1:14" x14ac:dyDescent="0.25">
      <c r="A14" s="1">
        <v>2028</v>
      </c>
      <c r="B14" s="4">
        <f>'EIA Costs'!$D$4*INDEX('Cost Improvement and Off Wnd'!$B$118:$AL$126,MATCH("coal",'Cost Improvement and Off Wnd'!$A$118:$A$126,0),MATCH('CCaMC-BCCpUC'!$A14,'Cost Improvement and Off Wnd'!$B$117:$AL$117,0))*1000*About!$A$58</f>
        <v>5836601.724217698</v>
      </c>
      <c r="C14" s="4">
        <f>'EIA Costs'!$D$6*INDEX('Cost Improvement and Off Wnd'!$B$118:$AL$126,MATCH("natural gas nonpeaker",'Cost Improvement and Off Wnd'!$A$118:$A$126,0),MATCH('CCaMC-BCCpUC'!$A14,'Cost Improvement and Off Wnd'!$B$117:$AL$117,0))*1000*About!$A$58</f>
        <v>943335.32626244437</v>
      </c>
      <c r="D14" s="4">
        <f>'EIA Costs'!$D$11*INDEX('Cost Improvement and Off Wnd'!$B$118:$AL$126,MATCH("nuclear",'Cost Improvement and Off Wnd'!$A$118:$A$126,0),MATCH('CCaMC-BCCpUC'!$A14,'Cost Improvement and Off Wnd'!$B$117:$AL$117,0))*1000*About!$A$58</f>
        <v>5127506.6643658997</v>
      </c>
      <c r="E14" s="4">
        <f>'EIA Costs'!$D$17*INDEX('Cost Improvement and Off Wnd'!$B$118:$AL$126,MATCH("hydro",'Cost Improvement and Off Wnd'!$A$118:$A$126,0),MATCH('CCaMC-BCCpUC'!$A14,'Cost Improvement and Off Wnd'!$B$117:$AL$117,0))*1000*About!$A$58</f>
        <v>2435257.8706325311</v>
      </c>
      <c r="F14" s="4">
        <v>0</v>
      </c>
      <c r="G14" s="4">
        <v>0</v>
      </c>
      <c r="H14" s="4">
        <f>'EIA Costs'!$D$20*INDEX('Cost Improvement and Off Wnd'!$B$118:$AL$126,MATCH("solar thermal",'Cost Improvement and Off Wnd'!$A$118:$A$126,0),MATCH('CCaMC-BCCpUC'!$A14,'Cost Improvement and Off Wnd'!$B$117:$AL$117,0))*1000*About!$A$58</f>
        <v>2552428.2611193703</v>
      </c>
      <c r="I14" s="4">
        <f>'EIA Costs'!$D$14*INDEX('Cost Improvement and Off Wnd'!$B$118:$AL$126,MATCH("biomass",'Cost Improvement and Off Wnd'!$A$118:$A$126,0),MATCH('CCaMC-BCCpUC'!$A14,'Cost Improvement and Off Wnd'!$B$117:$AL$117,0))*1000*About!$A$58</f>
        <v>3469599.1172907539</v>
      </c>
      <c r="J14" s="4">
        <f>'EIA Costs'!$D$15*INDEX('Cost Improvement and Off Wnd'!$B$118:$AL$126,MATCH("geothermal",'Cost Improvement and Off Wnd'!$A$118:$A$126,0),MATCH('CCaMC-BCCpUC'!$A14,'Cost Improvement and Off Wnd'!$B$117:$AL$117,0))*1000*About!$A$58</f>
        <v>2363825.5199999996</v>
      </c>
      <c r="K14" s="4">
        <f>'EIA Costs'!$D$9*INDEX('Cost Improvement and Off Wnd'!$B$118:$AL$126,MATCH("natural gas peaker",'Cost Improvement and Off Wnd'!$A$118:$A$126,0),MATCH('CCaMC-BCCpUC'!$A14,'Cost Improvement and Off Wnd'!$B$117:$AL$117,0))*1000*About!$A$58</f>
        <v>619575.81905558321</v>
      </c>
      <c r="L14" s="4">
        <f>'EIA Costs'!$D$9*INDEX('Cost Improvement and Off Wnd'!$B$118:$AL$126,MATCH("natural gas peaker",'Cost Improvement and Off Wnd'!$A$118:$A$126,0),MATCH('CCaMC-BCCpUC'!$A14,'Cost Improvement and Off Wnd'!$B$117:$AL$117,0))*1000*About!$A$58</f>
        <v>619575.81905558321</v>
      </c>
      <c r="M14" s="4">
        <f>B14*'Coal Cost Multipliers'!$B$33</f>
        <v>6764284.51177462</v>
      </c>
      <c r="N14" s="50">
        <f>AVERAGE('Cost Improvement and Off Wnd'!$C$85:$C$113)*INDEX('Cost Improvement and Off Wnd'!$B$118:$AL$126,MATCH("offshore wind",'Cost Improvement and Off Wnd'!$A$118:$A$126,0),MATCH('CCaMC-BCCpUC'!$A14,'Cost Improvement and Off Wnd'!$B$117:$AL$117,0))*10^3*About!$A$60</f>
        <v>4579044.6619444918</v>
      </c>
    </row>
    <row r="15" spans="1:14" x14ac:dyDescent="0.25">
      <c r="A15" s="1">
        <v>2029</v>
      </c>
      <c r="B15" s="4">
        <f>'EIA Costs'!$D$4*INDEX('Cost Improvement and Off Wnd'!$B$118:$AL$126,MATCH("coal",'Cost Improvement and Off Wnd'!$A$118:$A$126,0),MATCH('CCaMC-BCCpUC'!$A15,'Cost Improvement and Off Wnd'!$B$117:$AL$117,0))*1000*About!$A$58</f>
        <v>5797589.0784554491</v>
      </c>
      <c r="C15" s="4">
        <f>'EIA Costs'!$D$6*INDEX('Cost Improvement and Off Wnd'!$B$118:$AL$126,MATCH("natural gas nonpeaker",'Cost Improvement and Off Wnd'!$A$118:$A$126,0),MATCH('CCaMC-BCCpUC'!$A15,'Cost Improvement and Off Wnd'!$B$117:$AL$117,0))*1000*About!$A$58</f>
        <v>938967.0877953025</v>
      </c>
      <c r="D15" s="4">
        <f>'EIA Costs'!$D$11*INDEX('Cost Improvement and Off Wnd'!$B$118:$AL$126,MATCH("nuclear",'Cost Improvement and Off Wnd'!$A$118:$A$126,0),MATCH('CCaMC-BCCpUC'!$A15,'Cost Improvement and Off Wnd'!$B$117:$AL$117,0))*1000*About!$A$58</f>
        <v>5099387.525828613</v>
      </c>
      <c r="E15" s="4">
        <f>'EIA Costs'!$D$17*INDEX('Cost Improvement and Off Wnd'!$B$118:$AL$126,MATCH("hydro",'Cost Improvement and Off Wnd'!$A$118:$A$126,0),MATCH('CCaMC-BCCpUC'!$A15,'Cost Improvement and Off Wnd'!$B$117:$AL$117,0))*1000*About!$A$58</f>
        <v>2421337.1015690072</v>
      </c>
      <c r="F15" s="4">
        <v>0</v>
      </c>
      <c r="G15" s="4">
        <v>0</v>
      </c>
      <c r="H15" s="4">
        <f>'EIA Costs'!$D$20*INDEX('Cost Improvement and Off Wnd'!$B$118:$AL$126,MATCH("solar thermal",'Cost Improvement and Off Wnd'!$A$118:$A$126,0),MATCH('CCaMC-BCCpUC'!$A15,'Cost Improvement and Off Wnd'!$B$117:$AL$117,0))*1000*About!$A$58</f>
        <v>2511933.1593115116</v>
      </c>
      <c r="I15" s="4">
        <f>'EIA Costs'!$D$14*INDEX('Cost Improvement and Off Wnd'!$B$118:$AL$126,MATCH("biomass",'Cost Improvement and Off Wnd'!$A$118:$A$126,0),MATCH('CCaMC-BCCpUC'!$A15,'Cost Improvement and Off Wnd'!$B$117:$AL$117,0))*1000*About!$A$58</f>
        <v>3459609.8970702845</v>
      </c>
      <c r="J15" s="4">
        <f>'EIA Costs'!$D$15*INDEX('Cost Improvement and Off Wnd'!$B$118:$AL$126,MATCH("geothermal",'Cost Improvement and Off Wnd'!$A$118:$A$126,0),MATCH('CCaMC-BCCpUC'!$A15,'Cost Improvement and Off Wnd'!$B$117:$AL$117,0))*1000*About!$A$58</f>
        <v>2359798.5600000005</v>
      </c>
      <c r="K15" s="4">
        <f>'EIA Costs'!$D$9*INDEX('Cost Improvement and Off Wnd'!$B$118:$AL$126,MATCH("natural gas peaker",'Cost Improvement and Off Wnd'!$A$118:$A$126,0),MATCH('CCaMC-BCCpUC'!$A15,'Cost Improvement and Off Wnd'!$B$117:$AL$117,0))*1000*About!$A$58</f>
        <v>616448.38075626816</v>
      </c>
      <c r="L15" s="4">
        <f>'EIA Costs'!$D$9*INDEX('Cost Improvement and Off Wnd'!$B$118:$AL$126,MATCH("natural gas peaker",'Cost Improvement and Off Wnd'!$A$118:$A$126,0),MATCH('CCaMC-BCCpUC'!$A15,'Cost Improvement and Off Wnd'!$B$117:$AL$117,0))*1000*About!$A$58</f>
        <v>616448.38075626816</v>
      </c>
      <c r="M15" s="4">
        <f>B15*'Coal Cost Multipliers'!$B$33</f>
        <v>6719071.1071323324</v>
      </c>
      <c r="N15" s="50">
        <f>AVERAGE('Cost Improvement and Off Wnd'!$C$85:$C$113)*INDEX('Cost Improvement and Off Wnd'!$B$118:$AL$126,MATCH("offshore wind",'Cost Improvement and Off Wnd'!$A$118:$A$126,0),MATCH('CCaMC-BCCpUC'!$A15,'Cost Improvement and Off Wnd'!$B$117:$AL$117,0))*10^3*About!$A$60</f>
        <v>4551827.8993198639</v>
      </c>
    </row>
    <row r="16" spans="1:14" x14ac:dyDescent="0.25">
      <c r="A16" s="1">
        <v>2030</v>
      </c>
      <c r="B16" s="4">
        <f>'EIA Costs'!$D$4*INDEX('Cost Improvement and Off Wnd'!$B$118:$AL$126,MATCH("coal",'Cost Improvement and Off Wnd'!$A$118:$A$126,0),MATCH('CCaMC-BCCpUC'!$A16,'Cost Improvement and Off Wnd'!$B$117:$AL$117,0))*1000*About!$A$58</f>
        <v>5754417.5964696556</v>
      </c>
      <c r="C16" s="4">
        <f>'EIA Costs'!$D$6*INDEX('Cost Improvement and Off Wnd'!$B$118:$AL$126,MATCH("natural gas nonpeaker",'Cost Improvement and Off Wnd'!$A$118:$A$126,0),MATCH('CCaMC-BCCpUC'!$A16,'Cost Improvement and Off Wnd'!$B$117:$AL$117,0))*1000*About!$A$58</f>
        <v>934324.03261257184</v>
      </c>
      <c r="D16" s="4">
        <f>'EIA Costs'!$D$11*INDEX('Cost Improvement and Off Wnd'!$B$118:$AL$126,MATCH("nuclear",'Cost Improvement and Off Wnd'!$A$118:$A$126,0),MATCH('CCaMC-BCCpUC'!$A16,'Cost Improvement and Off Wnd'!$B$117:$AL$117,0))*1000*About!$A$58</f>
        <v>5071263.9651833745</v>
      </c>
      <c r="E16" s="4">
        <f>'EIA Costs'!$D$17*INDEX('Cost Improvement and Off Wnd'!$B$118:$AL$126,MATCH("hydro",'Cost Improvement and Off Wnd'!$A$118:$A$126,0),MATCH('CCaMC-BCCpUC'!$A16,'Cost Improvement and Off Wnd'!$B$117:$AL$117,0))*1000*About!$A$58</f>
        <v>2407416.3325054822</v>
      </c>
      <c r="F16" s="4">
        <v>0</v>
      </c>
      <c r="G16" s="4">
        <v>0</v>
      </c>
      <c r="H16" s="4">
        <f>'EIA Costs'!$D$20*INDEX('Cost Improvement and Off Wnd'!$B$118:$AL$126,MATCH("solar thermal",'Cost Improvement and Off Wnd'!$A$118:$A$126,0),MATCH('CCaMC-BCCpUC'!$A16,'Cost Improvement and Off Wnd'!$B$117:$AL$117,0))*1000*About!$A$58</f>
        <v>2472002.8504384374</v>
      </c>
      <c r="I16" s="4">
        <f>'EIA Costs'!$D$14*INDEX('Cost Improvement and Off Wnd'!$B$118:$AL$126,MATCH("biomass",'Cost Improvement and Off Wnd'!$A$118:$A$126,0),MATCH('CCaMC-BCCpUC'!$A16,'Cost Improvement and Off Wnd'!$B$117:$AL$117,0))*1000*About!$A$58</f>
        <v>3449617.6612474057</v>
      </c>
      <c r="J16" s="4">
        <f>'EIA Costs'!$D$15*INDEX('Cost Improvement and Off Wnd'!$B$118:$AL$126,MATCH("geothermal",'Cost Improvement and Off Wnd'!$A$118:$A$126,0),MATCH('CCaMC-BCCpUC'!$A16,'Cost Improvement and Off Wnd'!$B$117:$AL$117,0))*1000*About!$A$58</f>
        <v>2355771.6</v>
      </c>
      <c r="K16" s="4">
        <f>'EIA Costs'!$D$9*INDEX('Cost Improvement and Off Wnd'!$B$118:$AL$126,MATCH("natural gas peaker",'Cost Improvement and Off Wnd'!$A$118:$A$126,0),MATCH('CCaMC-BCCpUC'!$A16,'Cost Improvement and Off Wnd'!$B$117:$AL$117,0))*1000*About!$A$58</f>
        <v>613103.989995774</v>
      </c>
      <c r="L16" s="4">
        <f>'EIA Costs'!$D$9*INDEX('Cost Improvement and Off Wnd'!$B$118:$AL$126,MATCH("natural gas peaker",'Cost Improvement and Off Wnd'!$A$118:$A$126,0),MATCH('CCaMC-BCCpUC'!$A16,'Cost Improvement and Off Wnd'!$B$117:$AL$117,0))*1000*About!$A$58</f>
        <v>613103.989995774</v>
      </c>
      <c r="M16" s="4">
        <f>B16*'Coal Cost Multipliers'!$B$33</f>
        <v>6669037.8513535168</v>
      </c>
      <c r="N16" s="50">
        <f>AVERAGE('Cost Improvement and Off Wnd'!$C$85:$C$113)*INDEX('Cost Improvement and Off Wnd'!$B$118:$AL$126,MATCH("offshore wind",'Cost Improvement and Off Wnd'!$A$118:$A$126,0),MATCH('CCaMC-BCCpUC'!$A16,'Cost Improvement and Off Wnd'!$B$117:$AL$117,0))*10^3*About!$A$60</f>
        <v>4524611.1366952369</v>
      </c>
    </row>
    <row r="17" spans="1:14" x14ac:dyDescent="0.25">
      <c r="A17" s="1">
        <v>2031</v>
      </c>
      <c r="B17" s="4">
        <f>'EIA Costs'!$D$4*INDEX('Cost Improvement and Off Wnd'!$B$118:$AL$126,MATCH("coal",'Cost Improvement and Off Wnd'!$A$118:$A$126,0),MATCH('CCaMC-BCCpUC'!$A17,'Cost Improvement and Off Wnd'!$B$117:$AL$117,0))*1000*About!$A$58</f>
        <v>5715710.8490506802</v>
      </c>
      <c r="C17" s="4">
        <f>'EIA Costs'!$D$6*INDEX('Cost Improvement and Off Wnd'!$B$118:$AL$126,MATCH("natural gas nonpeaker",'Cost Improvement and Off Wnd'!$A$118:$A$126,0),MATCH('CCaMC-BCCpUC'!$A17,'Cost Improvement and Off Wnd'!$B$117:$AL$117,0))*1000*About!$A$58</f>
        <v>930112.73170077289</v>
      </c>
      <c r="D17" s="4">
        <f>'EIA Costs'!$D$11*INDEX('Cost Improvement and Off Wnd'!$B$118:$AL$126,MATCH("nuclear",'Cost Improvement and Off Wnd'!$A$118:$A$126,0),MATCH('CCaMC-BCCpUC'!$A17,'Cost Improvement and Off Wnd'!$B$117:$AL$117,0))*1000*About!$A$58</f>
        <v>5043138.0864731837</v>
      </c>
      <c r="E17" s="4">
        <f>'EIA Costs'!$D$17*INDEX('Cost Improvement and Off Wnd'!$B$118:$AL$126,MATCH("hydro",'Cost Improvement and Off Wnd'!$A$118:$A$126,0),MATCH('CCaMC-BCCpUC'!$A17,'Cost Improvement and Off Wnd'!$B$117:$AL$117,0))*1000*About!$A$58</f>
        <v>2393501.8134604306</v>
      </c>
      <c r="F17" s="4">
        <v>0</v>
      </c>
      <c r="G17" s="4">
        <v>0</v>
      </c>
      <c r="H17" s="4">
        <f>'EIA Costs'!$D$20*INDEX('Cost Improvement and Off Wnd'!$B$118:$AL$126,MATCH("solar thermal",'Cost Improvement and Off Wnd'!$A$118:$A$126,0),MATCH('CCaMC-BCCpUC'!$A17,'Cost Improvement and Off Wnd'!$B$117:$AL$117,0))*1000*About!$A$58</f>
        <v>2464610.1794671463</v>
      </c>
      <c r="I17" s="4">
        <f>'EIA Costs'!$D$14*INDEX('Cost Improvement and Off Wnd'!$B$118:$AL$126,MATCH("biomass",'Cost Improvement and Off Wnd'!$A$118:$A$126,0),MATCH('CCaMC-BCCpUC'!$A17,'Cost Improvement and Off Wnd'!$B$117:$AL$117,0))*1000*About!$A$58</f>
        <v>3439623.6560018696</v>
      </c>
      <c r="J17" s="4">
        <f>'EIA Costs'!$D$15*INDEX('Cost Improvement and Off Wnd'!$B$118:$AL$126,MATCH("geothermal",'Cost Improvement and Off Wnd'!$A$118:$A$126,0),MATCH('CCaMC-BCCpUC'!$A17,'Cost Improvement and Off Wnd'!$B$117:$AL$117,0))*1000*About!$A$58</f>
        <v>2351744.64</v>
      </c>
      <c r="K17" s="4">
        <f>'EIA Costs'!$D$9*INDEX('Cost Improvement and Off Wnd'!$B$118:$AL$126,MATCH("natural gas peaker",'Cost Improvement and Off Wnd'!$A$118:$A$126,0),MATCH('CCaMC-BCCpUC'!$A17,'Cost Improvement and Off Wnd'!$B$117:$AL$117,0))*1000*About!$A$58</f>
        <v>610100.70335621736</v>
      </c>
      <c r="L17" s="4">
        <f>'EIA Costs'!$D$9*INDEX('Cost Improvement and Off Wnd'!$B$118:$AL$126,MATCH("natural gas peaker",'Cost Improvement and Off Wnd'!$A$118:$A$126,0),MATCH('CCaMC-BCCpUC'!$A17,'Cost Improvement and Off Wnd'!$B$117:$AL$117,0))*1000*About!$A$58</f>
        <v>610100.70335621736</v>
      </c>
      <c r="M17" s="4">
        <f>B17*'Coal Cost Multipliers'!$B$33</f>
        <v>6624178.9652347378</v>
      </c>
      <c r="N17" s="50">
        <f>AVERAGE('Cost Improvement and Off Wnd'!$C$85:$C$113)*INDEX('Cost Improvement and Off Wnd'!$B$118:$AL$126,MATCH("offshore wind",'Cost Improvement and Off Wnd'!$A$118:$A$126,0),MATCH('CCaMC-BCCpUC'!$A17,'Cost Improvement and Off Wnd'!$B$117:$AL$117,0))*10^3*About!$A$60</f>
        <v>4511274.9230091693</v>
      </c>
    </row>
    <row r="18" spans="1:14" x14ac:dyDescent="0.25">
      <c r="A18" s="1">
        <v>2032</v>
      </c>
      <c r="B18" s="4">
        <f>'EIA Costs'!$D$4*INDEX('Cost Improvement and Off Wnd'!$B$118:$AL$126,MATCH("coal",'Cost Improvement and Off Wnd'!$A$118:$A$126,0),MATCH('CCaMC-BCCpUC'!$A18,'Cost Improvement and Off Wnd'!$B$117:$AL$117,0))*1000*About!$A$58</f>
        <v>5682778.383669503</v>
      </c>
      <c r="C18" s="4">
        <f>'EIA Costs'!$D$6*INDEX('Cost Improvement and Off Wnd'!$B$118:$AL$126,MATCH("natural gas nonpeaker",'Cost Improvement and Off Wnd'!$A$118:$A$126,0),MATCH('CCaMC-BCCpUC'!$A18,'Cost Improvement and Off Wnd'!$B$117:$AL$117,0))*1000*About!$A$58</f>
        <v>926761.89047801169</v>
      </c>
      <c r="D18" s="4">
        <f>'EIA Costs'!$D$11*INDEX('Cost Improvement and Off Wnd'!$B$118:$AL$126,MATCH("nuclear",'Cost Improvement and Off Wnd'!$A$118:$A$126,0),MATCH('CCaMC-BCCpUC'!$A18,'Cost Improvement and Off Wnd'!$B$117:$AL$117,0))*1000*About!$A$58</f>
        <v>5015018.1673003174</v>
      </c>
      <c r="E18" s="4">
        <f>'EIA Costs'!$D$17*INDEX('Cost Improvement and Off Wnd'!$B$118:$AL$126,MATCH("hydro",'Cost Improvement and Off Wnd'!$A$118:$A$126,0),MATCH('CCaMC-BCCpUC'!$A18,'Cost Improvement and Off Wnd'!$B$117:$AL$117,0))*1000*About!$A$58</f>
        <v>2379587.2944153799</v>
      </c>
      <c r="F18" s="4">
        <v>0</v>
      </c>
      <c r="G18" s="4">
        <v>0</v>
      </c>
      <c r="H18" s="4">
        <f>'EIA Costs'!$D$20*INDEX('Cost Improvement and Off Wnd'!$B$118:$AL$126,MATCH("solar thermal",'Cost Improvement and Off Wnd'!$A$118:$A$126,0),MATCH('CCaMC-BCCpUC'!$A18,'Cost Improvement and Off Wnd'!$B$117:$AL$117,0))*1000*About!$A$58</f>
        <v>2457660.1067705727</v>
      </c>
      <c r="I18" s="4">
        <f>'EIA Costs'!$D$14*INDEX('Cost Improvement and Off Wnd'!$B$118:$AL$126,MATCH("biomass",'Cost Improvement and Off Wnd'!$A$118:$A$126,0),MATCH('CCaMC-BCCpUC'!$A18,'Cost Improvement and Off Wnd'!$B$117:$AL$117,0))*1000*About!$A$58</f>
        <v>3429633.6602299903</v>
      </c>
      <c r="J18" s="4">
        <f>'EIA Costs'!$D$15*INDEX('Cost Improvement and Off Wnd'!$B$118:$AL$126,MATCH("geothermal",'Cost Improvement and Off Wnd'!$A$118:$A$126,0),MATCH('CCaMC-BCCpUC'!$A18,'Cost Improvement and Off Wnd'!$B$117:$AL$117,0))*1000*About!$A$58</f>
        <v>2347717.6800000002</v>
      </c>
      <c r="K18" s="4">
        <f>'EIA Costs'!$D$9*INDEX('Cost Improvement and Off Wnd'!$B$118:$AL$126,MATCH("natural gas peaker",'Cost Improvement and Off Wnd'!$A$118:$A$126,0),MATCH('CCaMC-BCCpUC'!$A18,'Cost Improvement and Off Wnd'!$B$117:$AL$117,0))*1000*About!$A$58</f>
        <v>607777.3086571634</v>
      </c>
      <c r="L18" s="4">
        <f>'EIA Costs'!$D$9*INDEX('Cost Improvement and Off Wnd'!$B$118:$AL$126,MATCH("natural gas peaker",'Cost Improvement and Off Wnd'!$A$118:$A$126,0),MATCH('CCaMC-BCCpUC'!$A18,'Cost Improvement and Off Wnd'!$B$117:$AL$117,0))*1000*About!$A$58</f>
        <v>607777.3086571634</v>
      </c>
      <c r="M18" s="4">
        <f>B18*'Coal Cost Multipliers'!$B$33</f>
        <v>6586012.1387082441</v>
      </c>
      <c r="N18" s="50">
        <f>AVERAGE('Cost Improvement and Off Wnd'!$C$85:$C$113)*INDEX('Cost Improvement and Off Wnd'!$B$118:$AL$126,MATCH("offshore wind",'Cost Improvement and Off Wnd'!$A$118:$A$126,0),MATCH('CCaMC-BCCpUC'!$A18,'Cost Improvement and Off Wnd'!$B$117:$AL$117,0))*10^3*About!$A$60</f>
        <v>4497938.7093231035</v>
      </c>
    </row>
    <row r="19" spans="1:14" x14ac:dyDescent="0.25">
      <c r="A19" s="1">
        <v>2033</v>
      </c>
      <c r="B19" s="4">
        <f>'EIA Costs'!$D$4*INDEX('Cost Improvement and Off Wnd'!$B$118:$AL$126,MATCH("coal",'Cost Improvement and Off Wnd'!$A$118:$A$126,0),MATCH('CCaMC-BCCpUC'!$A19,'Cost Improvement and Off Wnd'!$B$117:$AL$117,0))*1000*About!$A$58</f>
        <v>5642193.7803548686</v>
      </c>
      <c r="C19" s="4">
        <f>'EIA Costs'!$D$6*INDEX('Cost Improvement and Off Wnd'!$B$118:$AL$126,MATCH("natural gas nonpeaker",'Cost Improvement and Off Wnd'!$A$118:$A$126,0),MATCH('CCaMC-BCCpUC'!$A19,'Cost Improvement and Off Wnd'!$B$117:$AL$117,0))*1000*About!$A$58</f>
        <v>923783.53953476355</v>
      </c>
      <c r="D19" s="4">
        <f>'EIA Costs'!$D$11*INDEX('Cost Improvement and Off Wnd'!$B$118:$AL$126,MATCH("nuclear",'Cost Improvement and Off Wnd'!$A$118:$A$126,0),MATCH('CCaMC-BCCpUC'!$A19,'Cost Improvement and Off Wnd'!$B$117:$AL$117,0))*1000*About!$A$58</f>
        <v>4986896.9535291838</v>
      </c>
      <c r="E19" s="4">
        <f>'EIA Costs'!$D$17*INDEX('Cost Improvement and Off Wnd'!$B$118:$AL$126,MATCH("hydro",'Cost Improvement and Off Wnd'!$A$118:$A$126,0),MATCH('CCaMC-BCCpUC'!$A19,'Cost Improvement and Off Wnd'!$B$117:$AL$117,0))*1000*About!$A$58</f>
        <v>2365678.9908310375</v>
      </c>
      <c r="F19" s="4">
        <v>0</v>
      </c>
      <c r="G19" s="4">
        <v>0</v>
      </c>
      <c r="H19" s="4">
        <f>'EIA Costs'!$D$20*INDEX('Cost Improvement and Off Wnd'!$B$118:$AL$126,MATCH("solar thermal",'Cost Improvement and Off Wnd'!$A$118:$A$126,0),MATCH('CCaMC-BCCpUC'!$A19,'Cost Improvement and Off Wnd'!$B$117:$AL$117,0))*1000*About!$A$58</f>
        <v>2451105.8357130196</v>
      </c>
      <c r="I19" s="4">
        <f>'EIA Costs'!$D$14*INDEX('Cost Improvement and Off Wnd'!$B$118:$AL$126,MATCH("biomass",'Cost Improvement and Off Wnd'!$A$118:$A$126,0),MATCH('CCaMC-BCCpUC'!$A19,'Cost Improvement and Off Wnd'!$B$117:$AL$117,0))*1000*About!$A$58</f>
        <v>3419643.3546162085</v>
      </c>
      <c r="J19" s="4">
        <f>'EIA Costs'!$D$15*INDEX('Cost Improvement and Off Wnd'!$B$118:$AL$126,MATCH("geothermal",'Cost Improvement and Off Wnd'!$A$118:$A$126,0),MATCH('CCaMC-BCCpUC'!$A19,'Cost Improvement and Off Wnd'!$B$117:$AL$117,0))*1000*About!$A$58</f>
        <v>2343690.7200000002</v>
      </c>
      <c r="K19" s="4">
        <f>'EIA Costs'!$D$9*INDEX('Cost Improvement and Off Wnd'!$B$118:$AL$126,MATCH("natural gas peaker",'Cost Improvement and Off Wnd'!$A$118:$A$126,0),MATCH('CCaMC-BCCpUC'!$A19,'Cost Improvement and Off Wnd'!$B$117:$AL$117,0))*1000*About!$A$58</f>
        <v>605748.1000457817</v>
      </c>
      <c r="L19" s="4">
        <f>'EIA Costs'!$D$9*INDEX('Cost Improvement and Off Wnd'!$B$118:$AL$126,MATCH("natural gas peaker",'Cost Improvement and Off Wnd'!$A$118:$A$126,0),MATCH('CCaMC-BCCpUC'!$A19,'Cost Improvement and Off Wnd'!$B$117:$AL$117,0))*1000*About!$A$58</f>
        <v>605748.1000457817</v>
      </c>
      <c r="M19" s="4">
        <f>B19*'Coal Cost Multipliers'!$B$33</f>
        <v>6538976.9259955771</v>
      </c>
      <c r="N19" s="50">
        <f>AVERAGE('Cost Improvement and Off Wnd'!$C$85:$C$113)*INDEX('Cost Improvement and Off Wnd'!$B$118:$AL$126,MATCH("offshore wind",'Cost Improvement and Off Wnd'!$A$118:$A$126,0),MATCH('CCaMC-BCCpUC'!$A19,'Cost Improvement and Off Wnd'!$B$117:$AL$117,0))*10^3*About!$A$60</f>
        <v>4484602.4956370359</v>
      </c>
    </row>
    <row r="20" spans="1:14" x14ac:dyDescent="0.25">
      <c r="A20" s="1">
        <v>2034</v>
      </c>
      <c r="B20" s="4">
        <f>'EIA Costs'!$D$4*INDEX('Cost Improvement and Off Wnd'!$B$118:$AL$126,MATCH("coal",'Cost Improvement and Off Wnd'!$A$118:$A$126,0),MATCH('CCaMC-BCCpUC'!$A20,'Cost Improvement and Off Wnd'!$B$117:$AL$117,0))*1000*About!$A$58</f>
        <v>5606366.9449191354</v>
      </c>
      <c r="C20" s="4">
        <f>'EIA Costs'!$D$6*INDEX('Cost Improvement and Off Wnd'!$B$118:$AL$126,MATCH("natural gas nonpeaker",'Cost Improvement and Off Wnd'!$A$118:$A$126,0),MATCH('CCaMC-BCCpUC'!$A20,'Cost Improvement and Off Wnd'!$B$117:$AL$117,0))*1000*About!$A$58</f>
        <v>920761.94092942204</v>
      </c>
      <c r="D20" s="4">
        <f>'EIA Costs'!$D$11*INDEX('Cost Improvement and Off Wnd'!$B$118:$AL$126,MATCH("nuclear",'Cost Improvement and Off Wnd'!$A$118:$A$126,0),MATCH('CCaMC-BCCpUC'!$A20,'Cost Improvement and Off Wnd'!$B$117:$AL$117,0))*1000*About!$A$58</f>
        <v>4958774.659165916</v>
      </c>
      <c r="E20" s="4">
        <f>'EIA Costs'!$D$17*INDEX('Cost Improvement and Off Wnd'!$B$118:$AL$126,MATCH("hydro",'Cost Improvement and Off Wnd'!$A$118:$A$126,0),MATCH('CCaMC-BCCpUC'!$A20,'Cost Improvement and Off Wnd'!$B$117:$AL$117,0))*1000*About!$A$58</f>
        <v>2351770.6872466947</v>
      </c>
      <c r="F20" s="4">
        <v>0</v>
      </c>
      <c r="G20" s="4">
        <v>0</v>
      </c>
      <c r="H20" s="4">
        <f>'EIA Costs'!$D$20*INDEX('Cost Improvement and Off Wnd'!$B$118:$AL$126,MATCH("solar thermal",'Cost Improvement and Off Wnd'!$A$118:$A$126,0),MATCH('CCaMC-BCCpUC'!$A20,'Cost Improvement and Off Wnd'!$B$117:$AL$117,0))*1000*About!$A$58</f>
        <v>2444907.5761304833</v>
      </c>
      <c r="I20" s="4">
        <f>'EIA Costs'!$D$14*INDEX('Cost Improvement and Off Wnd'!$B$118:$AL$126,MATCH("biomass",'Cost Improvement and Off Wnd'!$A$118:$A$126,0),MATCH('CCaMC-BCCpUC'!$A20,'Cost Improvement and Off Wnd'!$B$117:$AL$117,0))*1000*About!$A$58</f>
        <v>3409651.5318734273</v>
      </c>
      <c r="J20" s="4">
        <f>'EIA Costs'!$D$15*INDEX('Cost Improvement and Off Wnd'!$B$118:$AL$126,MATCH("geothermal",'Cost Improvement and Off Wnd'!$A$118:$A$126,0),MATCH('CCaMC-BCCpUC'!$A20,'Cost Improvement and Off Wnd'!$B$117:$AL$117,0))*1000*About!$A$58</f>
        <v>2339663.7600000002</v>
      </c>
      <c r="K20" s="4">
        <f>'EIA Costs'!$D$9*INDEX('Cost Improvement and Off Wnd'!$B$118:$AL$126,MATCH("natural gas peaker",'Cost Improvement and Off Wnd'!$A$118:$A$126,0),MATCH('CCaMC-BCCpUC'!$A20,'Cost Improvement and Off Wnd'!$B$117:$AL$117,0))*1000*About!$A$58</f>
        <v>603684.81012468517</v>
      </c>
      <c r="L20" s="4">
        <f>'EIA Costs'!$D$9*INDEX('Cost Improvement and Off Wnd'!$B$118:$AL$126,MATCH("natural gas peaker",'Cost Improvement and Off Wnd'!$A$118:$A$126,0),MATCH('CCaMC-BCCpUC'!$A20,'Cost Improvement and Off Wnd'!$B$117:$AL$117,0))*1000*About!$A$58</f>
        <v>603684.81012468517</v>
      </c>
      <c r="M20" s="4">
        <f>B20*'Coal Cost Multipliers'!$B$33</f>
        <v>6497455.6916378727</v>
      </c>
      <c r="N20" s="50">
        <f>AVERAGE('Cost Improvement and Off Wnd'!$C$85:$C$113)*INDEX('Cost Improvement and Off Wnd'!$B$118:$AL$126,MATCH("offshore wind",'Cost Improvement and Off Wnd'!$A$118:$A$126,0),MATCH('CCaMC-BCCpUC'!$A20,'Cost Improvement and Off Wnd'!$B$117:$AL$117,0))*10^3*About!$A$60</f>
        <v>4471266.2819509702</v>
      </c>
    </row>
    <row r="21" spans="1:14" x14ac:dyDescent="0.25">
      <c r="A21" s="1">
        <v>2035</v>
      </c>
      <c r="B21" s="4">
        <f>'EIA Costs'!$D$4*INDEX('Cost Improvement and Off Wnd'!$B$118:$AL$126,MATCH("coal",'Cost Improvement and Off Wnd'!$A$118:$A$126,0),MATCH('CCaMC-BCCpUC'!$A21,'Cost Improvement and Off Wnd'!$B$117:$AL$117,0))*1000*About!$A$58</f>
        <v>5572150.0919803614</v>
      </c>
      <c r="C21" s="4">
        <f>'EIA Costs'!$D$6*INDEX('Cost Improvement and Off Wnd'!$B$118:$AL$126,MATCH("natural gas nonpeaker",'Cost Improvement and Off Wnd'!$A$118:$A$126,0),MATCH('CCaMC-BCCpUC'!$A21,'Cost Improvement and Off Wnd'!$B$117:$AL$117,0))*1000*About!$A$58</f>
        <v>917371.86576616322</v>
      </c>
      <c r="D21" s="4">
        <f>'EIA Costs'!$D$11*INDEX('Cost Improvement and Off Wnd'!$B$118:$AL$126,MATCH("nuclear",'Cost Improvement and Off Wnd'!$A$118:$A$126,0),MATCH('CCaMC-BCCpUC'!$A21,'Cost Improvement and Off Wnd'!$B$117:$AL$117,0))*1000*About!$A$58</f>
        <v>4930651.7207391467</v>
      </c>
      <c r="E21" s="4">
        <f>'EIA Costs'!$D$17*INDEX('Cost Improvement and Off Wnd'!$B$118:$AL$126,MATCH("hydro",'Cost Improvement and Off Wnd'!$A$118:$A$126,0),MATCH('CCaMC-BCCpUC'!$A21,'Cost Improvement and Off Wnd'!$B$117:$AL$117,0))*1000*About!$A$58</f>
        <v>2337868.5695021199</v>
      </c>
      <c r="F21" s="4">
        <v>0</v>
      </c>
      <c r="G21" s="4">
        <v>0</v>
      </c>
      <c r="H21" s="4">
        <f>'EIA Costs'!$D$20*INDEX('Cost Improvement and Off Wnd'!$B$118:$AL$126,MATCH("solar thermal",'Cost Improvement and Off Wnd'!$A$118:$A$126,0),MATCH('CCaMC-BCCpUC'!$A21,'Cost Improvement and Off Wnd'!$B$117:$AL$117,0))*1000*About!$A$58</f>
        <v>2439031.2110045226</v>
      </c>
      <c r="I21" s="4">
        <f>'EIA Costs'!$D$14*INDEX('Cost Improvement and Off Wnd'!$B$118:$AL$126,MATCH("biomass",'Cost Improvement and Off Wnd'!$A$118:$A$126,0),MATCH('CCaMC-BCCpUC'!$A21,'Cost Improvement and Off Wnd'!$B$117:$AL$117,0))*1000*About!$A$58</f>
        <v>3399659.5746953762</v>
      </c>
      <c r="J21" s="4">
        <f>'EIA Costs'!$D$15*INDEX('Cost Improvement and Off Wnd'!$B$118:$AL$126,MATCH("geothermal",'Cost Improvement and Off Wnd'!$A$118:$A$126,0),MATCH('CCaMC-BCCpUC'!$A21,'Cost Improvement and Off Wnd'!$B$117:$AL$117,0))*1000*About!$A$58</f>
        <v>2335636.7999999998</v>
      </c>
      <c r="K21" s="4">
        <f>'EIA Costs'!$D$9*INDEX('Cost Improvement and Off Wnd'!$B$118:$AL$126,MATCH("natural gas peaker",'Cost Improvement and Off Wnd'!$A$118:$A$126,0),MATCH('CCaMC-BCCpUC'!$A21,'Cost Improvement and Off Wnd'!$B$117:$AL$117,0))*1000*About!$A$58</f>
        <v>601330.37504906254</v>
      </c>
      <c r="L21" s="4">
        <f>'EIA Costs'!$D$9*INDEX('Cost Improvement and Off Wnd'!$B$118:$AL$126,MATCH("natural gas peaker",'Cost Improvement and Off Wnd'!$A$118:$A$126,0),MATCH('CCaMC-BCCpUC'!$A21,'Cost Improvement and Off Wnd'!$B$117:$AL$117,0))*1000*About!$A$58</f>
        <v>601330.37504906254</v>
      </c>
      <c r="M21" s="4">
        <f>B21*'Coal Cost Multipliers'!$B$33</f>
        <v>6457800.3340665214</v>
      </c>
      <c r="N21" s="50">
        <f>AVERAGE('Cost Improvement and Off Wnd'!$C$85:$C$113)*INDEX('Cost Improvement and Off Wnd'!$B$118:$AL$126,MATCH("offshore wind",'Cost Improvement and Off Wnd'!$A$118:$A$126,0),MATCH('CCaMC-BCCpUC'!$A21,'Cost Improvement and Off Wnd'!$B$117:$AL$117,0))*10^3*About!$A$60</f>
        <v>4457930.0682649007</v>
      </c>
    </row>
    <row r="22" spans="1:14" x14ac:dyDescent="0.25">
      <c r="A22" s="1">
        <v>2036</v>
      </c>
      <c r="B22" s="4">
        <f>'EIA Costs'!$D$4*INDEX('Cost Improvement and Off Wnd'!$B$118:$AL$126,MATCH("coal",'Cost Improvement and Off Wnd'!$A$118:$A$126,0),MATCH('CCaMC-BCCpUC'!$A22,'Cost Improvement and Off Wnd'!$B$117:$AL$117,0))*1000*About!$A$58</f>
        <v>5539118.4834558573</v>
      </c>
      <c r="C22" s="4">
        <f>'EIA Costs'!$D$6*INDEX('Cost Improvement and Off Wnd'!$B$118:$AL$126,MATCH("natural gas nonpeaker",'Cost Improvement and Off Wnd'!$A$118:$A$126,0),MATCH('CCaMC-BCCpUC'!$A22,'Cost Improvement and Off Wnd'!$B$117:$AL$117,0))*1000*About!$A$58</f>
        <v>913958.82450684451</v>
      </c>
      <c r="D22" s="4">
        <f>'EIA Costs'!$D$11*INDEX('Cost Improvement and Off Wnd'!$B$118:$AL$126,MATCH("nuclear",'Cost Improvement and Off Wnd'!$A$118:$A$126,0),MATCH('CCaMC-BCCpUC'!$A22,'Cost Improvement and Off Wnd'!$B$117:$AL$117,0))*1000*About!$A$58</f>
        <v>4902527.8892413173</v>
      </c>
      <c r="E22" s="4">
        <f>'EIA Costs'!$D$17*INDEX('Cost Improvement and Off Wnd'!$B$118:$AL$126,MATCH("hydro",'Cost Improvement and Off Wnd'!$A$118:$A$126,0),MATCH('CCaMC-BCCpUC'!$A22,'Cost Improvement and Off Wnd'!$B$117:$AL$117,0))*1000*About!$A$58</f>
        <v>2333338.6744214161</v>
      </c>
      <c r="F22" s="4">
        <v>0</v>
      </c>
      <c r="G22" s="4">
        <v>0</v>
      </c>
      <c r="H22" s="4">
        <f>'EIA Costs'!$D$20*INDEX('Cost Improvement and Off Wnd'!$B$118:$AL$126,MATCH("solar thermal",'Cost Improvement and Off Wnd'!$A$118:$A$126,0),MATCH('CCaMC-BCCpUC'!$A22,'Cost Improvement and Off Wnd'!$B$117:$AL$117,0))*1000*About!$A$58</f>
        <v>2433447.266097391</v>
      </c>
      <c r="I22" s="4">
        <f>'EIA Costs'!$D$14*INDEX('Cost Improvement and Off Wnd'!$B$118:$AL$126,MATCH("biomass",'Cost Improvement and Off Wnd'!$A$118:$A$126,0),MATCH('CCaMC-BCCpUC'!$A22,'Cost Improvement and Off Wnd'!$B$117:$AL$117,0))*1000*About!$A$58</f>
        <v>3389666.8436114313</v>
      </c>
      <c r="J22" s="4">
        <f>'EIA Costs'!$D$15*INDEX('Cost Improvement and Off Wnd'!$B$118:$AL$126,MATCH("geothermal",'Cost Improvement and Off Wnd'!$A$118:$A$126,0),MATCH('CCaMC-BCCpUC'!$A22,'Cost Improvement and Off Wnd'!$B$117:$AL$117,0))*1000*About!$A$58</f>
        <v>2331609.8399999994</v>
      </c>
      <c r="K22" s="4">
        <f>'EIA Costs'!$D$9*INDEX('Cost Improvement and Off Wnd'!$B$118:$AL$126,MATCH("natural gas peaker",'Cost Improvement and Off Wnd'!$A$118:$A$126,0),MATCH('CCaMC-BCCpUC'!$A22,'Cost Improvement and Off Wnd'!$B$117:$AL$117,0))*1000*About!$A$58</f>
        <v>598957.8048655868</v>
      </c>
      <c r="L22" s="4">
        <f>'EIA Costs'!$D$9*INDEX('Cost Improvement and Off Wnd'!$B$118:$AL$126,MATCH("natural gas peaker",'Cost Improvement and Off Wnd'!$A$118:$A$126,0),MATCH('CCaMC-BCCpUC'!$A22,'Cost Improvement and Off Wnd'!$B$117:$AL$117,0))*1000*About!$A$58</f>
        <v>598957.8048655868</v>
      </c>
      <c r="M22" s="4">
        <f>B22*'Coal Cost Multipliers'!$B$33</f>
        <v>6419518.6063594185</v>
      </c>
      <c r="N22" s="50">
        <f>AVERAGE('Cost Improvement and Off Wnd'!$C$85:$C$113)*INDEX('Cost Improvement and Off Wnd'!$B$118:$AL$126,MATCH("offshore wind",'Cost Improvement and Off Wnd'!$A$118:$A$126,0),MATCH('CCaMC-BCCpUC'!$A22,'Cost Improvement and Off Wnd'!$B$117:$AL$117,0))*10^3*About!$A$60</f>
        <v>4444593.854578835</v>
      </c>
    </row>
    <row r="23" spans="1:14" x14ac:dyDescent="0.25">
      <c r="A23" s="1">
        <v>2037</v>
      </c>
      <c r="B23" s="4">
        <f>'EIA Costs'!$D$4*INDEX('Cost Improvement and Off Wnd'!$B$118:$AL$126,MATCH("coal",'Cost Improvement and Off Wnd'!$A$118:$A$126,0),MATCH('CCaMC-BCCpUC'!$A23,'Cost Improvement and Off Wnd'!$B$117:$AL$117,0))*1000*About!$A$58</f>
        <v>5500407.7330473047</v>
      </c>
      <c r="C23" s="4">
        <f>'EIA Costs'!$D$6*INDEX('Cost Improvement and Off Wnd'!$B$118:$AL$126,MATCH("natural gas nonpeaker",'Cost Improvement and Off Wnd'!$A$118:$A$126,0),MATCH('CCaMC-BCCpUC'!$A23,'Cost Improvement and Off Wnd'!$B$117:$AL$117,0))*1000*About!$A$58</f>
        <v>911014.35710941826</v>
      </c>
      <c r="D23" s="4">
        <f>'EIA Costs'!$D$11*INDEX('Cost Improvement and Off Wnd'!$B$118:$AL$126,MATCH("nuclear",'Cost Improvement and Off Wnd'!$A$118:$A$126,0),MATCH('CCaMC-BCCpUC'!$A23,'Cost Improvement and Off Wnd'!$B$117:$AL$117,0))*1000*About!$A$58</f>
        <v>4874406.7607226819</v>
      </c>
      <c r="E23" s="4">
        <f>'EIA Costs'!$D$17*INDEX('Cost Improvement and Off Wnd'!$B$118:$AL$126,MATCH("hydro",'Cost Improvement and Off Wnd'!$A$118:$A$126,0),MATCH('CCaMC-BCCpUC'!$A23,'Cost Improvement and Off Wnd'!$B$117:$AL$117,0))*1000*About!$A$58</f>
        <v>2328814.9330911282</v>
      </c>
      <c r="F23" s="4">
        <v>0</v>
      </c>
      <c r="G23" s="4">
        <v>0</v>
      </c>
      <c r="H23" s="4">
        <f>'EIA Costs'!$D$20*INDEX('Cost Improvement and Off Wnd'!$B$118:$AL$126,MATCH("solar thermal",'Cost Improvement and Off Wnd'!$A$118:$A$126,0),MATCH('CCaMC-BCCpUC'!$A23,'Cost Improvement and Off Wnd'!$B$117:$AL$117,0))*1000*About!$A$58</f>
        <v>2428130.1035385677</v>
      </c>
      <c r="I23" s="4">
        <f>'EIA Costs'!$D$14*INDEX('Cost Improvement and Off Wnd'!$B$118:$AL$126,MATCH("biomass",'Cost Improvement and Off Wnd'!$A$118:$A$126,0),MATCH('CCaMC-BCCpUC'!$A23,'Cost Improvement and Off Wnd'!$B$117:$AL$117,0))*1000*About!$A$58</f>
        <v>3379676.3155708034</v>
      </c>
      <c r="J23" s="4">
        <f>'EIA Costs'!$D$15*INDEX('Cost Improvement and Off Wnd'!$B$118:$AL$126,MATCH("geothermal",'Cost Improvement and Off Wnd'!$A$118:$A$126,0),MATCH('CCaMC-BCCpUC'!$A23,'Cost Improvement and Off Wnd'!$B$117:$AL$117,0))*1000*About!$A$58</f>
        <v>2327582.88</v>
      </c>
      <c r="K23" s="4">
        <f>'EIA Costs'!$D$9*INDEX('Cost Improvement and Off Wnd'!$B$118:$AL$126,MATCH("natural gas peaker",'Cost Improvement and Off Wnd'!$A$118:$A$126,0),MATCH('CCaMC-BCCpUC'!$A23,'Cost Improvement and Off Wnd'!$B$117:$AL$117,0))*1000*About!$A$58</f>
        <v>596955.4197425656</v>
      </c>
      <c r="L23" s="4">
        <f>'EIA Costs'!$D$9*INDEX('Cost Improvement and Off Wnd'!$B$118:$AL$126,MATCH("natural gas peaker",'Cost Improvement and Off Wnd'!$A$118:$A$126,0),MATCH('CCaMC-BCCpUC'!$A23,'Cost Improvement and Off Wnd'!$B$117:$AL$117,0))*1000*About!$A$58</f>
        <v>596955.4197425656</v>
      </c>
      <c r="M23" s="4">
        <f>B23*'Coal Cost Multipliers'!$B$33</f>
        <v>6374655.0810067719</v>
      </c>
      <c r="N23" s="50">
        <f>AVERAGE('Cost Improvement and Off Wnd'!$C$85:$C$113)*INDEX('Cost Improvement and Off Wnd'!$B$118:$AL$126,MATCH("offshore wind",'Cost Improvement and Off Wnd'!$A$118:$A$126,0),MATCH('CCaMC-BCCpUC'!$A23,'Cost Improvement and Off Wnd'!$B$117:$AL$117,0))*10^3*About!$A$60</f>
        <v>4431257.6408927673</v>
      </c>
    </row>
    <row r="24" spans="1:14" x14ac:dyDescent="0.25">
      <c r="A24" s="1">
        <v>2038</v>
      </c>
      <c r="B24" s="4">
        <f>'EIA Costs'!$D$4*INDEX('Cost Improvement and Off Wnd'!$B$118:$AL$126,MATCH("coal",'Cost Improvement and Off Wnd'!$A$118:$A$126,0),MATCH('CCaMC-BCCpUC'!$A24,'Cost Improvement and Off Wnd'!$B$117:$AL$117,0))*1000*About!$A$58</f>
        <v>5468250.3014946543</v>
      </c>
      <c r="C24" s="4">
        <f>'EIA Costs'!$D$6*INDEX('Cost Improvement and Off Wnd'!$B$118:$AL$126,MATCH("natural gas nonpeaker",'Cost Improvement and Off Wnd'!$A$118:$A$126,0),MATCH('CCaMC-BCCpUC'!$A24,'Cost Improvement and Off Wnd'!$B$117:$AL$117,0))*1000*About!$A$58</f>
        <v>907420.52088100906</v>
      </c>
      <c r="D24" s="4">
        <f>'EIA Costs'!$D$11*INDEX('Cost Improvement and Off Wnd'!$B$118:$AL$126,MATCH("nuclear",'Cost Improvement and Off Wnd'!$A$118:$A$126,0),MATCH('CCaMC-BCCpUC'!$A24,'Cost Improvement and Off Wnd'!$B$117:$AL$117,0))*1000*About!$A$58</f>
        <v>4846283.6112670014</v>
      </c>
      <c r="E24" s="4">
        <f>'EIA Costs'!$D$17*INDEX('Cost Improvement and Off Wnd'!$B$118:$AL$126,MATCH("hydro",'Cost Improvement and Off Wnd'!$A$118:$A$126,0),MATCH('CCaMC-BCCpUC'!$A24,'Cost Improvement and Off Wnd'!$B$117:$AL$117,0))*1000*About!$A$58</f>
        <v>2324291.1917608404</v>
      </c>
      <c r="F24" s="4">
        <v>0</v>
      </c>
      <c r="G24" s="4">
        <v>0</v>
      </c>
      <c r="H24" s="4">
        <f>'EIA Costs'!$D$20*INDEX('Cost Improvement and Off Wnd'!$B$118:$AL$126,MATCH("solar thermal",'Cost Improvement and Off Wnd'!$A$118:$A$126,0),MATCH('CCaMC-BCCpUC'!$A24,'Cost Improvement and Off Wnd'!$B$117:$AL$117,0))*1000*About!$A$58</f>
        <v>2423057.2833811534</v>
      </c>
      <c r="I24" s="4">
        <f>'EIA Costs'!$D$14*INDEX('Cost Improvement and Off Wnd'!$B$118:$AL$126,MATCH("biomass",'Cost Improvement and Off Wnd'!$A$118:$A$126,0),MATCH('CCaMC-BCCpUC'!$A24,'Cost Improvement and Off Wnd'!$B$117:$AL$117,0))*1000*About!$A$58</f>
        <v>3369684.2256353949</v>
      </c>
      <c r="J24" s="4">
        <f>'EIA Costs'!$D$15*INDEX('Cost Improvement and Off Wnd'!$B$118:$AL$126,MATCH("geothermal",'Cost Improvement and Off Wnd'!$A$118:$A$126,0),MATCH('CCaMC-BCCpUC'!$A24,'Cost Improvement and Off Wnd'!$B$117:$AL$117,0))*1000*About!$A$58</f>
        <v>2323555.9199999995</v>
      </c>
      <c r="K24" s="4">
        <f>'EIA Costs'!$D$9*INDEX('Cost Improvement and Off Wnd'!$B$118:$AL$126,MATCH("natural gas peaker",'Cost Improvement and Off Wnd'!$A$118:$A$126,0),MATCH('CCaMC-BCCpUC'!$A24,'Cost Improvement and Off Wnd'!$B$117:$AL$117,0))*1000*About!$A$58</f>
        <v>594440.08024455211</v>
      </c>
      <c r="L24" s="4">
        <f>'EIA Costs'!$D$9*INDEX('Cost Improvement and Off Wnd'!$B$118:$AL$126,MATCH("natural gas peaker",'Cost Improvement and Off Wnd'!$A$118:$A$126,0),MATCH('CCaMC-BCCpUC'!$A24,'Cost Improvement and Off Wnd'!$B$117:$AL$117,0))*1000*About!$A$58</f>
        <v>594440.08024455211</v>
      </c>
      <c r="M24" s="4">
        <f>B24*'Coal Cost Multipliers'!$B$33</f>
        <v>6337386.4739528615</v>
      </c>
      <c r="N24" s="50">
        <f>AVERAGE('Cost Improvement and Off Wnd'!$C$85:$C$113)*INDEX('Cost Improvement and Off Wnd'!$B$118:$AL$126,MATCH("offshore wind",'Cost Improvement and Off Wnd'!$A$118:$A$126,0),MATCH('CCaMC-BCCpUC'!$A24,'Cost Improvement and Off Wnd'!$B$117:$AL$117,0))*10^3*About!$A$60</f>
        <v>4417921.4272067007</v>
      </c>
    </row>
    <row r="25" spans="1:14" x14ac:dyDescent="0.25">
      <c r="A25" s="1">
        <v>2039</v>
      </c>
      <c r="B25" s="4">
        <f>'EIA Costs'!$D$4*INDEX('Cost Improvement and Off Wnd'!$B$118:$AL$126,MATCH("coal",'Cost Improvement and Off Wnd'!$A$118:$A$126,0),MATCH('CCaMC-BCCpUC'!$A25,'Cost Improvement and Off Wnd'!$B$117:$AL$117,0))*1000*About!$A$58</f>
        <v>5432367.0167962778</v>
      </c>
      <c r="C25" s="4">
        <f>'EIA Costs'!$D$6*INDEX('Cost Improvement and Off Wnd'!$B$118:$AL$126,MATCH("natural gas nonpeaker",'Cost Improvement and Off Wnd'!$A$118:$A$126,0),MATCH('CCaMC-BCCpUC'!$A25,'Cost Improvement and Off Wnd'!$B$117:$AL$117,0))*1000*About!$A$58</f>
        <v>904471.68523875286</v>
      </c>
      <c r="D25" s="4">
        <f>'EIA Costs'!$D$11*INDEX('Cost Improvement and Off Wnd'!$B$118:$AL$126,MATCH("nuclear",'Cost Improvement and Off Wnd'!$A$118:$A$126,0),MATCH('CCaMC-BCCpUC'!$A25,'Cost Improvement and Off Wnd'!$B$117:$AL$117,0))*1000*About!$A$58</f>
        <v>4818163.5130767515</v>
      </c>
      <c r="E25" s="4">
        <f>'EIA Costs'!$D$17*INDEX('Cost Improvement and Off Wnd'!$B$118:$AL$126,MATCH("hydro",'Cost Improvement and Off Wnd'!$A$118:$A$126,0),MATCH('CCaMC-BCCpUC'!$A25,'Cost Improvement and Off Wnd'!$B$117:$AL$117,0))*1000*About!$A$58</f>
        <v>2319773.5745600271</v>
      </c>
      <c r="F25" s="4">
        <v>0</v>
      </c>
      <c r="G25" s="4">
        <v>0</v>
      </c>
      <c r="H25" s="4">
        <f>'EIA Costs'!$D$20*INDEX('Cost Improvement and Off Wnd'!$B$118:$AL$126,MATCH("solar thermal",'Cost Improvement and Off Wnd'!$A$118:$A$126,0),MATCH('CCaMC-BCCpUC'!$A25,'Cost Improvement and Off Wnd'!$B$117:$AL$117,0))*1000*About!$A$58</f>
        <v>2418209.052809441</v>
      </c>
      <c r="I25" s="4">
        <f>'EIA Costs'!$D$14*INDEX('Cost Improvement and Off Wnd'!$B$118:$AL$126,MATCH("biomass",'Cost Improvement and Off Wnd'!$A$118:$A$126,0),MATCH('CCaMC-BCCpUC'!$A25,'Cost Improvement and Off Wnd'!$B$117:$AL$117,0))*1000*About!$A$58</f>
        <v>3359693.9843631904</v>
      </c>
      <c r="J25" s="4">
        <f>'EIA Costs'!$D$15*INDEX('Cost Improvement and Off Wnd'!$B$118:$AL$126,MATCH("geothermal",'Cost Improvement and Off Wnd'!$A$118:$A$126,0),MATCH('CCaMC-BCCpUC'!$A25,'Cost Improvement and Off Wnd'!$B$117:$AL$117,0))*1000*About!$A$58</f>
        <v>2319528.96</v>
      </c>
      <c r="K25" s="4">
        <f>'EIA Costs'!$D$9*INDEX('Cost Improvement and Off Wnd'!$B$118:$AL$126,MATCH("natural gas peaker",'Cost Improvement and Off Wnd'!$A$118:$A$126,0),MATCH('CCaMC-BCCpUC'!$A25,'Cost Improvement and Off Wnd'!$B$117:$AL$117,0))*1000*About!$A$58</f>
        <v>592434.16432381817</v>
      </c>
      <c r="L25" s="4">
        <f>'EIA Costs'!$D$9*INDEX('Cost Improvement and Off Wnd'!$B$118:$AL$126,MATCH("natural gas peaker",'Cost Improvement and Off Wnd'!$A$118:$A$126,0),MATCH('CCaMC-BCCpUC'!$A25,'Cost Improvement and Off Wnd'!$B$117:$AL$117,0))*1000*About!$A$58</f>
        <v>592434.16432381817</v>
      </c>
      <c r="M25" s="4">
        <f>B25*'Coal Cost Multipliers'!$B$33</f>
        <v>6295799.8181579839</v>
      </c>
      <c r="N25" s="50">
        <f>AVERAGE('Cost Improvement and Off Wnd'!$C$85:$C$113)*INDEX('Cost Improvement and Off Wnd'!$B$118:$AL$126,MATCH("offshore wind",'Cost Improvement and Off Wnd'!$A$118:$A$126,0),MATCH('CCaMC-BCCpUC'!$A25,'Cost Improvement and Off Wnd'!$B$117:$AL$117,0))*10^3*About!$A$60</f>
        <v>4404585.2135206331</v>
      </c>
    </row>
    <row r="26" spans="1:14" x14ac:dyDescent="0.25">
      <c r="A26" s="1">
        <v>2040</v>
      </c>
      <c r="B26" s="4">
        <f>'EIA Costs'!$D$4*INDEX('Cost Improvement and Off Wnd'!$B$118:$AL$126,MATCH("coal",'Cost Improvement and Off Wnd'!$A$118:$A$126,0),MATCH('CCaMC-BCCpUC'!$A26,'Cost Improvement and Off Wnd'!$B$117:$AL$117,0))*1000*About!$A$58</f>
        <v>5398484.411653229</v>
      </c>
      <c r="C26" s="4">
        <f>'EIA Costs'!$D$6*INDEX('Cost Improvement and Off Wnd'!$B$118:$AL$126,MATCH("natural gas nonpeaker",'Cost Improvement and Off Wnd'!$A$118:$A$126,0),MATCH('CCaMC-BCCpUC'!$A26,'Cost Improvement and Off Wnd'!$B$117:$AL$117,0))*1000*About!$A$58</f>
        <v>901093.79633118142</v>
      </c>
      <c r="D26" s="4">
        <f>'EIA Costs'!$D$11*INDEX('Cost Improvement and Off Wnd'!$B$118:$AL$126,MATCH("nuclear",'Cost Improvement and Off Wnd'!$A$118:$A$126,0),MATCH('CCaMC-BCCpUC'!$A26,'Cost Improvement and Off Wnd'!$B$117:$AL$117,0))*1000*About!$A$58</f>
        <v>4790037.5216986742</v>
      </c>
      <c r="E26" s="4">
        <f>'EIA Costs'!$D$17*INDEX('Cost Improvement and Off Wnd'!$B$118:$AL$126,MATCH("hydro",'Cost Improvement and Off Wnd'!$A$118:$A$126,0),MATCH('CCaMC-BCCpUC'!$A26,'Cost Improvement and Off Wnd'!$B$117:$AL$117,0))*1000*About!$A$58</f>
        <v>2315255.9573592143</v>
      </c>
      <c r="F26" s="4">
        <v>0</v>
      </c>
      <c r="G26" s="4">
        <v>0</v>
      </c>
      <c r="H26" s="4">
        <f>'EIA Costs'!$D$20*INDEX('Cost Improvement and Off Wnd'!$B$118:$AL$126,MATCH("solar thermal",'Cost Improvement and Off Wnd'!$A$118:$A$126,0),MATCH('CCaMC-BCCpUC'!$A26,'Cost Improvement and Off Wnd'!$B$117:$AL$117,0))*1000*About!$A$58</f>
        <v>2413567.9335367209</v>
      </c>
      <c r="I26" s="4">
        <f>'EIA Costs'!$D$14*INDEX('Cost Improvement and Off Wnd'!$B$118:$AL$126,MATCH("biomass",'Cost Improvement and Off Wnd'!$A$118:$A$126,0),MATCH('CCaMC-BCCpUC'!$A26,'Cost Improvement and Off Wnd'!$B$117:$AL$117,0))*1000*About!$A$58</f>
        <v>3349700.2550786757</v>
      </c>
      <c r="J26" s="4">
        <f>'EIA Costs'!$D$15*INDEX('Cost Improvement and Off Wnd'!$B$118:$AL$126,MATCH("geothermal",'Cost Improvement and Off Wnd'!$A$118:$A$126,0),MATCH('CCaMC-BCCpUC'!$A26,'Cost Improvement and Off Wnd'!$B$117:$AL$117,0))*1000*About!$A$58</f>
        <v>2315502.0000000005</v>
      </c>
      <c r="K26" s="4">
        <f>'EIA Costs'!$D$9*INDEX('Cost Improvement and Off Wnd'!$B$118:$AL$126,MATCH("natural gas peaker",'Cost Improvement and Off Wnd'!$A$118:$A$126,0),MATCH('CCaMC-BCCpUC'!$A26,'Cost Improvement and Off Wnd'!$B$117:$AL$117,0))*1000*About!$A$58</f>
        <v>590089.47107294935</v>
      </c>
      <c r="L26" s="4">
        <f>'EIA Costs'!$D$9*INDEX('Cost Improvement and Off Wnd'!$B$118:$AL$126,MATCH("natural gas peaker",'Cost Improvement and Off Wnd'!$A$118:$A$126,0),MATCH('CCaMC-BCCpUC'!$A26,'Cost Improvement and Off Wnd'!$B$117:$AL$117,0))*1000*About!$A$58</f>
        <v>590089.47107294935</v>
      </c>
      <c r="M26" s="4">
        <f>B26*'Coal Cost Multipliers'!$B$33</f>
        <v>6256531.8344892133</v>
      </c>
      <c r="N26" s="50">
        <f>AVERAGE('Cost Improvement and Off Wnd'!$C$85:$C$113)*INDEX('Cost Improvement and Off Wnd'!$B$118:$AL$126,MATCH("offshore wind",'Cost Improvement and Off Wnd'!$A$118:$A$126,0),MATCH('CCaMC-BCCpUC'!$A26,'Cost Improvement and Off Wnd'!$B$117:$AL$117,0))*10^3*About!$A$60</f>
        <v>4391248.9998345645</v>
      </c>
    </row>
    <row r="27" spans="1:14" x14ac:dyDescent="0.25">
      <c r="A27" s="1">
        <v>2041</v>
      </c>
      <c r="B27" s="4">
        <f>'EIA Costs'!$D$4*INDEX('Cost Improvement and Off Wnd'!$B$118:$AL$126,MATCH("coal",'Cost Improvement and Off Wnd'!$A$118:$A$126,0),MATCH('CCaMC-BCCpUC'!$A27,'Cost Improvement and Off Wnd'!$B$117:$AL$117,0))*1000*About!$A$58</f>
        <v>5362891.0931715863</v>
      </c>
      <c r="C27" s="4">
        <f>'EIA Costs'!$D$6*INDEX('Cost Improvement and Off Wnd'!$B$118:$AL$126,MATCH("natural gas nonpeaker",'Cost Improvement and Off Wnd'!$A$118:$A$126,0),MATCH('CCaMC-BCCpUC'!$A27,'Cost Improvement and Off Wnd'!$B$117:$AL$117,0))*1000*About!$A$58</f>
        <v>897770.77270304237</v>
      </c>
      <c r="D27" s="4">
        <f>'EIA Costs'!$D$11*INDEX('Cost Improvement and Off Wnd'!$B$118:$AL$126,MATCH("nuclear",'Cost Improvement and Off Wnd'!$A$118:$A$126,0),MATCH('CCaMC-BCCpUC'!$A27,'Cost Improvement and Off Wnd'!$B$117:$AL$117,0))*1000*About!$A$58</f>
        <v>4761914.8773502056</v>
      </c>
      <c r="E27" s="4">
        <f>'EIA Costs'!$D$17*INDEX('Cost Improvement and Off Wnd'!$B$118:$AL$126,MATCH("hydro",'Cost Improvement and Off Wnd'!$A$118:$A$126,0),MATCH('CCaMC-BCCpUC'!$A27,'Cost Improvement and Off Wnd'!$B$117:$AL$117,0))*1000*About!$A$58</f>
        <v>2310744.4297301131</v>
      </c>
      <c r="F27" s="4">
        <v>0</v>
      </c>
      <c r="G27" s="4">
        <v>0</v>
      </c>
      <c r="H27" s="4">
        <f>'EIA Costs'!$D$20*INDEX('Cost Improvement and Off Wnd'!$B$118:$AL$126,MATCH("solar thermal",'Cost Improvement and Off Wnd'!$A$118:$A$126,0),MATCH('CCaMC-BCCpUC'!$A27,'Cost Improvement and Off Wnd'!$B$117:$AL$117,0))*1000*About!$A$58</f>
        <v>2409118.3855665056</v>
      </c>
      <c r="I27" s="4">
        <f>'EIA Costs'!$D$14*INDEX('Cost Improvement and Off Wnd'!$B$118:$AL$126,MATCH("biomass",'Cost Improvement and Off Wnd'!$A$118:$A$126,0),MATCH('CCaMC-BCCpUC'!$A27,'Cost Improvement and Off Wnd'!$B$117:$AL$117,0))*1000*About!$A$58</f>
        <v>3339708.5144618037</v>
      </c>
      <c r="J27" s="4">
        <f>'EIA Costs'!$D$15*INDEX('Cost Improvement and Off Wnd'!$B$118:$AL$126,MATCH("geothermal",'Cost Improvement and Off Wnd'!$A$118:$A$126,0),MATCH('CCaMC-BCCpUC'!$A27,'Cost Improvement and Off Wnd'!$B$117:$AL$117,0))*1000*About!$A$58</f>
        <v>2311475.04</v>
      </c>
      <c r="K27" s="4">
        <f>'EIA Costs'!$D$9*INDEX('Cost Improvement and Off Wnd'!$B$118:$AL$126,MATCH("natural gas peaker",'Cost Improvement and Off Wnd'!$A$118:$A$126,0),MATCH('CCaMC-BCCpUC'!$A27,'Cost Improvement and Off Wnd'!$B$117:$AL$117,0))*1000*About!$A$58</f>
        <v>587788.019180667</v>
      </c>
      <c r="L27" s="4">
        <f>'EIA Costs'!$D$9*INDEX('Cost Improvement and Off Wnd'!$B$118:$AL$126,MATCH("natural gas peaker",'Cost Improvement and Off Wnd'!$A$118:$A$126,0),MATCH('CCaMC-BCCpUC'!$A27,'Cost Improvement and Off Wnd'!$B$117:$AL$117,0))*1000*About!$A$58</f>
        <v>587788.019180667</v>
      </c>
      <c r="M27" s="4">
        <f>B27*'Coal Cost Multipliers'!$B$33</f>
        <v>6215281.2328027831</v>
      </c>
      <c r="N27" s="50">
        <f>AVERAGE('Cost Improvement and Off Wnd'!$C$85:$C$113)*INDEX('Cost Improvement and Off Wnd'!$B$118:$AL$126,MATCH("offshore wind",'Cost Improvement and Off Wnd'!$A$118:$A$126,0),MATCH('CCaMC-BCCpUC'!$A27,'Cost Improvement and Off Wnd'!$B$117:$AL$117,0))*10^3*About!$A$60</f>
        <v>4378344.7551329583</v>
      </c>
    </row>
    <row r="28" spans="1:14" x14ac:dyDescent="0.25">
      <c r="A28" s="1">
        <v>2042</v>
      </c>
      <c r="B28" s="4">
        <f>'EIA Costs'!$D$4*INDEX('Cost Improvement and Off Wnd'!$B$118:$AL$126,MATCH("coal",'Cost Improvement and Off Wnd'!$A$118:$A$126,0),MATCH('CCaMC-BCCpUC'!$A28,'Cost Improvement and Off Wnd'!$B$117:$AL$117,0))*1000*About!$A$58</f>
        <v>5327297.7746899435</v>
      </c>
      <c r="C28" s="4">
        <f>'EIA Costs'!$D$6*INDEX('Cost Improvement and Off Wnd'!$B$118:$AL$126,MATCH("natural gas nonpeaker",'Cost Improvement and Off Wnd'!$A$118:$A$126,0),MATCH('CCaMC-BCCpUC'!$A28,'Cost Improvement and Off Wnd'!$B$117:$AL$117,0))*1000*About!$A$58</f>
        <v>894447.74907490343</v>
      </c>
      <c r="D28" s="4">
        <f>'EIA Costs'!$D$11*INDEX('Cost Improvement and Off Wnd'!$B$118:$AL$126,MATCH("nuclear",'Cost Improvement and Off Wnd'!$A$118:$A$126,0),MATCH('CCaMC-BCCpUC'!$A28,'Cost Improvement and Off Wnd'!$B$117:$AL$117,0))*1000*About!$A$58</f>
        <v>4733792.2330017341</v>
      </c>
      <c r="E28" s="4">
        <f>'EIA Costs'!$D$17*INDEX('Cost Improvement and Off Wnd'!$B$118:$AL$126,MATCH("hydro",'Cost Improvement and Off Wnd'!$A$118:$A$126,0),MATCH('CCaMC-BCCpUC'!$A28,'Cost Improvement and Off Wnd'!$B$117:$AL$117,0))*1000*About!$A$58</f>
        <v>2306232.9021010105</v>
      </c>
      <c r="F28" s="4">
        <v>0</v>
      </c>
      <c r="G28" s="4">
        <v>0</v>
      </c>
      <c r="H28" s="4">
        <f>'EIA Costs'!$D$20*INDEX('Cost Improvement and Off Wnd'!$B$118:$AL$126,MATCH("solar thermal",'Cost Improvement and Off Wnd'!$A$118:$A$126,0),MATCH('CCaMC-BCCpUC'!$A28,'Cost Improvement and Off Wnd'!$B$117:$AL$117,0))*1000*About!$A$58</f>
        <v>2404846.5309510562</v>
      </c>
      <c r="I28" s="4">
        <f>'EIA Costs'!$D$14*INDEX('Cost Improvement and Off Wnd'!$B$118:$AL$126,MATCH("biomass",'Cost Improvement and Off Wnd'!$A$118:$A$126,0),MATCH('CCaMC-BCCpUC'!$A28,'Cost Improvement and Off Wnd'!$B$117:$AL$117,0))*1000*About!$A$58</f>
        <v>3329716.7738449299</v>
      </c>
      <c r="J28" s="4">
        <f>'EIA Costs'!$D$15*INDEX('Cost Improvement and Off Wnd'!$B$118:$AL$126,MATCH("geothermal",'Cost Improvement and Off Wnd'!$A$118:$A$126,0),MATCH('CCaMC-BCCpUC'!$A28,'Cost Improvement and Off Wnd'!$B$117:$AL$117,0))*1000*About!$A$58</f>
        <v>2307448.0799999996</v>
      </c>
      <c r="K28" s="4">
        <f>'EIA Costs'!$D$9*INDEX('Cost Improvement and Off Wnd'!$B$118:$AL$126,MATCH("natural gas peaker",'Cost Improvement and Off Wnd'!$A$118:$A$126,0),MATCH('CCaMC-BCCpUC'!$A28,'Cost Improvement and Off Wnd'!$B$117:$AL$117,0))*1000*About!$A$58</f>
        <v>585486.56728838454</v>
      </c>
      <c r="L28" s="4">
        <f>'EIA Costs'!$D$9*INDEX('Cost Improvement and Off Wnd'!$B$118:$AL$126,MATCH("natural gas peaker",'Cost Improvement and Off Wnd'!$A$118:$A$126,0),MATCH('CCaMC-BCCpUC'!$A28,'Cost Improvement and Off Wnd'!$B$117:$AL$117,0))*1000*About!$A$58</f>
        <v>585486.56728838454</v>
      </c>
      <c r="M28" s="4">
        <f>B28*'Coal Cost Multipliers'!$B$33</f>
        <v>6174030.631116352</v>
      </c>
      <c r="N28" s="50">
        <f>AVERAGE('Cost Improvement and Off Wnd'!$C$85:$C$113)*INDEX('Cost Improvement and Off Wnd'!$B$118:$AL$126,MATCH("offshore wind",'Cost Improvement and Off Wnd'!$A$118:$A$126,0),MATCH('CCaMC-BCCpUC'!$A28,'Cost Improvement and Off Wnd'!$B$117:$AL$117,0))*10^3*About!$A$60</f>
        <v>4365440.5104313511</v>
      </c>
    </row>
    <row r="29" spans="1:14" x14ac:dyDescent="0.25">
      <c r="A29" s="1">
        <v>2043</v>
      </c>
      <c r="B29" s="4">
        <f>'EIA Costs'!$D$4*INDEX('Cost Improvement and Off Wnd'!$B$118:$AL$126,MATCH("coal",'Cost Improvement and Off Wnd'!$A$118:$A$126,0),MATCH('CCaMC-BCCpUC'!$A29,'Cost Improvement and Off Wnd'!$B$117:$AL$117,0))*1000*About!$A$58</f>
        <v>5291704.4562082998</v>
      </c>
      <c r="C29" s="4">
        <f>'EIA Costs'!$D$6*INDEX('Cost Improvement and Off Wnd'!$B$118:$AL$126,MATCH("natural gas nonpeaker",'Cost Improvement and Off Wnd'!$A$118:$A$126,0),MATCH('CCaMC-BCCpUC'!$A29,'Cost Improvement and Off Wnd'!$B$117:$AL$117,0))*1000*About!$A$58</f>
        <v>891124.72544676426</v>
      </c>
      <c r="D29" s="4">
        <f>'EIA Costs'!$D$11*INDEX('Cost Improvement and Off Wnd'!$B$118:$AL$126,MATCH("nuclear",'Cost Improvement and Off Wnd'!$A$118:$A$126,0),MATCH('CCaMC-BCCpUC'!$A29,'Cost Improvement and Off Wnd'!$B$117:$AL$117,0))*1000*About!$A$58</f>
        <v>4705669.5886532655</v>
      </c>
      <c r="E29" s="4">
        <f>'EIA Costs'!$D$17*INDEX('Cost Improvement and Off Wnd'!$B$118:$AL$126,MATCH("hydro",'Cost Improvement and Off Wnd'!$A$118:$A$126,0),MATCH('CCaMC-BCCpUC'!$A29,'Cost Improvement and Off Wnd'!$B$117:$AL$117,0))*1000*About!$A$58</f>
        <v>2301727.4344226797</v>
      </c>
      <c r="F29" s="4">
        <v>0</v>
      </c>
      <c r="G29" s="4">
        <v>0</v>
      </c>
      <c r="H29" s="4">
        <f>'EIA Costs'!$D$20*INDEX('Cost Improvement and Off Wnd'!$B$118:$AL$126,MATCH("solar thermal",'Cost Improvement and Off Wnd'!$A$118:$A$126,0),MATCH('CCaMC-BCCpUC'!$A29,'Cost Improvement and Off Wnd'!$B$117:$AL$117,0))*1000*About!$A$58</f>
        <v>2400739.9251324562</v>
      </c>
      <c r="I29" s="4">
        <f>'EIA Costs'!$D$14*INDEX('Cost Improvement and Off Wnd'!$B$118:$AL$126,MATCH("biomass",'Cost Improvement and Off Wnd'!$A$118:$A$126,0),MATCH('CCaMC-BCCpUC'!$A29,'Cost Improvement and Off Wnd'!$B$117:$AL$117,0))*1000*About!$A$58</f>
        <v>3319725.0332280574</v>
      </c>
      <c r="J29" s="4">
        <f>'EIA Costs'!$D$15*INDEX('Cost Improvement and Off Wnd'!$B$118:$AL$126,MATCH("geothermal",'Cost Improvement and Off Wnd'!$A$118:$A$126,0),MATCH('CCaMC-BCCpUC'!$A29,'Cost Improvement and Off Wnd'!$B$117:$AL$117,0))*1000*About!$A$58</f>
        <v>2303421.12</v>
      </c>
      <c r="K29" s="4">
        <f>'EIA Costs'!$D$9*INDEX('Cost Improvement and Off Wnd'!$B$118:$AL$126,MATCH("natural gas peaker",'Cost Improvement and Off Wnd'!$A$118:$A$126,0),MATCH('CCaMC-BCCpUC'!$A29,'Cost Improvement and Off Wnd'!$B$117:$AL$117,0))*1000*About!$A$58</f>
        <v>583185.11539610196</v>
      </c>
      <c r="L29" s="4">
        <f>'EIA Costs'!$D$9*INDEX('Cost Improvement and Off Wnd'!$B$118:$AL$126,MATCH("natural gas peaker",'Cost Improvement and Off Wnd'!$A$118:$A$126,0),MATCH('CCaMC-BCCpUC'!$A29,'Cost Improvement and Off Wnd'!$B$117:$AL$117,0))*1000*About!$A$58</f>
        <v>583185.11539610196</v>
      </c>
      <c r="M29" s="4">
        <f>B29*'Coal Cost Multipliers'!$B$33</f>
        <v>6132780.0294299209</v>
      </c>
      <c r="N29" s="50">
        <f>AVERAGE('Cost Improvement and Off Wnd'!$C$85:$C$113)*INDEX('Cost Improvement and Off Wnd'!$B$118:$AL$126,MATCH("offshore wind",'Cost Improvement and Off Wnd'!$A$118:$A$126,0),MATCH('CCaMC-BCCpUC'!$A29,'Cost Improvement and Off Wnd'!$B$117:$AL$117,0))*10^3*About!$A$60</f>
        <v>4352536.2657297431</v>
      </c>
    </row>
    <row r="30" spans="1:14" x14ac:dyDescent="0.25">
      <c r="A30" s="1">
        <v>2044</v>
      </c>
      <c r="B30" s="4">
        <f>'EIA Costs'!$D$4*INDEX('Cost Improvement and Off Wnd'!$B$118:$AL$126,MATCH("coal",'Cost Improvement and Off Wnd'!$A$118:$A$126,0),MATCH('CCaMC-BCCpUC'!$A30,'Cost Improvement and Off Wnd'!$B$117:$AL$117,0))*1000*About!$A$58</f>
        <v>5256111.1377266571</v>
      </c>
      <c r="C30" s="4">
        <f>'EIA Costs'!$D$6*INDEX('Cost Improvement and Off Wnd'!$B$118:$AL$126,MATCH("natural gas nonpeaker",'Cost Improvement and Off Wnd'!$A$118:$A$126,0),MATCH('CCaMC-BCCpUC'!$A30,'Cost Improvement and Off Wnd'!$B$117:$AL$117,0))*1000*About!$A$58</f>
        <v>887801.70181862509</v>
      </c>
      <c r="D30" s="4">
        <f>'EIA Costs'!$D$11*INDEX('Cost Improvement and Off Wnd'!$B$118:$AL$126,MATCH("nuclear",'Cost Improvement and Off Wnd'!$A$118:$A$126,0),MATCH('CCaMC-BCCpUC'!$A30,'Cost Improvement and Off Wnd'!$B$117:$AL$117,0))*1000*About!$A$58</f>
        <v>4677546.9443047941</v>
      </c>
      <c r="E30" s="4">
        <f>'EIA Costs'!$D$17*INDEX('Cost Improvement and Off Wnd'!$B$118:$AL$126,MATCH("hydro",'Cost Improvement and Off Wnd'!$A$118:$A$126,0),MATCH('CCaMC-BCCpUC'!$A30,'Cost Improvement and Off Wnd'!$B$117:$AL$117,0))*1000*About!$A$58</f>
        <v>2297221.9667443484</v>
      </c>
      <c r="F30" s="4">
        <v>0</v>
      </c>
      <c r="G30" s="4">
        <v>0</v>
      </c>
      <c r="H30" s="4">
        <f>'EIA Costs'!$D$20*INDEX('Cost Improvement and Off Wnd'!$B$118:$AL$126,MATCH("solar thermal",'Cost Improvement and Off Wnd'!$A$118:$A$126,0),MATCH('CCaMC-BCCpUC'!$A30,'Cost Improvement and Off Wnd'!$B$117:$AL$117,0))*1000*About!$A$58</f>
        <v>2396787.3663480976</v>
      </c>
      <c r="I30" s="4">
        <f>'EIA Costs'!$D$14*INDEX('Cost Improvement and Off Wnd'!$B$118:$AL$126,MATCH("biomass",'Cost Improvement and Off Wnd'!$A$118:$A$126,0),MATCH('CCaMC-BCCpUC'!$A30,'Cost Improvement and Off Wnd'!$B$117:$AL$117,0))*1000*About!$A$58</f>
        <v>3309733.2926111841</v>
      </c>
      <c r="J30" s="4">
        <f>'EIA Costs'!$D$15*INDEX('Cost Improvement and Off Wnd'!$B$118:$AL$126,MATCH("geothermal",'Cost Improvement and Off Wnd'!$A$118:$A$126,0),MATCH('CCaMC-BCCpUC'!$A30,'Cost Improvement and Off Wnd'!$B$117:$AL$117,0))*1000*About!$A$58</f>
        <v>2299394.1600000006</v>
      </c>
      <c r="K30" s="4">
        <f>'EIA Costs'!$D$9*INDEX('Cost Improvement and Off Wnd'!$B$118:$AL$126,MATCH("natural gas peaker",'Cost Improvement and Off Wnd'!$A$118:$A$126,0),MATCH('CCaMC-BCCpUC'!$A30,'Cost Improvement and Off Wnd'!$B$117:$AL$117,0))*1000*About!$A$58</f>
        <v>580883.66350381961</v>
      </c>
      <c r="L30" s="4">
        <f>'EIA Costs'!$D$9*INDEX('Cost Improvement and Off Wnd'!$B$118:$AL$126,MATCH("natural gas peaker",'Cost Improvement and Off Wnd'!$A$118:$A$126,0),MATCH('CCaMC-BCCpUC'!$A30,'Cost Improvement and Off Wnd'!$B$117:$AL$117,0))*1000*About!$A$58</f>
        <v>580883.66350381961</v>
      </c>
      <c r="M30" s="4">
        <f>B30*'Coal Cost Multipliers'!$B$33</f>
        <v>6091529.4277434908</v>
      </c>
      <c r="N30" s="50">
        <f>AVERAGE('Cost Improvement and Off Wnd'!$C$85:$C$113)*INDEX('Cost Improvement and Off Wnd'!$B$118:$AL$126,MATCH("offshore wind",'Cost Improvement and Off Wnd'!$A$118:$A$126,0),MATCH('CCaMC-BCCpUC'!$A30,'Cost Improvement and Off Wnd'!$B$117:$AL$117,0))*10^3*About!$A$60</f>
        <v>4339632.0210281368</v>
      </c>
    </row>
    <row r="31" spans="1:14" x14ac:dyDescent="0.25">
      <c r="A31" s="1">
        <v>2045</v>
      </c>
      <c r="B31" s="4">
        <f>'EIA Costs'!$D$4*INDEX('Cost Improvement and Off Wnd'!$B$118:$AL$126,MATCH("coal",'Cost Improvement and Off Wnd'!$A$118:$A$126,0),MATCH('CCaMC-BCCpUC'!$A31,'Cost Improvement and Off Wnd'!$B$117:$AL$117,0))*1000*About!$A$58</f>
        <v>5220517.8192450143</v>
      </c>
      <c r="C31" s="4">
        <f>'EIA Costs'!$D$6*INDEX('Cost Improvement and Off Wnd'!$B$118:$AL$126,MATCH("natural gas nonpeaker",'Cost Improvement and Off Wnd'!$A$118:$A$126,0),MATCH('CCaMC-BCCpUC'!$A31,'Cost Improvement and Off Wnd'!$B$117:$AL$117,0))*1000*About!$A$58</f>
        <v>884478.67819048627</v>
      </c>
      <c r="D31" s="4">
        <f>'EIA Costs'!$D$11*INDEX('Cost Improvement and Off Wnd'!$B$118:$AL$126,MATCH("nuclear",'Cost Improvement and Off Wnd'!$A$118:$A$126,0),MATCH('CCaMC-BCCpUC'!$A31,'Cost Improvement and Off Wnd'!$B$117:$AL$117,0))*1000*About!$A$58</f>
        <v>4649424.2999563245</v>
      </c>
      <c r="E31" s="4">
        <f>'EIA Costs'!$D$17*INDEX('Cost Improvement and Off Wnd'!$B$118:$AL$126,MATCH("hydro",'Cost Improvement and Off Wnd'!$A$118:$A$126,0),MATCH('CCaMC-BCCpUC'!$A31,'Cost Improvement and Off Wnd'!$B$117:$AL$117,0))*1000*About!$A$58</f>
        <v>2292722.5293958476</v>
      </c>
      <c r="F31" s="4">
        <v>0</v>
      </c>
      <c r="G31" s="4">
        <v>0</v>
      </c>
      <c r="H31" s="4">
        <f>'EIA Costs'!$D$20*INDEX('Cost Improvement and Off Wnd'!$B$118:$AL$126,MATCH("solar thermal",'Cost Improvement and Off Wnd'!$A$118:$A$126,0),MATCH('CCaMC-BCCpUC'!$A31,'Cost Improvement and Off Wnd'!$B$117:$AL$117,0))*1000*About!$A$58</f>
        <v>2392978.7357348814</v>
      </c>
      <c r="I31" s="4">
        <f>'EIA Costs'!$D$14*INDEX('Cost Improvement and Off Wnd'!$B$118:$AL$126,MATCH("biomass",'Cost Improvement and Off Wnd'!$A$118:$A$126,0),MATCH('CCaMC-BCCpUC'!$A31,'Cost Improvement and Off Wnd'!$B$117:$AL$117,0))*1000*About!$A$58</f>
        <v>3299741.5519943121</v>
      </c>
      <c r="J31" s="4">
        <f>'EIA Costs'!$D$15*INDEX('Cost Improvement and Off Wnd'!$B$118:$AL$126,MATCH("geothermal",'Cost Improvement and Off Wnd'!$A$118:$A$126,0),MATCH('CCaMC-BCCpUC'!$A31,'Cost Improvement and Off Wnd'!$B$117:$AL$117,0))*1000*About!$A$58</f>
        <v>2295367.2000000007</v>
      </c>
      <c r="K31" s="4">
        <f>'EIA Costs'!$D$9*INDEX('Cost Improvement and Off Wnd'!$B$118:$AL$126,MATCH("natural gas peaker",'Cost Improvement and Off Wnd'!$A$118:$A$126,0),MATCH('CCaMC-BCCpUC'!$A31,'Cost Improvement and Off Wnd'!$B$117:$AL$117,0))*1000*About!$A$58</f>
        <v>578582.21161153703</v>
      </c>
      <c r="L31" s="4">
        <f>'EIA Costs'!$D$9*INDEX('Cost Improvement and Off Wnd'!$B$118:$AL$126,MATCH("natural gas peaker",'Cost Improvement and Off Wnd'!$A$118:$A$126,0),MATCH('CCaMC-BCCpUC'!$A31,'Cost Improvement and Off Wnd'!$B$117:$AL$117,0))*1000*About!$A$58</f>
        <v>578582.21161153703</v>
      </c>
      <c r="M31" s="4">
        <f>B31*'Coal Cost Multipliers'!$B$33</f>
        <v>6050278.8260570597</v>
      </c>
      <c r="N31" s="50">
        <f>AVERAGE('Cost Improvement and Off Wnd'!$C$85:$C$113)*INDEX('Cost Improvement and Off Wnd'!$B$118:$AL$126,MATCH("offshore wind",'Cost Improvement and Off Wnd'!$A$118:$A$126,0),MATCH('CCaMC-BCCpUC'!$A31,'Cost Improvement and Off Wnd'!$B$117:$AL$117,0))*10^3*About!$A$60</f>
        <v>4326727.7763265288</v>
      </c>
    </row>
    <row r="32" spans="1:14" x14ac:dyDescent="0.25">
      <c r="A32" s="1">
        <v>2046</v>
      </c>
      <c r="B32" s="4">
        <f>'EIA Costs'!$D$4*INDEX('Cost Improvement and Off Wnd'!$B$118:$AL$126,MATCH("coal",'Cost Improvement and Off Wnd'!$A$118:$A$126,0),MATCH('CCaMC-BCCpUC'!$A32,'Cost Improvement and Off Wnd'!$B$117:$AL$117,0))*1000*About!$A$58</f>
        <v>5184924.5007633707</v>
      </c>
      <c r="C32" s="4">
        <f>'EIA Costs'!$D$6*INDEX('Cost Improvement and Off Wnd'!$B$118:$AL$126,MATCH("natural gas nonpeaker",'Cost Improvement and Off Wnd'!$A$118:$A$126,0),MATCH('CCaMC-BCCpUC'!$A32,'Cost Improvement and Off Wnd'!$B$117:$AL$117,0))*1000*About!$A$58</f>
        <v>881155.6545623471</v>
      </c>
      <c r="D32" s="4">
        <f>'EIA Costs'!$D$11*INDEX('Cost Improvement and Off Wnd'!$B$118:$AL$126,MATCH("nuclear",'Cost Improvement and Off Wnd'!$A$118:$A$126,0),MATCH('CCaMC-BCCpUC'!$A32,'Cost Improvement and Off Wnd'!$B$117:$AL$117,0))*1000*About!$A$58</f>
        <v>4621301.655607854</v>
      </c>
      <c r="E32" s="4">
        <f>'EIA Costs'!$D$17*INDEX('Cost Improvement and Off Wnd'!$B$118:$AL$126,MATCH("hydro",'Cost Improvement and Off Wnd'!$A$118:$A$126,0),MATCH('CCaMC-BCCpUC'!$A32,'Cost Improvement and Off Wnd'!$B$117:$AL$117,0))*1000*About!$A$58</f>
        <v>2288223.0920473468</v>
      </c>
      <c r="F32" s="4">
        <v>0</v>
      </c>
      <c r="G32" s="4">
        <v>0</v>
      </c>
      <c r="H32" s="4">
        <f>'EIA Costs'!$D$20*INDEX('Cost Improvement and Off Wnd'!$B$118:$AL$126,MATCH("solar thermal",'Cost Improvement and Off Wnd'!$A$118:$A$126,0),MATCH('CCaMC-BCCpUC'!$A32,'Cost Improvement and Off Wnd'!$B$117:$AL$117,0))*1000*About!$A$58</f>
        <v>2389304.8623762177</v>
      </c>
      <c r="I32" s="4">
        <f>'EIA Costs'!$D$14*INDEX('Cost Improvement and Off Wnd'!$B$118:$AL$126,MATCH("biomass",'Cost Improvement and Off Wnd'!$A$118:$A$126,0),MATCH('CCaMC-BCCpUC'!$A32,'Cost Improvement and Off Wnd'!$B$117:$AL$117,0))*1000*About!$A$58</f>
        <v>3289749.8113774383</v>
      </c>
      <c r="J32" s="4">
        <f>'EIA Costs'!$D$15*INDEX('Cost Improvement and Off Wnd'!$B$118:$AL$126,MATCH("geothermal",'Cost Improvement and Off Wnd'!$A$118:$A$126,0),MATCH('CCaMC-BCCpUC'!$A32,'Cost Improvement and Off Wnd'!$B$117:$AL$117,0))*1000*About!$A$58</f>
        <v>2291340.2399999998</v>
      </c>
      <c r="K32" s="4">
        <f>'EIA Costs'!$D$9*INDEX('Cost Improvement and Off Wnd'!$B$118:$AL$126,MATCH("natural gas peaker",'Cost Improvement and Off Wnd'!$A$118:$A$126,0),MATCH('CCaMC-BCCpUC'!$A32,'Cost Improvement and Off Wnd'!$B$117:$AL$117,0))*1000*About!$A$58</f>
        <v>576280.75971925457</v>
      </c>
      <c r="L32" s="4">
        <f>'EIA Costs'!$D$9*INDEX('Cost Improvement and Off Wnd'!$B$118:$AL$126,MATCH("natural gas peaker",'Cost Improvement and Off Wnd'!$A$118:$A$126,0),MATCH('CCaMC-BCCpUC'!$A32,'Cost Improvement and Off Wnd'!$B$117:$AL$117,0))*1000*About!$A$58</f>
        <v>576280.75971925457</v>
      </c>
      <c r="M32" s="4">
        <f>B32*'Coal Cost Multipliers'!$B$33</f>
        <v>6009028.2243706286</v>
      </c>
      <c r="N32" s="50">
        <f>AVERAGE('Cost Improvement and Off Wnd'!$C$85:$C$113)*INDEX('Cost Improvement and Off Wnd'!$B$118:$AL$126,MATCH("offshore wind",'Cost Improvement and Off Wnd'!$A$118:$A$126,0),MATCH('CCaMC-BCCpUC'!$A32,'Cost Improvement and Off Wnd'!$B$117:$AL$117,0))*10^3*About!$A$60</f>
        <v>4313823.5316249179</v>
      </c>
    </row>
    <row r="33" spans="1:14" x14ac:dyDescent="0.25">
      <c r="A33" s="1">
        <v>2047</v>
      </c>
      <c r="B33" s="4">
        <f>'EIA Costs'!$D$4*INDEX('Cost Improvement and Off Wnd'!$B$118:$AL$126,MATCH("coal",'Cost Improvement and Off Wnd'!$A$118:$A$126,0),MATCH('CCaMC-BCCpUC'!$A33,'Cost Improvement and Off Wnd'!$B$117:$AL$117,0))*1000*About!$A$58</f>
        <v>5149331.1822817288</v>
      </c>
      <c r="C33" s="4">
        <f>'EIA Costs'!$D$6*INDEX('Cost Improvement and Off Wnd'!$B$118:$AL$126,MATCH("natural gas nonpeaker",'Cost Improvement and Off Wnd'!$A$118:$A$126,0),MATCH('CCaMC-BCCpUC'!$A33,'Cost Improvement and Off Wnd'!$B$117:$AL$117,0))*1000*About!$A$58</f>
        <v>877832.63093420805</v>
      </c>
      <c r="D33" s="4">
        <f>'EIA Costs'!$D$11*INDEX('Cost Improvement and Off Wnd'!$B$118:$AL$126,MATCH("nuclear",'Cost Improvement and Off Wnd'!$A$118:$A$126,0),MATCH('CCaMC-BCCpUC'!$A33,'Cost Improvement and Off Wnd'!$B$117:$AL$117,0))*1000*About!$A$58</f>
        <v>4593179.0112593845</v>
      </c>
      <c r="E33" s="4">
        <f>'EIA Costs'!$D$17*INDEX('Cost Improvement and Off Wnd'!$B$118:$AL$126,MATCH("hydro",'Cost Improvement and Off Wnd'!$A$118:$A$126,0),MATCH('CCaMC-BCCpUC'!$A33,'Cost Improvement and Off Wnd'!$B$117:$AL$117,0))*1000*About!$A$58</f>
        <v>2283729.6504709106</v>
      </c>
      <c r="F33" s="4">
        <v>0</v>
      </c>
      <c r="G33" s="4">
        <v>0</v>
      </c>
      <c r="H33" s="4">
        <f>'EIA Costs'!$D$20*INDEX('Cost Improvement and Off Wnd'!$B$118:$AL$126,MATCH("solar thermal",'Cost Improvement and Off Wnd'!$A$118:$A$126,0),MATCH('CCaMC-BCCpUC'!$A33,'Cost Improvement and Off Wnd'!$B$117:$AL$117,0))*1000*About!$A$58</f>
        <v>2385757.4087592675</v>
      </c>
      <c r="I33" s="4">
        <f>'EIA Costs'!$D$14*INDEX('Cost Improvement and Off Wnd'!$B$118:$AL$126,MATCH("biomass",'Cost Improvement and Off Wnd'!$A$118:$A$126,0),MATCH('CCaMC-BCCpUC'!$A33,'Cost Improvement and Off Wnd'!$B$117:$AL$117,0))*1000*About!$A$58</f>
        <v>3279758.0707605658</v>
      </c>
      <c r="J33" s="4">
        <f>'EIA Costs'!$D$15*INDEX('Cost Improvement and Off Wnd'!$B$118:$AL$126,MATCH("geothermal",'Cost Improvement and Off Wnd'!$A$118:$A$126,0),MATCH('CCaMC-BCCpUC'!$A33,'Cost Improvement and Off Wnd'!$B$117:$AL$117,0))*1000*About!$A$58</f>
        <v>2287313.2799999993</v>
      </c>
      <c r="K33" s="4">
        <f>'EIA Costs'!$D$9*INDEX('Cost Improvement and Off Wnd'!$B$118:$AL$126,MATCH("natural gas peaker",'Cost Improvement and Off Wnd'!$A$118:$A$126,0),MATCH('CCaMC-BCCpUC'!$A33,'Cost Improvement and Off Wnd'!$B$117:$AL$117,0))*1000*About!$A$58</f>
        <v>573979.3078269721</v>
      </c>
      <c r="L33" s="4">
        <f>'EIA Costs'!$D$9*INDEX('Cost Improvement and Off Wnd'!$B$118:$AL$126,MATCH("natural gas peaker",'Cost Improvement and Off Wnd'!$A$118:$A$126,0),MATCH('CCaMC-BCCpUC'!$A33,'Cost Improvement and Off Wnd'!$B$117:$AL$117,0))*1000*About!$A$58</f>
        <v>573979.3078269721</v>
      </c>
      <c r="M33" s="4">
        <f>B33*'Coal Cost Multipliers'!$B$33</f>
        <v>5967777.6226841994</v>
      </c>
      <c r="N33" s="50">
        <f>AVERAGE('Cost Improvement and Off Wnd'!$C$85:$C$113)*INDEX('Cost Improvement and Off Wnd'!$B$118:$AL$126,MATCH("offshore wind",'Cost Improvement and Off Wnd'!$A$118:$A$126,0),MATCH('CCaMC-BCCpUC'!$A33,'Cost Improvement and Off Wnd'!$B$117:$AL$117,0))*10^3*About!$A$60</f>
        <v>4300919.2869233117</v>
      </c>
    </row>
    <row r="34" spans="1:14" x14ac:dyDescent="0.25">
      <c r="A34" s="1">
        <v>2048</v>
      </c>
      <c r="B34" s="4">
        <f>'EIA Costs'!$D$4*INDEX('Cost Improvement and Off Wnd'!$B$118:$AL$126,MATCH("coal",'Cost Improvement and Off Wnd'!$A$118:$A$126,0),MATCH('CCaMC-BCCpUC'!$A34,'Cost Improvement and Off Wnd'!$B$117:$AL$117,0))*1000*About!$A$58</f>
        <v>5113737.8638000861</v>
      </c>
      <c r="C34" s="4">
        <f>'EIA Costs'!$D$6*INDEX('Cost Improvement and Off Wnd'!$B$118:$AL$126,MATCH("natural gas nonpeaker",'Cost Improvement and Off Wnd'!$A$118:$A$126,0),MATCH('CCaMC-BCCpUC'!$A34,'Cost Improvement and Off Wnd'!$B$117:$AL$117,0))*1000*About!$A$58</f>
        <v>874509.60730606911</v>
      </c>
      <c r="D34" s="4">
        <f>'EIA Costs'!$D$11*INDEX('Cost Improvement and Off Wnd'!$B$118:$AL$126,MATCH("nuclear",'Cost Improvement and Off Wnd'!$A$118:$A$126,0),MATCH('CCaMC-BCCpUC'!$A34,'Cost Improvement and Off Wnd'!$B$117:$AL$117,0))*1000*About!$A$58</f>
        <v>4565056.366910913</v>
      </c>
      <c r="E34" s="4">
        <f>'EIA Costs'!$D$17*INDEX('Cost Improvement and Off Wnd'!$B$118:$AL$126,MATCH("hydro",'Cost Improvement and Off Wnd'!$A$118:$A$126,0),MATCH('CCaMC-BCCpUC'!$A34,'Cost Improvement and Off Wnd'!$B$117:$AL$117,0))*1000*About!$A$58</f>
        <v>2279236.2088944758</v>
      </c>
      <c r="F34" s="4">
        <v>0</v>
      </c>
      <c r="G34" s="4">
        <v>0</v>
      </c>
      <c r="H34" s="4">
        <f>'EIA Costs'!$D$20*INDEX('Cost Improvement and Off Wnd'!$B$118:$AL$126,MATCH("solar thermal",'Cost Improvement and Off Wnd'!$A$118:$A$126,0),MATCH('CCaMC-BCCpUC'!$A34,'Cost Improvement and Off Wnd'!$B$117:$AL$117,0))*1000*About!$A$58</f>
        <v>2382328.7730417219</v>
      </c>
      <c r="I34" s="4">
        <f>'EIA Costs'!$D$14*INDEX('Cost Improvement and Off Wnd'!$B$118:$AL$126,MATCH("biomass",'Cost Improvement and Off Wnd'!$A$118:$A$126,0),MATCH('CCaMC-BCCpUC'!$A34,'Cost Improvement and Off Wnd'!$B$117:$AL$117,0))*1000*About!$A$58</f>
        <v>3269766.3301436924</v>
      </c>
      <c r="J34" s="4">
        <f>'EIA Costs'!$D$15*INDEX('Cost Improvement and Off Wnd'!$B$118:$AL$126,MATCH("geothermal",'Cost Improvement and Off Wnd'!$A$118:$A$126,0),MATCH('CCaMC-BCCpUC'!$A34,'Cost Improvement and Off Wnd'!$B$117:$AL$117,0))*1000*About!$A$58</f>
        <v>2283286.3199999994</v>
      </c>
      <c r="K34" s="4">
        <f>'EIA Costs'!$D$9*INDEX('Cost Improvement and Off Wnd'!$B$118:$AL$126,MATCH("natural gas peaker",'Cost Improvement and Off Wnd'!$A$118:$A$126,0),MATCH('CCaMC-BCCpUC'!$A34,'Cost Improvement and Off Wnd'!$B$117:$AL$117,0))*1000*About!$A$58</f>
        <v>571677.85593468964</v>
      </c>
      <c r="L34" s="4">
        <f>'EIA Costs'!$D$9*INDEX('Cost Improvement and Off Wnd'!$B$118:$AL$126,MATCH("natural gas peaker",'Cost Improvement and Off Wnd'!$A$118:$A$126,0),MATCH('CCaMC-BCCpUC'!$A34,'Cost Improvement and Off Wnd'!$B$117:$AL$117,0))*1000*About!$A$58</f>
        <v>571677.85593468964</v>
      </c>
      <c r="M34" s="4">
        <f>B34*'Coal Cost Multipliers'!$B$33</f>
        <v>5926527.0209977683</v>
      </c>
      <c r="N34" s="50">
        <f>AVERAGE('Cost Improvement and Off Wnd'!$C$85:$C$113)*INDEX('Cost Improvement and Off Wnd'!$B$118:$AL$126,MATCH("offshore wind",'Cost Improvement and Off Wnd'!$A$118:$A$126,0),MATCH('CCaMC-BCCpUC'!$A34,'Cost Improvement and Off Wnd'!$B$117:$AL$117,0))*10^3*About!$A$60</f>
        <v>4288015.0422217054</v>
      </c>
    </row>
    <row r="35" spans="1:14" x14ac:dyDescent="0.25">
      <c r="A35" s="1">
        <v>2049</v>
      </c>
      <c r="B35" s="4">
        <f>'EIA Costs'!$D$4*INDEX('Cost Improvement and Off Wnd'!$B$118:$AL$126,MATCH("coal",'Cost Improvement and Off Wnd'!$A$118:$A$126,0),MATCH('CCaMC-BCCpUC'!$A35,'Cost Improvement and Off Wnd'!$B$117:$AL$117,0))*1000*About!$A$58</f>
        <v>5078144.5453184424</v>
      </c>
      <c r="C35" s="4">
        <f>'EIA Costs'!$D$6*INDEX('Cost Improvement and Off Wnd'!$B$118:$AL$126,MATCH("natural gas nonpeaker",'Cost Improvement and Off Wnd'!$A$118:$A$126,0),MATCH('CCaMC-BCCpUC'!$A35,'Cost Improvement and Off Wnd'!$B$117:$AL$117,0))*1000*About!$A$58</f>
        <v>871186.58367792994</v>
      </c>
      <c r="D35" s="4">
        <f>'EIA Costs'!$D$11*INDEX('Cost Improvement and Off Wnd'!$B$118:$AL$126,MATCH("nuclear",'Cost Improvement and Off Wnd'!$A$118:$A$126,0),MATCH('CCaMC-BCCpUC'!$A35,'Cost Improvement and Off Wnd'!$B$117:$AL$117,0))*1000*About!$A$58</f>
        <v>4536933.7225624444</v>
      </c>
      <c r="E35" s="4">
        <f>'EIA Costs'!$D$17*INDEX('Cost Improvement and Off Wnd'!$B$118:$AL$126,MATCH("hydro",'Cost Improvement and Off Wnd'!$A$118:$A$126,0),MATCH('CCaMC-BCCpUC'!$A35,'Cost Improvement and Off Wnd'!$B$117:$AL$117,0))*1000*About!$A$58</f>
        <v>2274748.7359375772</v>
      </c>
      <c r="F35" s="4">
        <v>0</v>
      </c>
      <c r="G35" s="4">
        <v>0</v>
      </c>
      <c r="H35" s="4">
        <f>'EIA Costs'!$D$20*INDEX('Cost Improvement and Off Wnd'!$B$118:$AL$126,MATCH("solar thermal",'Cost Improvement and Off Wnd'!$A$118:$A$126,0),MATCH('CCaMC-BCCpUC'!$A35,'Cost Improvement and Off Wnd'!$B$117:$AL$117,0))*1000*About!$A$58</f>
        <v>2379012.0052493522</v>
      </c>
      <c r="I35" s="4">
        <f>'EIA Costs'!$D$14*INDEX('Cost Improvement and Off Wnd'!$B$118:$AL$126,MATCH("biomass",'Cost Improvement and Off Wnd'!$A$118:$A$126,0),MATCH('CCaMC-BCCpUC'!$A35,'Cost Improvement and Off Wnd'!$B$117:$AL$117,0))*1000*About!$A$58</f>
        <v>3259774.5895268191</v>
      </c>
      <c r="J35" s="4">
        <f>'EIA Costs'!$D$15*INDEX('Cost Improvement and Off Wnd'!$B$118:$AL$126,MATCH("geothermal",'Cost Improvement and Off Wnd'!$A$118:$A$126,0),MATCH('CCaMC-BCCpUC'!$A35,'Cost Improvement and Off Wnd'!$B$117:$AL$117,0))*1000*About!$A$58</f>
        <v>2279259.36</v>
      </c>
      <c r="K35" s="4">
        <f>'EIA Costs'!$D$9*INDEX('Cost Improvement and Off Wnd'!$B$118:$AL$126,MATCH("natural gas peaker",'Cost Improvement and Off Wnd'!$A$118:$A$126,0),MATCH('CCaMC-BCCpUC'!$A35,'Cost Improvement and Off Wnd'!$B$117:$AL$117,0))*1000*About!$A$58</f>
        <v>569376.40404240706</v>
      </c>
      <c r="L35" s="4">
        <f>'EIA Costs'!$D$9*INDEX('Cost Improvement and Off Wnd'!$B$118:$AL$126,MATCH("natural gas peaker",'Cost Improvement and Off Wnd'!$A$118:$A$126,0),MATCH('CCaMC-BCCpUC'!$A35,'Cost Improvement and Off Wnd'!$B$117:$AL$117,0))*1000*About!$A$58</f>
        <v>569376.40404240706</v>
      </c>
      <c r="M35" s="4">
        <f>B35*'Coal Cost Multipliers'!$B$33</f>
        <v>5885276.4193113372</v>
      </c>
      <c r="N35" s="50">
        <f>AVERAGE('Cost Improvement and Off Wnd'!$C$85:$C$113)*INDEX('Cost Improvement and Off Wnd'!$B$118:$AL$126,MATCH("offshore wind",'Cost Improvement and Off Wnd'!$A$118:$A$126,0),MATCH('CCaMC-BCCpUC'!$A35,'Cost Improvement and Off Wnd'!$B$117:$AL$117,0))*10^3*About!$A$60</f>
        <v>4275110.7975200973</v>
      </c>
    </row>
    <row r="36" spans="1:14" x14ac:dyDescent="0.25">
      <c r="A36" s="1">
        <v>2050</v>
      </c>
      <c r="B36" s="4">
        <f>'EIA Costs'!$D$4*INDEX('Cost Improvement and Off Wnd'!$B$118:$AL$126,MATCH("coal",'Cost Improvement and Off Wnd'!$A$118:$A$126,0),MATCH('CCaMC-BCCpUC'!$A36,'Cost Improvement and Off Wnd'!$B$117:$AL$117,0))*1000*About!$A$58</f>
        <v>5042551.2268367996</v>
      </c>
      <c r="C36" s="4">
        <f>'EIA Costs'!$D$6*INDEX('Cost Improvement and Off Wnd'!$B$118:$AL$126,MATCH("natural gas nonpeaker",'Cost Improvement and Off Wnd'!$A$118:$A$126,0),MATCH('CCaMC-BCCpUC'!$A36,'Cost Improvement and Off Wnd'!$B$117:$AL$117,0))*1000*About!$A$58</f>
        <v>867863.56004979089</v>
      </c>
      <c r="D36" s="4">
        <f>'EIA Costs'!$D$11*INDEX('Cost Improvement and Off Wnd'!$B$118:$AL$126,MATCH("nuclear",'Cost Improvement and Off Wnd'!$A$118:$A$126,0),MATCH('CCaMC-BCCpUC'!$A36,'Cost Improvement and Off Wnd'!$B$117:$AL$117,0))*1000*About!$A$58</f>
        <v>4508811.0782139739</v>
      </c>
      <c r="E36" s="4">
        <f>'EIA Costs'!$D$17*INDEX('Cost Improvement and Off Wnd'!$B$118:$AL$126,MATCH("hydro",'Cost Improvement and Off Wnd'!$A$118:$A$126,0),MATCH('CCaMC-BCCpUC'!$A36,'Cost Improvement and Off Wnd'!$B$117:$AL$117,0))*1000*About!$A$58</f>
        <v>2270261.2629806786</v>
      </c>
      <c r="F36" s="4">
        <v>0</v>
      </c>
      <c r="G36" s="4">
        <v>0</v>
      </c>
      <c r="H36" s="4">
        <f>'EIA Costs'!$D$20*INDEX('Cost Improvement and Off Wnd'!$B$118:$AL$126,MATCH("solar thermal",'Cost Improvement and Off Wnd'!$A$118:$A$126,0),MATCH('CCaMC-BCCpUC'!$A36,'Cost Improvement and Off Wnd'!$B$117:$AL$117,0))*1000*About!$A$58</f>
        <v>2375800.7350839968</v>
      </c>
      <c r="I36" s="4">
        <f>'EIA Costs'!$D$14*INDEX('Cost Improvement and Off Wnd'!$B$118:$AL$126,MATCH("biomass",'Cost Improvement and Off Wnd'!$A$118:$A$126,0),MATCH('CCaMC-BCCpUC'!$A36,'Cost Improvement and Off Wnd'!$B$117:$AL$117,0))*1000*About!$A$58</f>
        <v>3249782.8489099462</v>
      </c>
      <c r="J36" s="4">
        <f>'EIA Costs'!$D$15*INDEX('Cost Improvement and Off Wnd'!$B$118:$AL$126,MATCH("geothermal",'Cost Improvement and Off Wnd'!$A$118:$A$126,0),MATCH('CCaMC-BCCpUC'!$A36,'Cost Improvement and Off Wnd'!$B$117:$AL$117,0))*1000*About!$A$58</f>
        <v>2275232.4000000004</v>
      </c>
      <c r="K36" s="4">
        <f>'EIA Costs'!$D$9*INDEX('Cost Improvement and Off Wnd'!$B$118:$AL$126,MATCH("natural gas peaker",'Cost Improvement and Off Wnd'!$A$118:$A$126,0),MATCH('CCaMC-BCCpUC'!$A36,'Cost Improvement and Off Wnd'!$B$117:$AL$117,0))*1000*About!$A$58</f>
        <v>567074.95215012471</v>
      </c>
      <c r="L36" s="4">
        <f>'EIA Costs'!$D$9*INDEX('Cost Improvement and Off Wnd'!$B$118:$AL$126,MATCH("natural gas peaker",'Cost Improvement and Off Wnd'!$A$118:$A$126,0),MATCH('CCaMC-BCCpUC'!$A36,'Cost Improvement and Off Wnd'!$B$117:$AL$117,0))*1000*About!$A$58</f>
        <v>567074.95215012471</v>
      </c>
      <c r="M36" s="4">
        <f>B36*'Coal Cost Multipliers'!$B$33</f>
        <v>5844025.817624907</v>
      </c>
      <c r="N36" s="50">
        <f>AVERAGE('Cost Improvement and Off Wnd'!$C$85:$C$113)*INDEX('Cost Improvement and Off Wnd'!$B$118:$AL$126,MATCH("offshore wind",'Cost Improvement and Off Wnd'!$A$118:$A$126,0),MATCH('CCaMC-BCCpUC'!$A36,'Cost Improvement and Off Wnd'!$B$117:$AL$117,0))*10^3*About!$A$60</f>
        <v>4262206.5528184893</v>
      </c>
    </row>
    <row r="37" spans="1:14" x14ac:dyDescent="0.25">
      <c r="B37" s="12"/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  <row r="49" spans="2:2" x14ac:dyDescent="0.25">
      <c r="B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2018-01-08T23:26:50Z</dcterms:modified>
</cp:coreProperties>
</file>