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9030"/>
  </bookViews>
  <sheets>
    <sheet name="About" sheetId="1" r:id="rId1"/>
    <sheet name="Subsidies Paid" sheetId="12" r:id="rId2"/>
    <sheet name="Calculations" sheetId="14" r:id="rId3"/>
    <sheet name="AEO Table 1" sheetId="3" r:id="rId4"/>
    <sheet name="AEO Table 8" sheetId="9" r:id="rId5"/>
    <sheet name="AEO Table 11" sheetId="6" r:id="rId6"/>
    <sheet name="BS-BSfTFpEUP" sheetId="10" r:id="rId7"/>
    <sheet name="BS-BSpUEO" sheetId="11" r:id="rId8"/>
    <sheet name="JCT Table 1_Notes" sheetId="15" r:id="rId9"/>
  </sheets>
  <calcPr calcId="145621"/>
</workbook>
</file>

<file path=xl/calcChain.xml><?xml version="1.0" encoding="utf-8"?>
<calcChain xmlns="http://schemas.openxmlformats.org/spreadsheetml/2006/main">
  <c r="C11" i="11" l="1"/>
  <c r="D11" i="11"/>
  <c r="E11" i="11"/>
  <c r="B11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9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5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F11" i="11"/>
  <c r="D31" i="14"/>
  <c r="E31" i="14"/>
  <c r="F31" i="14"/>
  <c r="G31" i="14"/>
  <c r="H31" i="14"/>
  <c r="I31" i="14"/>
  <c r="J31" i="14"/>
  <c r="K31" i="14"/>
  <c r="K32" i="14" s="1"/>
  <c r="K33" i="14" s="1"/>
  <c r="L31" i="14"/>
  <c r="M31" i="14"/>
  <c r="N31" i="14"/>
  <c r="O31" i="14"/>
  <c r="O32" i="14" s="1"/>
  <c r="O33" i="14" s="1"/>
  <c r="P31" i="14"/>
  <c r="Q31" i="14"/>
  <c r="R31" i="14"/>
  <c r="S31" i="14"/>
  <c r="S32" i="14" s="1"/>
  <c r="S33" i="14" s="1"/>
  <c r="T31" i="14"/>
  <c r="C31" i="14"/>
  <c r="C32" i="14" s="1"/>
  <c r="C33" i="14" s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9" i="12"/>
  <c r="H9" i="12"/>
  <c r="G9" i="12"/>
  <c r="F9" i="12"/>
  <c r="C26" i="14"/>
  <c r="D26" i="14"/>
  <c r="E26" i="14"/>
  <c r="F26" i="14"/>
  <c r="F32" i="14" s="1"/>
  <c r="F33" i="14" s="1"/>
  <c r="G26" i="14"/>
  <c r="H26" i="14"/>
  <c r="I26" i="14"/>
  <c r="J26" i="14"/>
  <c r="J32" i="14" s="1"/>
  <c r="J33" i="14" s="1"/>
  <c r="K26" i="14"/>
  <c r="L26" i="14"/>
  <c r="M26" i="14"/>
  <c r="N26" i="14"/>
  <c r="N32" i="14" s="1"/>
  <c r="N33" i="14" s="1"/>
  <c r="O26" i="14"/>
  <c r="P26" i="14"/>
  <c r="Q26" i="14"/>
  <c r="R26" i="14"/>
  <c r="R32" i="14" s="1"/>
  <c r="R33" i="14" s="1"/>
  <c r="S26" i="14"/>
  <c r="T26" i="14"/>
  <c r="C28" i="14"/>
  <c r="D28" i="14"/>
  <c r="D30" i="14" s="1"/>
  <c r="E28" i="14"/>
  <c r="F28" i="14"/>
  <c r="G28" i="14"/>
  <c r="H28" i="14"/>
  <c r="H30" i="14" s="1"/>
  <c r="I28" i="14"/>
  <c r="J28" i="14"/>
  <c r="K28" i="14"/>
  <c r="L28" i="14"/>
  <c r="L30" i="14" s="1"/>
  <c r="M28" i="14"/>
  <c r="N28" i="14"/>
  <c r="O28" i="14"/>
  <c r="P28" i="14"/>
  <c r="P30" i="14" s="1"/>
  <c r="Q28" i="14"/>
  <c r="R28" i="14"/>
  <c r="S28" i="14"/>
  <c r="T28" i="14"/>
  <c r="T30" i="14" s="1"/>
  <c r="C30" i="14"/>
  <c r="E30" i="14"/>
  <c r="F30" i="14"/>
  <c r="G30" i="14"/>
  <c r="I30" i="14"/>
  <c r="J30" i="14"/>
  <c r="K30" i="14"/>
  <c r="M30" i="14"/>
  <c r="N30" i="14"/>
  <c r="O30" i="14"/>
  <c r="Q30" i="14"/>
  <c r="R30" i="14"/>
  <c r="S30" i="14"/>
  <c r="D32" i="14"/>
  <c r="E32" i="14"/>
  <c r="G32" i="14"/>
  <c r="H32" i="14"/>
  <c r="I32" i="14"/>
  <c r="L32" i="14"/>
  <c r="M32" i="14"/>
  <c r="P32" i="14"/>
  <c r="P33" i="14" s="1"/>
  <c r="Q32" i="14"/>
  <c r="Q33" i="14" s="1"/>
  <c r="T32" i="14"/>
  <c r="E33" i="14"/>
  <c r="G33" i="14"/>
  <c r="I33" i="14"/>
  <c r="M33" i="14"/>
  <c r="T33" i="14" l="1"/>
  <c r="D33" i="14"/>
  <c r="H33" i="14"/>
  <c r="L33" i="14"/>
  <c r="L8" i="12" l="1"/>
  <c r="K8" i="12"/>
  <c r="J8" i="12"/>
  <c r="E61" i="14" l="1"/>
  <c r="F61" i="14"/>
  <c r="G61" i="14"/>
  <c r="H6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C114" i="14"/>
  <c r="C113" i="14"/>
  <c r="C112" i="14"/>
  <c r="E111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C10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C9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C9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C8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C106" i="14"/>
  <c r="C105" i="14"/>
  <c r="C104" i="14"/>
  <c r="E103" i="14"/>
  <c r="E108" i="14" s="1"/>
  <c r="F103" i="14"/>
  <c r="G103" i="14"/>
  <c r="H103" i="14"/>
  <c r="D103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C98" i="14"/>
  <c r="C97" i="14"/>
  <c r="C96" i="14"/>
  <c r="E95" i="14"/>
  <c r="F95" i="14"/>
  <c r="G95" i="14"/>
  <c r="H95" i="14"/>
  <c r="D95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C89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C88" i="14"/>
  <c r="E87" i="14"/>
  <c r="F87" i="14"/>
  <c r="G87" i="14"/>
  <c r="H87" i="14"/>
  <c r="D87" i="14"/>
  <c r="C87" i="14" s="1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C82" i="14"/>
  <c r="C81" i="14"/>
  <c r="E80" i="14"/>
  <c r="F80" i="14"/>
  <c r="F84" i="14" s="1"/>
  <c r="G80" i="14"/>
  <c r="H80" i="14"/>
  <c r="I80" i="14" s="1"/>
  <c r="D80" i="14"/>
  <c r="C80" i="14" s="1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C75" i="14"/>
  <c r="C74" i="14"/>
  <c r="E73" i="14"/>
  <c r="E76" i="14" s="1"/>
  <c r="F73" i="14"/>
  <c r="G73" i="14"/>
  <c r="H73" i="14"/>
  <c r="D73" i="14"/>
  <c r="D76" i="14" s="1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C69" i="14"/>
  <c r="C68" i="14"/>
  <c r="E67" i="14"/>
  <c r="F67" i="14"/>
  <c r="G67" i="14"/>
  <c r="H67" i="14"/>
  <c r="H70" i="14" s="1"/>
  <c r="D67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C63" i="14"/>
  <c r="C62" i="14"/>
  <c r="D61" i="14"/>
  <c r="E55" i="14"/>
  <c r="E50" i="14"/>
  <c r="F50" i="14"/>
  <c r="G50" i="14"/>
  <c r="H50" i="14"/>
  <c r="I50" i="14" s="1"/>
  <c r="D50" i="14"/>
  <c r="E43" i="14"/>
  <c r="F43" i="14"/>
  <c r="G43" i="14"/>
  <c r="H43" i="14"/>
  <c r="D43" i="14"/>
  <c r="E37" i="14"/>
  <c r="F37" i="14"/>
  <c r="G37" i="14"/>
  <c r="H37" i="14"/>
  <c r="D37" i="14"/>
  <c r="F21" i="14"/>
  <c r="G21" i="14"/>
  <c r="I21" i="14"/>
  <c r="J21" i="14"/>
  <c r="K21" i="14"/>
  <c r="N21" i="14"/>
  <c r="O21" i="14"/>
  <c r="Q21" i="14"/>
  <c r="R21" i="14"/>
  <c r="S21" i="14"/>
  <c r="C20" i="14"/>
  <c r="C21" i="14" s="1"/>
  <c r="D10" i="14"/>
  <c r="E10" i="14"/>
  <c r="G10" i="14"/>
  <c r="H10" i="14"/>
  <c r="I10" i="14"/>
  <c r="K10" i="14"/>
  <c r="L10" i="14"/>
  <c r="M10" i="14"/>
  <c r="N10" i="14"/>
  <c r="O10" i="14"/>
  <c r="P10" i="14"/>
  <c r="Q10" i="14"/>
  <c r="R10" i="14"/>
  <c r="S10" i="14"/>
  <c r="T10" i="14"/>
  <c r="C9" i="14"/>
  <c r="C10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R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D51" i="14"/>
  <c r="E51" i="14"/>
  <c r="E52" i="14" s="1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C51" i="14"/>
  <c r="C56" i="14"/>
  <c r="C50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C44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C38" i="14"/>
  <c r="T21" i="14"/>
  <c r="P21" i="14"/>
  <c r="M21" i="14"/>
  <c r="L21" i="14"/>
  <c r="H21" i="14"/>
  <c r="E21" i="14"/>
  <c r="D21" i="14"/>
  <c r="T17" i="14"/>
  <c r="T19" i="14" s="1"/>
  <c r="S17" i="14"/>
  <c r="S19" i="14" s="1"/>
  <c r="R17" i="14"/>
  <c r="R19" i="14" s="1"/>
  <c r="Q17" i="14"/>
  <c r="Q19" i="14" s="1"/>
  <c r="P17" i="14"/>
  <c r="P19" i="14" s="1"/>
  <c r="O17" i="14"/>
  <c r="O19" i="14" s="1"/>
  <c r="N17" i="14"/>
  <c r="N19" i="14" s="1"/>
  <c r="M17" i="14"/>
  <c r="M19" i="14" s="1"/>
  <c r="L17" i="14"/>
  <c r="L19" i="14" s="1"/>
  <c r="K17" i="14"/>
  <c r="K19" i="14" s="1"/>
  <c r="J17" i="14"/>
  <c r="J19" i="14" s="1"/>
  <c r="I17" i="14"/>
  <c r="I19" i="14" s="1"/>
  <c r="H17" i="14"/>
  <c r="H19" i="14" s="1"/>
  <c r="G17" i="14"/>
  <c r="G19" i="14" s="1"/>
  <c r="F17" i="14"/>
  <c r="F19" i="14" s="1"/>
  <c r="E17" i="14"/>
  <c r="E19" i="14" s="1"/>
  <c r="D17" i="14"/>
  <c r="D19" i="14" s="1"/>
  <c r="C17" i="14"/>
  <c r="C19" i="14" s="1"/>
  <c r="J10" i="14"/>
  <c r="F10" i="14"/>
  <c r="T6" i="14"/>
  <c r="T8" i="14" s="1"/>
  <c r="S6" i="14"/>
  <c r="S8" i="14" s="1"/>
  <c r="R6" i="14"/>
  <c r="R8" i="14" s="1"/>
  <c r="Q6" i="14"/>
  <c r="Q8" i="14" s="1"/>
  <c r="P6" i="14"/>
  <c r="P8" i="14" s="1"/>
  <c r="O6" i="14"/>
  <c r="O8" i="14" s="1"/>
  <c r="N6" i="14"/>
  <c r="N8" i="14" s="1"/>
  <c r="M6" i="14"/>
  <c r="M8" i="14" s="1"/>
  <c r="L6" i="14"/>
  <c r="L8" i="14" s="1"/>
  <c r="K6" i="14"/>
  <c r="K8" i="14" s="1"/>
  <c r="J6" i="14"/>
  <c r="J8" i="14" s="1"/>
  <c r="I6" i="14"/>
  <c r="I8" i="14" s="1"/>
  <c r="H6" i="14"/>
  <c r="H8" i="14" s="1"/>
  <c r="G6" i="14"/>
  <c r="G8" i="14" s="1"/>
  <c r="F6" i="14"/>
  <c r="F8" i="14" s="1"/>
  <c r="E6" i="14"/>
  <c r="E8" i="14" s="1"/>
  <c r="D6" i="14"/>
  <c r="D8" i="14" s="1"/>
  <c r="C6" i="14"/>
  <c r="C8" i="14" s="1"/>
  <c r="C52" i="14" l="1"/>
  <c r="E100" i="14"/>
  <c r="C92" i="14"/>
  <c r="E92" i="14"/>
  <c r="G108" i="14"/>
  <c r="G100" i="14"/>
  <c r="C84" i="14"/>
  <c r="D100" i="14"/>
  <c r="D70" i="14"/>
  <c r="G84" i="14"/>
  <c r="H100" i="14"/>
  <c r="I95" i="14"/>
  <c r="I100" i="14" s="1"/>
  <c r="E70" i="14"/>
  <c r="F76" i="14"/>
  <c r="G92" i="14"/>
  <c r="D92" i="14"/>
  <c r="F100" i="14"/>
  <c r="F108" i="14"/>
  <c r="Q11" i="14"/>
  <c r="P7" i="11" s="1"/>
  <c r="I11" i="14"/>
  <c r="H7" i="11" s="1"/>
  <c r="D84" i="14"/>
  <c r="E84" i="14"/>
  <c r="F92" i="14"/>
  <c r="I84" i="14"/>
  <c r="D108" i="14"/>
  <c r="E115" i="14"/>
  <c r="D111" i="14"/>
  <c r="M11" i="14"/>
  <c r="L7" i="11" s="1"/>
  <c r="E11" i="14"/>
  <c r="D7" i="11" s="1"/>
  <c r="I87" i="14"/>
  <c r="H92" i="14"/>
  <c r="J95" i="14"/>
  <c r="H108" i="14"/>
  <c r="I103" i="14"/>
  <c r="C103" i="14"/>
  <c r="C108" i="14" s="1"/>
  <c r="F111" i="14"/>
  <c r="G70" i="14"/>
  <c r="H76" i="14"/>
  <c r="F70" i="14"/>
  <c r="G76" i="14"/>
  <c r="C95" i="14"/>
  <c r="C100" i="14" s="1"/>
  <c r="H84" i="14"/>
  <c r="J80" i="14"/>
  <c r="J84" i="14" s="1"/>
  <c r="D64" i="14"/>
  <c r="C67" i="14"/>
  <c r="C70" i="14" s="1"/>
  <c r="O22" i="14"/>
  <c r="N8" i="11" s="1"/>
  <c r="G22" i="14"/>
  <c r="F8" i="11" s="1"/>
  <c r="T11" i="14"/>
  <c r="S7" i="11" s="1"/>
  <c r="P11" i="14"/>
  <c r="O7" i="11" s="1"/>
  <c r="L11" i="14"/>
  <c r="K7" i="11" s="1"/>
  <c r="H11" i="14"/>
  <c r="G7" i="11" s="1"/>
  <c r="D11" i="14"/>
  <c r="C7" i="11" s="1"/>
  <c r="R22" i="14"/>
  <c r="Q8" i="11" s="1"/>
  <c r="N22" i="14"/>
  <c r="M8" i="11" s="1"/>
  <c r="J22" i="14"/>
  <c r="I8" i="11" s="1"/>
  <c r="F22" i="14"/>
  <c r="E8" i="11" s="1"/>
  <c r="F52" i="14"/>
  <c r="S22" i="14"/>
  <c r="R8" i="11" s="1"/>
  <c r="K22" i="14"/>
  <c r="J8" i="11" s="1"/>
  <c r="C22" i="14"/>
  <c r="B8" i="11" s="1"/>
  <c r="R57" i="14"/>
  <c r="H52" i="14"/>
  <c r="D52" i="14"/>
  <c r="J50" i="14"/>
  <c r="I52" i="14"/>
  <c r="G52" i="14"/>
  <c r="K55" i="14"/>
  <c r="K57" i="14" s="1"/>
  <c r="O55" i="14"/>
  <c r="O57" i="14" s="1"/>
  <c r="C55" i="14"/>
  <c r="C57" i="14" s="1"/>
  <c r="B3" i="10" s="1"/>
  <c r="H55" i="14"/>
  <c r="H57" i="14" s="1"/>
  <c r="L55" i="14"/>
  <c r="L57" i="14" s="1"/>
  <c r="P55" i="14"/>
  <c r="P57" i="14" s="1"/>
  <c r="T55" i="14"/>
  <c r="T57" i="14" s="1"/>
  <c r="G55" i="14"/>
  <c r="G57" i="14" s="1"/>
  <c r="S55" i="14"/>
  <c r="S57" i="14" s="1"/>
  <c r="D55" i="14"/>
  <c r="D57" i="14" s="1"/>
  <c r="I55" i="14"/>
  <c r="I57" i="14" s="1"/>
  <c r="M55" i="14"/>
  <c r="M57" i="14" s="1"/>
  <c r="Q55" i="14"/>
  <c r="Q57" i="14" s="1"/>
  <c r="E57" i="14"/>
  <c r="D3" i="10" s="1"/>
  <c r="F55" i="14"/>
  <c r="F57" i="14" s="1"/>
  <c r="J55" i="14"/>
  <c r="J57" i="14" s="1"/>
  <c r="N55" i="14"/>
  <c r="N57" i="14" s="1"/>
  <c r="F11" i="14"/>
  <c r="E7" i="11" s="1"/>
  <c r="J11" i="14"/>
  <c r="I7" i="11" s="1"/>
  <c r="N11" i="14"/>
  <c r="M7" i="11" s="1"/>
  <c r="R11" i="14"/>
  <c r="Q7" i="11" s="1"/>
  <c r="D22" i="14"/>
  <c r="C8" i="11" s="1"/>
  <c r="H22" i="14"/>
  <c r="G8" i="11" s="1"/>
  <c r="L22" i="14"/>
  <c r="K8" i="11" s="1"/>
  <c r="P22" i="14"/>
  <c r="O8" i="11" s="1"/>
  <c r="T22" i="14"/>
  <c r="S8" i="11" s="1"/>
  <c r="C11" i="14"/>
  <c r="B7" i="11" s="1"/>
  <c r="G11" i="14"/>
  <c r="F7" i="11" s="1"/>
  <c r="K11" i="14"/>
  <c r="J7" i="11" s="1"/>
  <c r="O11" i="14"/>
  <c r="N7" i="11" s="1"/>
  <c r="S11" i="14"/>
  <c r="R7" i="11" s="1"/>
  <c r="E22" i="14"/>
  <c r="D8" i="11" s="1"/>
  <c r="I22" i="14"/>
  <c r="H8" i="11" s="1"/>
  <c r="M22" i="14"/>
  <c r="L8" i="11" s="1"/>
  <c r="Q22" i="14"/>
  <c r="P8" i="11" s="1"/>
  <c r="AE29" i="6"/>
  <c r="C4" i="10" l="1"/>
  <c r="F3" i="10"/>
  <c r="G3" i="10"/>
  <c r="D115" i="14"/>
  <c r="C10" i="10" s="1"/>
  <c r="C111" i="14"/>
  <c r="C115" i="14" s="1"/>
  <c r="B14" i="10" s="1"/>
  <c r="H3" i="10"/>
  <c r="E3" i="10"/>
  <c r="J103" i="14"/>
  <c r="I108" i="14"/>
  <c r="J87" i="14"/>
  <c r="I92" i="14"/>
  <c r="C3" i="10"/>
  <c r="F115" i="14"/>
  <c r="E14" i="10" s="1"/>
  <c r="G111" i="14"/>
  <c r="K95" i="14"/>
  <c r="J100" i="14"/>
  <c r="D10" i="10"/>
  <c r="D11" i="10"/>
  <c r="D14" i="10"/>
  <c r="K80" i="14"/>
  <c r="K84" i="14" s="1"/>
  <c r="K50" i="14"/>
  <c r="J52" i="14"/>
  <c r="I3" i="10" s="1"/>
  <c r="E39" i="14"/>
  <c r="D2" i="11" s="1"/>
  <c r="F39" i="14"/>
  <c r="E2" i="11" s="1"/>
  <c r="G39" i="14"/>
  <c r="F2" i="11" s="1"/>
  <c r="C14" i="10" l="1"/>
  <c r="C11" i="10"/>
  <c r="B11" i="10"/>
  <c r="K103" i="14"/>
  <c r="J108" i="14"/>
  <c r="L95" i="14"/>
  <c r="K100" i="14"/>
  <c r="H111" i="14"/>
  <c r="G115" i="14"/>
  <c r="K87" i="14"/>
  <c r="J92" i="14"/>
  <c r="E11" i="10"/>
  <c r="E10" i="10"/>
  <c r="B10" i="10"/>
  <c r="L80" i="14"/>
  <c r="L84" i="14" s="1"/>
  <c r="L50" i="14"/>
  <c r="K52" i="14"/>
  <c r="J3" i="10" s="1"/>
  <c r="I37" i="14"/>
  <c r="H39" i="14"/>
  <c r="G2" i="11" s="1"/>
  <c r="D39" i="14"/>
  <c r="C2" i="11" s="1"/>
  <c r="C37" i="14"/>
  <c r="C39" i="14" s="1"/>
  <c r="B2" i="11" s="1"/>
  <c r="E45" i="14"/>
  <c r="D4" i="11" s="1"/>
  <c r="G45" i="14"/>
  <c r="F4" i="11" s="1"/>
  <c r="F45" i="14"/>
  <c r="E4" i="11" s="1"/>
  <c r="H64" i="14"/>
  <c r="G4" i="10" s="1"/>
  <c r="E64" i="14"/>
  <c r="D4" i="10" s="1"/>
  <c r="F64" i="14"/>
  <c r="E4" i="10" s="1"/>
  <c r="L87" i="14" l="1"/>
  <c r="K92" i="14"/>
  <c r="F14" i="10"/>
  <c r="F10" i="10"/>
  <c r="F11" i="10"/>
  <c r="M95" i="14"/>
  <c r="L100" i="14"/>
  <c r="I111" i="14"/>
  <c r="H115" i="14"/>
  <c r="L103" i="14"/>
  <c r="K108" i="14"/>
  <c r="M80" i="14"/>
  <c r="M84" i="14" s="1"/>
  <c r="G64" i="14"/>
  <c r="F4" i="10" s="1"/>
  <c r="C73" i="14"/>
  <c r="C76" i="14" s="1"/>
  <c r="I67" i="14"/>
  <c r="I70" i="14" s="1"/>
  <c r="I61" i="14"/>
  <c r="I64" i="14" s="1"/>
  <c r="C61" i="14"/>
  <c r="C64" i="14" s="1"/>
  <c r="I73" i="14"/>
  <c r="I76" i="14" s="1"/>
  <c r="M50" i="14"/>
  <c r="L52" i="14"/>
  <c r="K3" i="10" s="1"/>
  <c r="D45" i="14"/>
  <c r="C4" i="11" s="1"/>
  <c r="C43" i="14"/>
  <c r="C45" i="14" s="1"/>
  <c r="B4" i="11" s="1"/>
  <c r="H45" i="14"/>
  <c r="G4" i="11" s="1"/>
  <c r="I43" i="14"/>
  <c r="J37" i="14"/>
  <c r="I39" i="14"/>
  <c r="H2" i="11" s="1"/>
  <c r="H4" i="10" l="1"/>
  <c r="M103" i="14"/>
  <c r="L108" i="14"/>
  <c r="N95" i="14"/>
  <c r="M100" i="14"/>
  <c r="J111" i="14"/>
  <c r="I115" i="14"/>
  <c r="B4" i="10"/>
  <c r="G10" i="10"/>
  <c r="G11" i="10"/>
  <c r="G14" i="10"/>
  <c r="M87" i="14"/>
  <c r="L92" i="14"/>
  <c r="N80" i="14"/>
  <c r="N84" i="14" s="1"/>
  <c r="N50" i="14"/>
  <c r="M52" i="14"/>
  <c r="L3" i="10" s="1"/>
  <c r="J67" i="14"/>
  <c r="J70" i="14" s="1"/>
  <c r="J73" i="14"/>
  <c r="J76" i="14" s="1"/>
  <c r="J61" i="14"/>
  <c r="J64" i="14" s="1"/>
  <c r="J43" i="14"/>
  <c r="I45" i="14"/>
  <c r="H4" i="11" s="1"/>
  <c r="K37" i="14"/>
  <c r="J39" i="14"/>
  <c r="I2" i="11" s="1"/>
  <c r="O95" i="14" l="1"/>
  <c r="N100" i="14"/>
  <c r="N87" i="14"/>
  <c r="M92" i="14"/>
  <c r="K111" i="14"/>
  <c r="J115" i="14"/>
  <c r="I4" i="10"/>
  <c r="H10" i="10"/>
  <c r="H14" i="10"/>
  <c r="H11" i="10"/>
  <c r="N103" i="14"/>
  <c r="M108" i="14"/>
  <c r="O80" i="14"/>
  <c r="O84" i="14" s="1"/>
  <c r="K61" i="14"/>
  <c r="K64" i="14" s="1"/>
  <c r="K67" i="14"/>
  <c r="K70" i="14" s="1"/>
  <c r="K73" i="14"/>
  <c r="K76" i="14" s="1"/>
  <c r="O50" i="14"/>
  <c r="N52" i="14"/>
  <c r="M3" i="10" s="1"/>
  <c r="L37" i="14"/>
  <c r="K39" i="14"/>
  <c r="J2" i="11" s="1"/>
  <c r="K43" i="14"/>
  <c r="J45" i="14"/>
  <c r="I4" i="11" s="1"/>
  <c r="J4" i="10" l="1"/>
  <c r="I11" i="10"/>
  <c r="I14" i="10"/>
  <c r="I10" i="10"/>
  <c r="P95" i="14"/>
  <c r="O100" i="14"/>
  <c r="L111" i="14"/>
  <c r="K115" i="14"/>
  <c r="O87" i="14"/>
  <c r="N92" i="14"/>
  <c r="O103" i="14"/>
  <c r="N108" i="14"/>
  <c r="P80" i="14"/>
  <c r="P84" i="14" s="1"/>
  <c r="P50" i="14"/>
  <c r="O52" i="14"/>
  <c r="N3" i="10" s="1"/>
  <c r="L67" i="14"/>
  <c r="L70" i="14" s="1"/>
  <c r="L73" i="14"/>
  <c r="L76" i="14" s="1"/>
  <c r="L61" i="14"/>
  <c r="L64" i="14" s="1"/>
  <c r="K45" i="14"/>
  <c r="J4" i="11" s="1"/>
  <c r="L43" i="14"/>
  <c r="L39" i="14"/>
  <c r="K2" i="11" s="1"/>
  <c r="M37" i="14"/>
  <c r="K4" i="10" l="1"/>
  <c r="Q95" i="14"/>
  <c r="P100" i="14"/>
  <c r="J11" i="10"/>
  <c r="J14" i="10"/>
  <c r="J10" i="10"/>
  <c r="P103" i="14"/>
  <c r="O108" i="14"/>
  <c r="P87" i="14"/>
  <c r="O92" i="14"/>
  <c r="M111" i="14"/>
  <c r="L115" i="14"/>
  <c r="Q80" i="14"/>
  <c r="Q84" i="14" s="1"/>
  <c r="M61" i="14"/>
  <c r="M64" i="14" s="1"/>
  <c r="M67" i="14"/>
  <c r="M70" i="14" s="1"/>
  <c r="M73" i="14"/>
  <c r="M76" i="14" s="1"/>
  <c r="Q50" i="14"/>
  <c r="P52" i="14"/>
  <c r="O3" i="10" s="1"/>
  <c r="L45" i="14"/>
  <c r="K4" i="11" s="1"/>
  <c r="M43" i="14"/>
  <c r="N37" i="14"/>
  <c r="M39" i="14"/>
  <c r="L2" i="11" s="1"/>
  <c r="L4" i="10" l="1"/>
  <c r="N111" i="14"/>
  <c r="M115" i="14"/>
  <c r="Q87" i="14"/>
  <c r="P92" i="14"/>
  <c r="K11" i="10"/>
  <c r="K10" i="10"/>
  <c r="K14" i="10"/>
  <c r="Q103" i="14"/>
  <c r="P108" i="14"/>
  <c r="R95" i="14"/>
  <c r="Q100" i="14"/>
  <c r="R80" i="14"/>
  <c r="R84" i="14" s="1"/>
  <c r="R50" i="14"/>
  <c r="Q52" i="14"/>
  <c r="P3" i="10" s="1"/>
  <c r="N67" i="14"/>
  <c r="N70" i="14" s="1"/>
  <c r="N73" i="14"/>
  <c r="N76" i="14" s="1"/>
  <c r="N61" i="14"/>
  <c r="N64" i="14" s="1"/>
  <c r="O37" i="14"/>
  <c r="N39" i="14"/>
  <c r="M2" i="11" s="1"/>
  <c r="N43" i="14"/>
  <c r="M45" i="14"/>
  <c r="L4" i="11" s="1"/>
  <c r="M4" i="10" l="1"/>
  <c r="R103" i="14"/>
  <c r="Q108" i="14"/>
  <c r="R87" i="14"/>
  <c r="Q92" i="14"/>
  <c r="L10" i="10"/>
  <c r="L11" i="10"/>
  <c r="L14" i="10"/>
  <c r="S95" i="14"/>
  <c r="R100" i="14"/>
  <c r="O111" i="14"/>
  <c r="N115" i="14"/>
  <c r="S80" i="14"/>
  <c r="S84" i="14" s="1"/>
  <c r="O67" i="14"/>
  <c r="O70" i="14" s="1"/>
  <c r="O61" i="14"/>
  <c r="O64" i="14" s="1"/>
  <c r="O73" i="14"/>
  <c r="O76" i="14" s="1"/>
  <c r="S50" i="14"/>
  <c r="R52" i="14"/>
  <c r="Q3" i="10" s="1"/>
  <c r="O43" i="14"/>
  <c r="N45" i="14"/>
  <c r="M4" i="11" s="1"/>
  <c r="P37" i="14"/>
  <c r="O39" i="14"/>
  <c r="N2" i="11" s="1"/>
  <c r="T95" i="14" l="1"/>
  <c r="T100" i="14" s="1"/>
  <c r="S100" i="14"/>
  <c r="M14" i="10"/>
  <c r="M10" i="10"/>
  <c r="M11" i="10"/>
  <c r="N4" i="10"/>
  <c r="P111" i="14"/>
  <c r="O115" i="14"/>
  <c r="S103" i="14"/>
  <c r="R108" i="14"/>
  <c r="S87" i="14"/>
  <c r="R92" i="14"/>
  <c r="T80" i="14"/>
  <c r="T84" i="14" s="1"/>
  <c r="T50" i="14"/>
  <c r="T52" i="14" s="1"/>
  <c r="S3" i="10" s="1"/>
  <c r="S52" i="14"/>
  <c r="R3" i="10" s="1"/>
  <c r="P61" i="14"/>
  <c r="P64" i="14" s="1"/>
  <c r="P73" i="14"/>
  <c r="P76" i="14" s="1"/>
  <c r="P67" i="14"/>
  <c r="P70" i="14" s="1"/>
  <c r="Q37" i="14"/>
  <c r="P39" i="14"/>
  <c r="O2" i="11" s="1"/>
  <c r="P43" i="14"/>
  <c r="O45" i="14"/>
  <c r="N4" i="11" s="1"/>
  <c r="Q111" i="14" l="1"/>
  <c r="P115" i="14"/>
  <c r="N14" i="10"/>
  <c r="N10" i="10"/>
  <c r="N11" i="10"/>
  <c r="O4" i="10"/>
  <c r="T87" i="14"/>
  <c r="T92" i="14" s="1"/>
  <c r="S92" i="14"/>
  <c r="T103" i="14"/>
  <c r="T108" i="14" s="1"/>
  <c r="S108" i="14"/>
  <c r="Q67" i="14"/>
  <c r="Q70" i="14" s="1"/>
  <c r="Q61" i="14"/>
  <c r="Q64" i="14" s="1"/>
  <c r="Q73" i="14"/>
  <c r="Q76" i="14" s="1"/>
  <c r="Q43" i="14"/>
  <c r="P45" i="14"/>
  <c r="O4" i="11" s="1"/>
  <c r="R37" i="14"/>
  <c r="Q39" i="14"/>
  <c r="P2" i="11" s="1"/>
  <c r="O11" i="10" l="1"/>
  <c r="O14" i="10"/>
  <c r="O10" i="10"/>
  <c r="R111" i="14"/>
  <c r="Q115" i="14"/>
  <c r="P4" i="10"/>
  <c r="R61" i="14"/>
  <c r="R64" i="14" s="1"/>
  <c r="R73" i="14"/>
  <c r="R76" i="14" s="1"/>
  <c r="R67" i="14"/>
  <c r="R70" i="14" s="1"/>
  <c r="S37" i="14"/>
  <c r="R39" i="14"/>
  <c r="Q2" i="11" s="1"/>
  <c r="R43" i="14"/>
  <c r="Q45" i="14"/>
  <c r="P4" i="11" s="1"/>
  <c r="P11" i="10" l="1"/>
  <c r="P14" i="10"/>
  <c r="P10" i="10"/>
  <c r="S111" i="14"/>
  <c r="R115" i="14"/>
  <c r="Q4" i="10"/>
  <c r="S73" i="14"/>
  <c r="S76" i="14" s="1"/>
  <c r="S67" i="14"/>
  <c r="S70" i="14" s="1"/>
  <c r="S61" i="14"/>
  <c r="S64" i="14" s="1"/>
  <c r="S43" i="14"/>
  <c r="R45" i="14"/>
  <c r="Q4" i="11" s="1"/>
  <c r="T37" i="14"/>
  <c r="T39" i="14" s="1"/>
  <c r="S2" i="11" s="1"/>
  <c r="S39" i="14"/>
  <c r="R2" i="11" s="1"/>
  <c r="T111" i="14" l="1"/>
  <c r="T115" i="14" s="1"/>
  <c r="S115" i="14"/>
  <c r="R4" i="10"/>
  <c r="Q11" i="10"/>
  <c r="Q14" i="10"/>
  <c r="Q10" i="10"/>
  <c r="T67" i="14"/>
  <c r="T70" i="14" s="1"/>
  <c r="T61" i="14"/>
  <c r="T64" i="14" s="1"/>
  <c r="T73" i="14"/>
  <c r="T76" i="14" s="1"/>
  <c r="T43" i="14"/>
  <c r="T45" i="14" s="1"/>
  <c r="S4" i="11" s="1"/>
  <c r="S45" i="14"/>
  <c r="R4" i="11" s="1"/>
  <c r="S4" i="10" l="1"/>
  <c r="R11" i="10"/>
  <c r="R10" i="10"/>
  <c r="R14" i="10"/>
  <c r="S14" i="10"/>
  <c r="S10" i="10"/>
  <c r="S11" i="10"/>
</calcChain>
</file>

<file path=xl/sharedStrings.xml><?xml version="1.0" encoding="utf-8"?>
<sst xmlns="http://schemas.openxmlformats.org/spreadsheetml/2006/main" count="919" uniqueCount="460">
  <si>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</si>
  <si>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</si>
  <si>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</si>
  <si>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</si>
  <si>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</si>
  <si>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</si>
  <si>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</si>
  <si>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</si>
  <si>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</si>
  <si>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</si>
  <si>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</si>
  <si>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</si>
  <si>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</si>
  <si>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</si>
  <si>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</si>
  <si>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</si>
  <si>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</si>
  <si>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</si>
  <si>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</si>
  <si>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</si>
  <si>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</si>
  <si>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</si>
  <si>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</si>
  <si>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</si>
  <si>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</si>
  <si>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</si>
  <si>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</si>
  <si>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</si>
  <si>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</si>
  <si>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</si>
  <si>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</si>
  <si>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</si>
  <si>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</si>
  <si>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</si>
  <si>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</si>
  <si>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</si>
  <si>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</si>
  <si>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</si>
  <si>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</si>
  <si>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</si>
  <si>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</si>
  <si>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</si>
  <si>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</si>
  <si>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</si>
  <si>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</si>
  <si>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</si>
  <si>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</si>
  <si>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</si>
  <si>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</si>
  <si>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</si>
  <si>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</si>
  <si>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</si>
  <si>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</si>
  <si>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</si>
  <si>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</si>
  <si>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</si>
  <si>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</si>
  <si>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</si>
  <si>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</si>
  <si>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</si>
  <si>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</si>
  <si>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</si>
  <si>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</si>
  <si>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</si>
  <si>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</si>
  <si>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</si>
  <si>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</si>
  <si>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</si>
  <si>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</si>
  <si>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</si>
  <si>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</si>
  <si>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</si>
  <si>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</si>
  <si>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</si>
  <si>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</si>
  <si>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</si>
  <si>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</si>
  <si>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</si>
  <si>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</si>
  <si>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</si>
  <si>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</si>
  <si>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</si>
  <si>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</si>
  <si>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</si>
  <si>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</si>
  <si>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</si>
  <si>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</si>
  <si>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</si>
  <si>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</si>
  <si>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</si>
  <si>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</si>
  <si>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</si>
  <si>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</si>
  <si>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</si>
  <si>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</si>
  <si>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</si>
  <si>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</si>
  <si>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</si>
  <si>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</si>
  <si>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</si>
  <si>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</si>
  <si>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</si>
  <si>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</si>
  <si>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</si>
  <si>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</si>
  <si>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</si>
  <si>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</si>
  <si>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</si>
  <si>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</si>
  <si>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</si>
  <si>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</si>
  <si>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</si>
  <si>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</si>
  <si>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</si>
  <si>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</si>
  <si>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</si>
  <si>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</si>
  <si>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</si>
  <si>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</si>
  <si>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</si>
  <si>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</si>
  <si>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</si>
  <si>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</si>
  <si>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</si>
  <si>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</si>
  <si>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</si>
  <si>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</si>
  <si>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</si>
  <si>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</si>
  <si>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</si>
  <si>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</si>
  <si>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</si>
  <si>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</si>
  <si>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</si>
  <si>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</si>
  <si>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</si>
  <si>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</si>
  <si>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</si>
  <si>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</si>
  <si>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</si>
  <si>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</si>
  <si>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</si>
  <si>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</si>
  <si>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</si>
  <si>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</si>
  <si>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</si>
  <si>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</si>
  <si>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</si>
  <si>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</si>
  <si>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</si>
  <si>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</si>
  <si>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</si>
  <si>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</si>
  <si>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</si>
  <si>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</si>
  <si>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</si>
  <si>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</si>
  <si>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</si>
  <si>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</si>
  <si>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</si>
  <si>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</si>
  <si>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</si>
  <si>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</si>
  <si>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</si>
  <si>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</si>
  <si>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</si>
  <si>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</si>
  <si>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</si>
  <si>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</si>
  <si>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</si>
  <si>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</si>
  <si>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</si>
  <si>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</si>
  <si>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</si>
  <si>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</si>
  <si>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</si>
  <si>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</si>
  <si>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</si>
  <si>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</si>
  <si>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</si>
  <si>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</si>
  <si>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</si>
  <si>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</si>
  <si>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</si>
  <si>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</si>
  <si>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</si>
  <si>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</si>
  <si>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</si>
  <si>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</si>
  <si>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</si>
  <si>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</si>
  <si>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</si>
  <si>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</si>
  <si>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</si>
  <si>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</si>
  <si>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</si>
  <si>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</si>
  <si>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</si>
  <si>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</si>
  <si>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</si>
  <si>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</si>
  <si>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</si>
  <si>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</si>
  <si>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</si>
  <si>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</si>
  <si>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</si>
  <si>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</si>
  <si>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</si>
  <si>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</si>
  <si>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</si>
  <si>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</si>
  <si>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</si>
  <si>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</si>
  <si>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</si>
  <si>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</si>
  <si>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</si>
  <si>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</si>
  <si>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</si>
  <si>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</si>
  <si>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</si>
  <si>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</si>
  <si>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</si>
  <si>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</si>
  <si>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</si>
  <si>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</si>
  <si>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</si>
  <si>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</si>
  <si>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</si>
  <si>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</si>
  <si>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</si>
  <si>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</si>
  <si>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</si>
  <si>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</si>
  <si>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</si>
  <si>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</si>
  <si>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</si>
  <si>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</si>
  <si>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</si>
  <si>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</si>
  <si>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</si>
  <si>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</si>
  <si>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</si>
  <si>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</si>
  <si>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</si>
  <si>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</si>
  <si>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</si>
  <si>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</si>
  <si>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</si>
  <si>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</si>
  <si>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</si>
  <si>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</si>
  <si>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</si>
  <si>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</si>
  <si>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</si>
  <si>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</si>
  <si>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</si>
  <si>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</si>
  <si>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</si>
  <si>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</si>
  <si>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</si>
  <si>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</si>
  <si>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</si>
  <si>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</si>
  <si>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</si>
  <si>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</si>
  <si>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</si>
  <si>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</si>
  <si>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</si>
  <si>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</si>
  <si>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</si>
  <si>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</si>
  <si>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</si>
  <si>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</si>
  <si>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</si>
  <si>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</si>
  <si>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</si>
  <si>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</si>
  <si>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</si>
  <si>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</si>
  <si>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</si>
  <si>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</si>
  <si>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</si>
  <si>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</si>
  <si>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</si>
  <si>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</si>
  <si>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</si>
  <si>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</si>
  <si>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</si>
  <si>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</si>
  <si>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</si>
  <si>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</si>
  <si>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</si>
  <si>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</si>
  <si>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</si>
  <si>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</si>
  <si>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</si>
  <si>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</si>
  <si>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</si>
  <si>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</si>
  <si>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</si>
  <si>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</si>
  <si>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</si>
  <si>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</si>
  <si>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</si>
  <si>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</si>
  <si>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</si>
  <si>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</si>
  <si>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</si>
  <si>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</si>
  <si>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</si>
  <si>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</si>
  <si>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</si>
  <si>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</si>
  <si>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</si>
  <si>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</si>
  <si>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</si>
  <si>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</si>
  <si>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</si>
  <si>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</si>
  <si>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</si>
  <si>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</si>
  <si>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</si>
  <si>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</si>
  <si>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</si>
  <si>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</si>
  <si>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</si>
  <si>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</si>
  <si>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</si>
  <si>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</si>
  <si>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</si>
  <si>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</si>
  <si>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</si>
  <si>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</si>
  <si>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</si>
  <si>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</si>
  <si>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</si>
  <si>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</si>
  <si>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</si>
  <si>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</si>
  <si>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</si>
  <si>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</si>
  <si>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</si>
  <si>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</si>
  <si>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</si>
  <si>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</si>
  <si>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</si>
  <si>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</si>
  <si>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</si>
  <si>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</si>
  <si>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</si>
  <si>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</si>
  <si>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</si>
  <si>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</si>
  <si>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</si>
  <si>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</si>
  <si>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</si>
  <si>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</si>
  <si>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</si>
  <si>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</si>
  <si>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</si>
  <si>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</si>
  <si>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</si>
  <si>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</si>
  <si>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</si>
  <si>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</si>
  <si>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</si>
  <si>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</si>
  <si>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</si>
  <si>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</si>
  <si>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</si>
  <si>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</si>
  <si>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Target Capacity Factor for Newly Built Solar PV</t>
  </si>
  <si>
    <t>See BAU Construction Cost per Unit Capacity.xlsx</t>
  </si>
  <si>
    <t>Estimated Annual Output for Solar PV (MWh/MW)</t>
  </si>
  <si>
    <t>Solar PV Lifetime (years)</t>
  </si>
  <si>
    <t>Total Lifetime Output from Newly Built Solar PV (MWh/MW)</t>
  </si>
  <si>
    <t>See BAU Generation Capacity Lifetime.xlsx</t>
  </si>
  <si>
    <t>Fraction of Solar PV Capital Costs Covered by Subsidies</t>
  </si>
  <si>
    <t>Amount Covered by Solar PV Subsidies ($/MW)</t>
  </si>
  <si>
    <t>Solar PV Subsidy per Unit Output ($/MWh)</t>
  </si>
  <si>
    <t>Solar Thermal</t>
  </si>
  <si>
    <t>Capital Costs of Solar Thermal ($/MW)</t>
  </si>
  <si>
    <t>Target Capacity Factor for Newly Built Solar Thermal</t>
  </si>
  <si>
    <t>Estimated Annual Output for Solar Thermal (MWh/MW)</t>
  </si>
  <si>
    <t>Solar Thermal Lifetime (years)</t>
  </si>
  <si>
    <t>Total Lifetime Output from Newly Built Solar Thermal (MWh/MW)</t>
  </si>
  <si>
    <t>Fraction of Solar Thermal Capital Costs Covered by Subsidies</t>
  </si>
  <si>
    <t>Amount Covered by Solar Thermal Subsidies ($/MW)</t>
  </si>
  <si>
    <t>Solar Thermal Subsidy per Unit Output ($/MWh)</t>
  </si>
  <si>
    <t>Calculations - Electricity</t>
  </si>
  <si>
    <t xml:space="preserve">Solar PV 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</si>
  <si>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</si>
  <si>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</si>
  <si>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</si>
  <si>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</si>
  <si>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</si>
  <si>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</si>
  <si>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</si>
  <si>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</si>
  <si>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</si>
  <si>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</si>
  <si>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</si>
  <si>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</si>
  <si>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</si>
  <si>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</si>
  <si>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</si>
  <si>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</si>
  <si>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</si>
  <si>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</si>
  <si>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</si>
  <si>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</si>
  <si>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</si>
  <si>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</si>
  <si>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</si>
  <si>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</si>
  <si>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</si>
  <si>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</si>
  <si>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</si>
  <si>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</si>
  <si>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</si>
  <si>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</si>
  <si>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</si>
  <si>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</si>
  <si>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</si>
  <si>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</si>
  <si>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</si>
  <si>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coal ($/MWh)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</si>
  <si>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</si>
  <si>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</si>
  <si>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</si>
  <si>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</si>
  <si>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</si>
  <si>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</si>
  <si>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</si>
  <si>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</si>
  <si>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</si>
  <si>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</si>
  <si>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</si>
  <si>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</si>
  <si>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See VEPP Various Electricity Plant Properties.xlsx</t>
  </si>
  <si>
    <t>Geothermal</t>
  </si>
  <si>
    <t>Capital Costs of Geothermal ($/MW)</t>
  </si>
  <si>
    <t>Target Capacity Factor for Newly Built Geothermal</t>
  </si>
  <si>
    <t>Estimated Annual Output for Geothermal (MWh/MW)</t>
  </si>
  <si>
    <t>Geothermal Lifetime (years)</t>
  </si>
  <si>
    <t>Total Lifetime Output from Newly Built Geothermal (MWh/MW)</t>
  </si>
  <si>
    <t>Fraction of Geothermal Capital Costs Covered by Subsidies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</si>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</sst>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/>
  </sheetViews>
  <sheetFormatPr defaultRowHeight="15" x14ac:dyDescent="0.25"/>
  <cols>
    <col min="2" max="2" width="83.28515625" customWidth="1"/>
  </cols>
  <sheetData>
    <row r="1" spans="1:2" ht="14.45" x14ac:dyDescent="0.35">
      <c r="A1" s="1" t="s">
        <v>262</v>
      </c>
    </row>
    <row r="2" spans="1:2" ht="14.45" x14ac:dyDescent="0.35">
      <c r="A2" s="1" t="s">
        <v>261</v>
      </c>
    </row>
    <row r="4" spans="1:2" ht="14.45" x14ac:dyDescent="0.35">
      <c r="A4" s="1" t="s">
        <v>0</v>
      </c>
      <c r="B4" s="9" t="s">
        <v>165</v>
      </c>
    </row>
    <row r="5" spans="1:2" ht="14.45" x14ac:dyDescent="0.35">
      <c r="B5" t="s">
        <v>1</v>
      </c>
    </row>
    <row r="6" spans="1:2" ht="14.45" x14ac:dyDescent="0.35">
      <c r="B6" s="3">
        <v>2014</v>
      </c>
    </row>
    <row r="7" spans="1:2" ht="14.45" x14ac:dyDescent="0.35">
      <c r="B7" t="s">
        <v>2</v>
      </c>
    </row>
    <row r="8" spans="1:2" ht="14.45" x14ac:dyDescent="0.35">
      <c r="B8" s="2" t="s">
        <v>3</v>
      </c>
    </row>
    <row r="9" spans="1:2" ht="14.45" x14ac:dyDescent="0.35">
      <c r="B9" t="s">
        <v>4</v>
      </c>
    </row>
    <row r="11" spans="1:2" s="11" customFormat="1" ht="14.45" x14ac:dyDescent="0.35">
      <c r="B11" s="9" t="s">
        <v>391</v>
      </c>
    </row>
    <row r="12" spans="1:2" s="11" customFormat="1" ht="14.45" x14ac:dyDescent="0.35">
      <c r="B12" s="11" t="s">
        <v>427</v>
      </c>
    </row>
    <row r="13" spans="1:2" s="11" customFormat="1" ht="14.45" x14ac:dyDescent="0.35">
      <c r="B13" s="3">
        <v>2015</v>
      </c>
    </row>
    <row r="14" spans="1:2" s="11" customFormat="1" ht="14.45" x14ac:dyDescent="0.35">
      <c r="B14" s="11" t="s">
        <v>428</v>
      </c>
    </row>
    <row r="15" spans="1:2" s="11" customFormat="1" ht="14.45" x14ac:dyDescent="0.35">
      <c r="B15" s="2" t="s">
        <v>349</v>
      </c>
    </row>
    <row r="16" spans="1:2" s="11" customFormat="1" ht="14.45" x14ac:dyDescent="0.35"/>
    <row r="17" spans="2:5" s="11" customFormat="1" ht="14.45" x14ac:dyDescent="0.35">
      <c r="B17" s="9" t="s">
        <v>429</v>
      </c>
    </row>
    <row r="18" spans="2:5" s="11" customFormat="1" ht="14.45" x14ac:dyDescent="0.35">
      <c r="B18" s="11" t="s">
        <v>427</v>
      </c>
    </row>
    <row r="19" spans="2:5" s="11" customFormat="1" ht="14.45" x14ac:dyDescent="0.35">
      <c r="B19" s="3">
        <v>2015</v>
      </c>
    </row>
    <row r="20" spans="2:5" s="11" customFormat="1" ht="14.45" x14ac:dyDescent="0.35">
      <c r="B20" s="11" t="s">
        <v>430</v>
      </c>
    </row>
    <row r="21" spans="2:5" s="11" customFormat="1" ht="14.45" x14ac:dyDescent="0.35">
      <c r="B21" s="2" t="s">
        <v>346</v>
      </c>
    </row>
    <row r="22" spans="2:5" s="11" customFormat="1" ht="14.45" x14ac:dyDescent="0.35"/>
    <row r="23" spans="2:5" s="11" customFormat="1" ht="14.45" x14ac:dyDescent="0.35">
      <c r="B23" s="9" t="s">
        <v>431</v>
      </c>
    </row>
    <row r="24" spans="2:5" s="11" customFormat="1" ht="14.45" x14ac:dyDescent="0.35">
      <c r="B24" s="11" t="s">
        <v>432</v>
      </c>
    </row>
    <row r="25" spans="2:5" s="11" customFormat="1" ht="14.45" x14ac:dyDescent="0.35">
      <c r="B25" s="3">
        <v>2015</v>
      </c>
    </row>
    <row r="26" spans="2:5" s="11" customFormat="1" x14ac:dyDescent="0.25">
      <c r="B26" s="11" t="s">
        <v>433</v>
      </c>
    </row>
    <row r="27" spans="2:5" s="11" customFormat="1" ht="14.45" x14ac:dyDescent="0.35">
      <c r="B27" s="2" t="s">
        <v>343</v>
      </c>
    </row>
    <row r="28" spans="2:5" s="11" customFormat="1" ht="14.45" x14ac:dyDescent="0.35"/>
    <row r="29" spans="2:5" s="11" customFormat="1" ht="14.45" x14ac:dyDescent="0.35">
      <c r="B29" s="9" t="s">
        <v>437</v>
      </c>
    </row>
    <row r="30" spans="2:5" s="11" customFormat="1" ht="14.45" x14ac:dyDescent="0.35">
      <c r="B30" s="11" t="s">
        <v>434</v>
      </c>
      <c r="E30" s="7"/>
    </row>
    <row r="31" spans="2:5" s="11" customFormat="1" ht="14.45" x14ac:dyDescent="0.35">
      <c r="B31" s="3">
        <v>2015</v>
      </c>
    </row>
    <row r="32" spans="2:5" s="11" customFormat="1" ht="14.45" x14ac:dyDescent="0.35">
      <c r="B32" s="11" t="s">
        <v>435</v>
      </c>
    </row>
    <row r="33" spans="2:2" s="11" customFormat="1" ht="14.45" x14ac:dyDescent="0.35">
      <c r="B33" s="2" t="s">
        <v>354</v>
      </c>
    </row>
    <row r="34" spans="2:2" s="11" customFormat="1" ht="14.45" x14ac:dyDescent="0.35">
      <c r="B34" s="11" t="s">
        <v>436</v>
      </c>
    </row>
    <row r="35" spans="2:2" s="11" customFormat="1" ht="14.45" x14ac:dyDescent="0.35"/>
    <row r="36" spans="2:2" ht="14.45" x14ac:dyDescent="0.35">
      <c r="B36" s="9" t="s">
        <v>230</v>
      </c>
    </row>
    <row r="37" spans="2:2" ht="14.45" x14ac:dyDescent="0.35">
      <c r="B37" t="s">
        <v>231</v>
      </c>
    </row>
    <row r="38" spans="2:2" ht="14.45" x14ac:dyDescent="0.35">
      <c r="B38" s="3">
        <v>2015</v>
      </c>
    </row>
    <row r="39" spans="2:2" ht="14.45" x14ac:dyDescent="0.35">
      <c r="B39" t="s">
        <v>338</v>
      </c>
    </row>
    <row r="41" spans="2:2" ht="14.45" x14ac:dyDescent="0.35">
      <c r="B41" s="2" t="s">
        <v>236</v>
      </c>
    </row>
    <row r="42" spans="2:2" ht="14.45" x14ac:dyDescent="0.35">
      <c r="B42" t="s">
        <v>232</v>
      </c>
    </row>
    <row r="44" spans="2:2" ht="14.45" x14ac:dyDescent="0.35">
      <c r="B44" s="2" t="s">
        <v>237</v>
      </c>
    </row>
    <row r="45" spans="2:2" x14ac:dyDescent="0.25">
      <c r="B45" t="s">
        <v>233</v>
      </c>
    </row>
    <row r="47" spans="2:2" x14ac:dyDescent="0.25">
      <c r="B47" s="2" t="s">
        <v>238</v>
      </c>
    </row>
    <row r="48" spans="2:2" x14ac:dyDescent="0.25">
      <c r="B48" t="s">
        <v>234</v>
      </c>
    </row>
    <row r="50" spans="1:2" x14ac:dyDescent="0.25">
      <c r="B50" s="2" t="s">
        <v>239</v>
      </c>
    </row>
    <row r="51" spans="1:2" x14ac:dyDescent="0.25">
      <c r="B51" t="s">
        <v>235</v>
      </c>
    </row>
    <row r="53" spans="1:2" x14ac:dyDescent="0.25">
      <c r="A53" s="1" t="s">
        <v>240</v>
      </c>
    </row>
    <row r="54" spans="1:2" x14ac:dyDescent="0.25">
      <c r="A54" t="s">
        <v>241</v>
      </c>
    </row>
    <row r="55" spans="1:2" x14ac:dyDescent="0.25">
      <c r="A55" t="s">
        <v>242</v>
      </c>
    </row>
    <row r="56" spans="1:2" x14ac:dyDescent="0.25">
      <c r="A56" t="s">
        <v>243</v>
      </c>
    </row>
    <row r="57" spans="1:2" x14ac:dyDescent="0.25">
      <c r="A57" t="s">
        <v>244</v>
      </c>
    </row>
    <row r="58" spans="1:2" x14ac:dyDescent="0.25">
      <c r="A58" t="s">
        <v>245</v>
      </c>
    </row>
    <row r="60" spans="1:2" x14ac:dyDescent="0.25">
      <c r="A60" t="s">
        <v>248</v>
      </c>
    </row>
    <row r="61" spans="1:2" x14ac:dyDescent="0.25">
      <c r="A61" t="s">
        <v>249</v>
      </c>
    </row>
    <row r="62" spans="1:2" x14ac:dyDescent="0.25">
      <c r="A62" t="s">
        <v>250</v>
      </c>
    </row>
    <row r="63" spans="1:2" x14ac:dyDescent="0.25">
      <c r="A63" t="s">
        <v>251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s="11" t="s">
        <v>270</v>
      </c>
    </row>
    <row r="69" spans="1:1" x14ac:dyDescent="0.25">
      <c r="A69" s="11">
        <v>0.97099999999999997</v>
      </c>
    </row>
    <row r="70" spans="1:1" x14ac:dyDescent="0.25">
      <c r="A70" s="11" t="s">
        <v>269</v>
      </c>
    </row>
  </sheetData>
  <hyperlinks>
    <hyperlink ref="B8" r:id="rId1"/>
    <hyperlink ref="B41" r:id="rId2"/>
    <hyperlink ref="B50" r:id="rId3"/>
    <hyperlink ref="B47" r:id="rId4"/>
    <hyperlink ref="B4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/>
  </sheetViews>
  <sheetFormatPr defaultColWidth="9.140625" defaultRowHeight="15" x14ac:dyDescent="0.25"/>
  <cols>
    <col min="1" max="1" width="54" style="11" bestFit="1" customWidth="1"/>
    <col min="2" max="2" width="45.85546875" style="11" customWidth="1"/>
    <col min="3" max="3" width="9" style="11" customWidth="1"/>
    <col min="4" max="4" width="17.42578125" style="11" customWidth="1"/>
    <col min="5" max="5" width="21.5703125" style="11" bestFit="1" customWidth="1"/>
    <col min="6" max="6" width="9.140625" style="11"/>
    <col min="7" max="7" width="10.140625" style="11" bestFit="1" customWidth="1"/>
    <col min="8" max="9" width="10" style="11" bestFit="1" customWidth="1"/>
    <col min="10" max="10" width="10.140625" style="11" bestFit="1" customWidth="1"/>
    <col min="11" max="11" width="10" style="11" bestFit="1" customWidth="1"/>
    <col min="12" max="16384" width="9.140625" style="11"/>
  </cols>
  <sheetData>
    <row r="1" spans="1:24" s="1" customFormat="1" x14ac:dyDescent="0.35">
      <c r="A1" s="1" t="s">
        <v>21</v>
      </c>
      <c r="B1" s="1" t="s">
        <v>352</v>
      </c>
      <c r="C1" s="1" t="s">
        <v>351</v>
      </c>
      <c r="D1" s="1" t="s">
        <v>358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347</v>
      </c>
      <c r="C2" s="7" t="s">
        <v>346</v>
      </c>
      <c r="D2" s="7" t="s">
        <v>359</v>
      </c>
      <c r="E2" s="7" t="s">
        <v>459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450</v>
      </c>
    </row>
    <row r="3" spans="1:24" x14ac:dyDescent="0.35">
      <c r="A3" s="7" t="s">
        <v>26</v>
      </c>
      <c r="B3" s="7" t="s">
        <v>344</v>
      </c>
      <c r="C3" s="7" t="s">
        <v>343</v>
      </c>
      <c r="D3" s="7" t="s">
        <v>359</v>
      </c>
      <c r="E3" s="7" t="s">
        <v>342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341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359</v>
      </c>
      <c r="E4" s="7" t="s">
        <v>411</v>
      </c>
      <c r="F4" s="50" t="s">
        <v>357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357</v>
      </c>
      <c r="M4" s="50" t="s">
        <v>357</v>
      </c>
      <c r="N4" s="50" t="s">
        <v>357</v>
      </c>
      <c r="O4" s="50" t="s">
        <v>357</v>
      </c>
      <c r="P4" s="50" t="s">
        <v>357</v>
      </c>
      <c r="Q4" s="50" t="s">
        <v>357</v>
      </c>
      <c r="R4" s="50" t="s">
        <v>357</v>
      </c>
      <c r="S4" s="50" t="s">
        <v>357</v>
      </c>
      <c r="T4" s="50" t="s">
        <v>357</v>
      </c>
      <c r="U4" s="50" t="s">
        <v>357</v>
      </c>
      <c r="V4" s="50" t="s">
        <v>357</v>
      </c>
      <c r="W4" s="50" t="s">
        <v>357</v>
      </c>
      <c r="X4" s="11" t="s">
        <v>355</v>
      </c>
    </row>
    <row r="5" spans="1:24" x14ac:dyDescent="0.35">
      <c r="A5" s="7" t="s">
        <v>24</v>
      </c>
      <c r="B5" s="7" t="s">
        <v>347</v>
      </c>
      <c r="C5" s="48" t="s">
        <v>346</v>
      </c>
      <c r="D5" s="7" t="s">
        <v>359</v>
      </c>
      <c r="E5" s="7" t="s">
        <v>459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450</v>
      </c>
    </row>
    <row r="6" spans="1:24" x14ac:dyDescent="0.35">
      <c r="A6" s="7" t="s">
        <v>40</v>
      </c>
      <c r="B6" s="7" t="s">
        <v>363</v>
      </c>
      <c r="C6" s="11" t="s">
        <v>3</v>
      </c>
      <c r="D6" s="7" t="s">
        <v>359</v>
      </c>
      <c r="E6" s="7" t="s">
        <v>411</v>
      </c>
      <c r="F6" s="50" t="s">
        <v>357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357</v>
      </c>
      <c r="M6" s="50" t="s">
        <v>357</v>
      </c>
      <c r="N6" s="50" t="s">
        <v>357</v>
      </c>
      <c r="O6" s="50" t="s">
        <v>357</v>
      </c>
      <c r="P6" s="50" t="s">
        <v>357</v>
      </c>
      <c r="Q6" s="50" t="s">
        <v>357</v>
      </c>
      <c r="R6" s="50" t="s">
        <v>357</v>
      </c>
      <c r="S6" s="50" t="s">
        <v>357</v>
      </c>
      <c r="T6" s="50" t="s">
        <v>357</v>
      </c>
      <c r="U6" s="50" t="s">
        <v>357</v>
      </c>
      <c r="V6" s="50" t="s">
        <v>357</v>
      </c>
      <c r="W6" s="50" t="s">
        <v>357</v>
      </c>
      <c r="X6" s="11" t="s">
        <v>355</v>
      </c>
    </row>
    <row r="7" spans="1:24" x14ac:dyDescent="0.35">
      <c r="A7" s="7" t="s">
        <v>410</v>
      </c>
      <c r="B7" s="7" t="s">
        <v>350</v>
      </c>
      <c r="C7" s="48" t="s">
        <v>349</v>
      </c>
      <c r="D7" s="7" t="s">
        <v>359</v>
      </c>
      <c r="E7" s="7" t="s">
        <v>348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452</v>
      </c>
    </row>
    <row r="8" spans="1:24" x14ac:dyDescent="0.35">
      <c r="A8" s="7" t="s">
        <v>23</v>
      </c>
      <c r="B8" s="7" t="s">
        <v>347</v>
      </c>
      <c r="C8" s="7" t="s">
        <v>346</v>
      </c>
      <c r="D8" s="7" t="s">
        <v>359</v>
      </c>
      <c r="E8" s="7" t="s">
        <v>459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451</v>
      </c>
    </row>
    <row r="9" spans="1:24" x14ac:dyDescent="0.35">
      <c r="A9" s="7" t="s">
        <v>449</v>
      </c>
      <c r="B9" s="7" t="s">
        <v>347</v>
      </c>
      <c r="C9" s="7" t="s">
        <v>346</v>
      </c>
      <c r="D9" s="7" t="s">
        <v>359</v>
      </c>
      <c r="E9" s="7" t="s">
        <v>459</v>
      </c>
      <c r="F9" s="50">
        <f>0.023</f>
        <v>2.3E-2</v>
      </c>
      <c r="G9" s="50">
        <f>0.023</f>
        <v>2.3E-2</v>
      </c>
      <c r="H9" s="50">
        <f>0.023</f>
        <v>2.3E-2</v>
      </c>
      <c r="I9" s="50">
        <f>0.023</f>
        <v>2.3E-2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11" t="s">
        <v>450</v>
      </c>
    </row>
    <row r="10" spans="1:24" x14ac:dyDescent="0.35">
      <c r="A10" s="7" t="s">
        <v>449</v>
      </c>
      <c r="B10" s="7" t="s">
        <v>350</v>
      </c>
      <c r="C10" s="48" t="s">
        <v>349</v>
      </c>
      <c r="D10" s="7" t="s">
        <v>359</v>
      </c>
      <c r="E10" s="7" t="s">
        <v>348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453</v>
      </c>
    </row>
    <row r="11" spans="1:24" x14ac:dyDescent="0.35">
      <c r="A11" s="7" t="s">
        <v>26</v>
      </c>
      <c r="B11" s="7" t="s">
        <v>366</v>
      </c>
      <c r="C11" s="48" t="s">
        <v>354</v>
      </c>
      <c r="D11" s="7" t="s">
        <v>361</v>
      </c>
      <c r="E11" s="7" t="s">
        <v>356</v>
      </c>
      <c r="F11" s="50" t="s">
        <v>357</v>
      </c>
      <c r="G11" s="50" t="s">
        <v>357</v>
      </c>
      <c r="H11" s="50">
        <v>53000000</v>
      </c>
      <c r="I11" s="50" t="s">
        <v>357</v>
      </c>
      <c r="J11" s="50" t="s">
        <v>357</v>
      </c>
      <c r="K11" s="50" t="s">
        <v>357</v>
      </c>
      <c r="L11" s="50" t="s">
        <v>357</v>
      </c>
      <c r="M11" s="50" t="s">
        <v>357</v>
      </c>
      <c r="N11" s="50" t="s">
        <v>357</v>
      </c>
      <c r="O11" s="50" t="s">
        <v>357</v>
      </c>
      <c r="P11" s="50" t="s">
        <v>357</v>
      </c>
      <c r="Q11" s="50" t="s">
        <v>357</v>
      </c>
      <c r="R11" s="50" t="s">
        <v>357</v>
      </c>
      <c r="S11" s="50" t="s">
        <v>357</v>
      </c>
      <c r="T11" s="50" t="s">
        <v>357</v>
      </c>
      <c r="U11" s="50" t="s">
        <v>357</v>
      </c>
      <c r="V11" s="50" t="s">
        <v>357</v>
      </c>
      <c r="W11" s="50" t="s">
        <v>357</v>
      </c>
      <c r="X11" s="11" t="s">
        <v>367</v>
      </c>
    </row>
    <row r="12" spans="1:24" x14ac:dyDescent="0.35">
      <c r="A12" s="7" t="s">
        <v>26</v>
      </c>
      <c r="B12" s="7" t="s">
        <v>353</v>
      </c>
      <c r="C12" s="7" t="s">
        <v>412</v>
      </c>
      <c r="D12" s="7" t="s">
        <v>361</v>
      </c>
      <c r="E12" s="7" t="s">
        <v>411</v>
      </c>
      <c r="F12" s="50" t="s">
        <v>357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357</v>
      </c>
      <c r="M12" s="50" t="s">
        <v>357</v>
      </c>
      <c r="N12" s="50" t="s">
        <v>357</v>
      </c>
      <c r="O12" s="50" t="s">
        <v>357</v>
      </c>
      <c r="P12" s="50" t="s">
        <v>357</v>
      </c>
      <c r="Q12" s="50" t="s">
        <v>357</v>
      </c>
      <c r="R12" s="50" t="s">
        <v>357</v>
      </c>
      <c r="S12" s="50" t="s">
        <v>357</v>
      </c>
      <c r="T12" s="50" t="s">
        <v>357</v>
      </c>
      <c r="U12" s="50" t="s">
        <v>357</v>
      </c>
      <c r="V12" s="50" t="s">
        <v>357</v>
      </c>
      <c r="W12" s="50" t="s">
        <v>357</v>
      </c>
    </row>
    <row r="13" spans="1:24" x14ac:dyDescent="0.35">
      <c r="A13" s="7" t="s">
        <v>368</v>
      </c>
      <c r="B13" s="7" t="s">
        <v>353</v>
      </c>
      <c r="C13" s="7" t="s">
        <v>412</v>
      </c>
      <c r="D13" s="7" t="s">
        <v>361</v>
      </c>
      <c r="E13" s="7" t="s">
        <v>411</v>
      </c>
      <c r="F13" s="50" t="s">
        <v>357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357</v>
      </c>
      <c r="M13" s="50" t="s">
        <v>357</v>
      </c>
      <c r="N13" s="50" t="s">
        <v>357</v>
      </c>
      <c r="O13" s="50" t="s">
        <v>357</v>
      </c>
      <c r="P13" s="50" t="s">
        <v>357</v>
      </c>
      <c r="Q13" s="50" t="s">
        <v>357</v>
      </c>
      <c r="R13" s="50" t="s">
        <v>357</v>
      </c>
      <c r="S13" s="50" t="s">
        <v>357</v>
      </c>
      <c r="T13" s="50" t="s">
        <v>357</v>
      </c>
      <c r="U13" s="50" t="s">
        <v>357</v>
      </c>
      <c r="V13" s="50" t="s">
        <v>357</v>
      </c>
      <c r="W13" s="50" t="s">
        <v>357</v>
      </c>
      <c r="X13" s="11" t="s">
        <v>355</v>
      </c>
    </row>
    <row r="14" spans="1:24" x14ac:dyDescent="0.35">
      <c r="A14" s="7" t="s">
        <v>42</v>
      </c>
      <c r="B14" s="7" t="s">
        <v>30</v>
      </c>
      <c r="C14" s="7" t="s">
        <v>354</v>
      </c>
      <c r="D14" s="7" t="s">
        <v>361</v>
      </c>
      <c r="E14" s="7" t="s">
        <v>411</v>
      </c>
      <c r="F14" s="50" t="s">
        <v>357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357</v>
      </c>
      <c r="M14" s="50" t="s">
        <v>357</v>
      </c>
      <c r="N14" s="50" t="s">
        <v>357</v>
      </c>
      <c r="O14" s="50" t="s">
        <v>357</v>
      </c>
      <c r="P14" s="50" t="s">
        <v>357</v>
      </c>
      <c r="Q14" s="50" t="s">
        <v>357</v>
      </c>
      <c r="R14" s="50" t="s">
        <v>357</v>
      </c>
      <c r="S14" s="50" t="s">
        <v>357</v>
      </c>
      <c r="T14" s="50" t="s">
        <v>357</v>
      </c>
      <c r="U14" s="50" t="s">
        <v>357</v>
      </c>
      <c r="V14" s="50" t="s">
        <v>357</v>
      </c>
      <c r="W14" s="50" t="s">
        <v>357</v>
      </c>
      <c r="X14" s="11" t="s">
        <v>355</v>
      </c>
    </row>
    <row r="15" spans="1:24" x14ac:dyDescent="0.35">
      <c r="A15" s="7" t="s">
        <v>42</v>
      </c>
      <c r="B15" s="7" t="s">
        <v>31</v>
      </c>
      <c r="C15" s="7" t="s">
        <v>354</v>
      </c>
      <c r="D15" s="7" t="s">
        <v>361</v>
      </c>
      <c r="E15" s="7" t="s">
        <v>411</v>
      </c>
      <c r="F15" s="50" t="s">
        <v>357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357</v>
      </c>
      <c r="M15" s="50" t="s">
        <v>357</v>
      </c>
      <c r="N15" s="50" t="s">
        <v>357</v>
      </c>
      <c r="O15" s="50" t="s">
        <v>357</v>
      </c>
      <c r="P15" s="50" t="s">
        <v>357</v>
      </c>
      <c r="Q15" s="50" t="s">
        <v>357</v>
      </c>
      <c r="R15" s="50" t="s">
        <v>357</v>
      </c>
      <c r="S15" s="50" t="s">
        <v>357</v>
      </c>
      <c r="T15" s="50" t="s">
        <v>357</v>
      </c>
      <c r="U15" s="50" t="s">
        <v>357</v>
      </c>
      <c r="V15" s="50" t="s">
        <v>357</v>
      </c>
      <c r="W15" s="50" t="s">
        <v>357</v>
      </c>
      <c r="X15" s="11" t="s">
        <v>355</v>
      </c>
    </row>
    <row r="16" spans="1:24" x14ac:dyDescent="0.35">
      <c r="A16" s="7" t="s">
        <v>42</v>
      </c>
      <c r="B16" s="7" t="s">
        <v>38</v>
      </c>
      <c r="C16" s="7" t="s">
        <v>362</v>
      </c>
      <c r="D16" s="7" t="s">
        <v>361</v>
      </c>
      <c r="E16" s="7" t="s">
        <v>411</v>
      </c>
      <c r="F16" s="50" t="s">
        <v>357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357</v>
      </c>
      <c r="M16" s="50" t="s">
        <v>357</v>
      </c>
      <c r="N16" s="50" t="s">
        <v>357</v>
      </c>
      <c r="O16" s="50" t="s">
        <v>357</v>
      </c>
      <c r="P16" s="50" t="s">
        <v>357</v>
      </c>
      <c r="Q16" s="50" t="s">
        <v>357</v>
      </c>
      <c r="R16" s="50" t="s">
        <v>357</v>
      </c>
      <c r="S16" s="50" t="s">
        <v>357</v>
      </c>
      <c r="T16" s="50" t="s">
        <v>357</v>
      </c>
      <c r="U16" s="50" t="s">
        <v>357</v>
      </c>
      <c r="V16" s="50" t="s">
        <v>357</v>
      </c>
      <c r="W16" s="50" t="s">
        <v>357</v>
      </c>
      <c r="X16" s="11" t="s">
        <v>355</v>
      </c>
    </row>
    <row r="17" spans="1:24" x14ac:dyDescent="0.35">
      <c r="A17" s="7" t="s">
        <v>368</v>
      </c>
      <c r="B17" s="7" t="s">
        <v>369</v>
      </c>
      <c r="C17" s="7" t="s">
        <v>354</v>
      </c>
      <c r="D17" s="7" t="s">
        <v>361</v>
      </c>
      <c r="E17" s="7" t="s">
        <v>356</v>
      </c>
      <c r="F17" s="50" t="s">
        <v>357</v>
      </c>
      <c r="G17" s="50" t="s">
        <v>357</v>
      </c>
      <c r="H17" s="50">
        <v>10000000</v>
      </c>
      <c r="I17" s="50" t="s">
        <v>357</v>
      </c>
      <c r="J17" s="50" t="s">
        <v>357</v>
      </c>
      <c r="K17" s="50" t="s">
        <v>357</v>
      </c>
      <c r="L17" s="50" t="s">
        <v>357</v>
      </c>
      <c r="M17" s="50" t="s">
        <v>357</v>
      </c>
      <c r="N17" s="50" t="s">
        <v>357</v>
      </c>
      <c r="O17" s="50" t="s">
        <v>357</v>
      </c>
      <c r="P17" s="50" t="s">
        <v>357</v>
      </c>
      <c r="Q17" s="50" t="s">
        <v>357</v>
      </c>
      <c r="R17" s="50" t="s">
        <v>357</v>
      </c>
      <c r="S17" s="50" t="s">
        <v>357</v>
      </c>
      <c r="T17" s="50" t="s">
        <v>357</v>
      </c>
      <c r="U17" s="50" t="s">
        <v>357</v>
      </c>
      <c r="V17" s="50" t="s">
        <v>357</v>
      </c>
      <c r="W17" s="50" t="s">
        <v>357</v>
      </c>
      <c r="X17" s="11" t="s">
        <v>367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defaultRowHeight="15" x14ac:dyDescent="0.25"/>
  <cols>
    <col min="1" max="1" width="60.7109375" bestFit="1" customWidth="1"/>
    <col min="2" max="2" width="41.5703125" customWidth="1"/>
    <col min="3" max="3" width="20.85546875" bestFit="1" customWidth="1"/>
    <col min="4" max="4" width="11" bestFit="1" customWidth="1"/>
    <col min="9" max="9" width="12" bestFit="1" customWidth="1"/>
  </cols>
  <sheetData>
    <row r="1" spans="1:20" s="11" customFormat="1" ht="14.45" x14ac:dyDescent="0.35">
      <c r="A1" s="42" t="s">
        <v>389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11" customFormat="1" ht="14.45" x14ac:dyDescent="0.35">
      <c r="A2" s="40" t="s">
        <v>390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11" customFormat="1" ht="14.45" x14ac:dyDescent="0.35">
      <c r="A3" s="44" t="s">
        <v>391</v>
      </c>
      <c r="B3" s="11" t="s">
        <v>0</v>
      </c>
      <c r="C3" s="11">
        <v>2013</v>
      </c>
      <c r="D3" s="11">
        <v>2014</v>
      </c>
      <c r="E3" s="11">
        <v>2015</v>
      </c>
      <c r="F3" s="11">
        <v>2016</v>
      </c>
      <c r="G3" s="11">
        <v>2017</v>
      </c>
      <c r="H3" s="11">
        <v>2018</v>
      </c>
      <c r="I3" s="11">
        <v>2019</v>
      </c>
      <c r="J3" s="11">
        <v>2020</v>
      </c>
      <c r="K3" s="11">
        <v>2021</v>
      </c>
      <c r="L3" s="11">
        <v>2022</v>
      </c>
      <c r="M3" s="11">
        <v>2023</v>
      </c>
      <c r="N3" s="11">
        <v>2024</v>
      </c>
      <c r="O3" s="11">
        <v>2025</v>
      </c>
      <c r="P3" s="11">
        <v>2026</v>
      </c>
      <c r="Q3" s="11">
        <v>2027</v>
      </c>
      <c r="R3" s="11">
        <v>2028</v>
      </c>
      <c r="S3" s="11">
        <v>2029</v>
      </c>
      <c r="T3" s="11">
        <v>2030</v>
      </c>
    </row>
    <row r="4" spans="1:20" s="11" customFormat="1" ht="14.45" x14ac:dyDescent="0.35">
      <c r="A4" s="11" t="s">
        <v>370</v>
      </c>
      <c r="B4" s="11" t="s">
        <v>372</v>
      </c>
      <c r="C4" s="11">
        <v>2545454.5454545454</v>
      </c>
      <c r="D4" s="11">
        <v>2302851.7873878698</v>
      </c>
      <c r="E4" s="11">
        <v>2176212.0917301266</v>
      </c>
      <c r="F4" s="11">
        <v>2049572.3960723835</v>
      </c>
      <c r="G4" s="11">
        <v>1922932.7004146401</v>
      </c>
      <c r="H4" s="11">
        <v>1796293.0047568972</v>
      </c>
      <c r="I4" s="11">
        <v>1669653.3090991541</v>
      </c>
      <c r="J4" s="11">
        <v>1543013.6134414109</v>
      </c>
      <c r="K4" s="11">
        <v>1509698.8213177943</v>
      </c>
      <c r="L4" s="11">
        <v>1476384.0291941671</v>
      </c>
      <c r="M4" s="11">
        <v>1443069.2370705507</v>
      </c>
      <c r="N4" s="11">
        <v>1409754.4449469233</v>
      </c>
      <c r="O4" s="11">
        <v>1376439.6528233069</v>
      </c>
      <c r="P4" s="11">
        <v>1343124.8606996797</v>
      </c>
      <c r="Q4" s="11">
        <v>1309810.068576063</v>
      </c>
      <c r="R4" s="11">
        <v>1276495.2764524361</v>
      </c>
      <c r="S4" s="11">
        <v>1243180.4843288192</v>
      </c>
      <c r="T4" s="11">
        <v>1209865.6922051923</v>
      </c>
    </row>
    <row r="5" spans="1:20" s="11" customFormat="1" ht="14.45" x14ac:dyDescent="0.35">
      <c r="A5" s="11" t="s">
        <v>371</v>
      </c>
      <c r="B5" s="11" t="s">
        <v>439</v>
      </c>
      <c r="C5" s="11">
        <v>0.31</v>
      </c>
      <c r="D5" s="11">
        <v>0.31</v>
      </c>
      <c r="E5" s="11">
        <v>0.31</v>
      </c>
      <c r="F5" s="11">
        <v>0.31</v>
      </c>
      <c r="G5" s="11">
        <v>0.31</v>
      </c>
      <c r="H5" s="11">
        <v>0.31</v>
      </c>
      <c r="I5" s="11">
        <v>0.31</v>
      </c>
      <c r="J5" s="11">
        <v>0.31</v>
      </c>
      <c r="K5" s="11">
        <v>0.31</v>
      </c>
      <c r="L5" s="11">
        <v>0.31</v>
      </c>
      <c r="M5" s="11">
        <v>0.31</v>
      </c>
      <c r="N5" s="11">
        <v>0.31</v>
      </c>
      <c r="O5" s="11">
        <v>0.31</v>
      </c>
      <c r="P5" s="11">
        <v>0.31</v>
      </c>
      <c r="Q5" s="11">
        <v>0.31</v>
      </c>
      <c r="R5" s="11">
        <v>0.31</v>
      </c>
      <c r="S5" s="11">
        <v>0.31</v>
      </c>
      <c r="T5" s="11">
        <v>0.31</v>
      </c>
    </row>
    <row r="6" spans="1:20" s="11" customFormat="1" ht="14.45" x14ac:dyDescent="0.35">
      <c r="A6" s="11" t="s">
        <v>373</v>
      </c>
      <c r="C6" s="11">
        <f t="shared" ref="C6:T6" si="0">C5*8760</f>
        <v>2715.6</v>
      </c>
      <c r="D6" s="11">
        <f t="shared" si="0"/>
        <v>2715.6</v>
      </c>
      <c r="E6" s="11">
        <f t="shared" si="0"/>
        <v>2715.6</v>
      </c>
      <c r="F6" s="11">
        <f t="shared" si="0"/>
        <v>2715.6</v>
      </c>
      <c r="G6" s="11">
        <f t="shared" si="0"/>
        <v>2715.6</v>
      </c>
      <c r="H6" s="11">
        <f t="shared" si="0"/>
        <v>2715.6</v>
      </c>
      <c r="I6" s="11">
        <f t="shared" si="0"/>
        <v>2715.6</v>
      </c>
      <c r="J6" s="11">
        <f t="shared" si="0"/>
        <v>2715.6</v>
      </c>
      <c r="K6" s="11">
        <f t="shared" si="0"/>
        <v>2715.6</v>
      </c>
      <c r="L6" s="11">
        <f t="shared" si="0"/>
        <v>2715.6</v>
      </c>
      <c r="M6" s="11">
        <f t="shared" si="0"/>
        <v>2715.6</v>
      </c>
      <c r="N6" s="11">
        <f t="shared" si="0"/>
        <v>2715.6</v>
      </c>
      <c r="O6" s="11">
        <f t="shared" si="0"/>
        <v>2715.6</v>
      </c>
      <c r="P6" s="11">
        <f t="shared" si="0"/>
        <v>2715.6</v>
      </c>
      <c r="Q6" s="11">
        <f t="shared" si="0"/>
        <v>2715.6</v>
      </c>
      <c r="R6" s="11">
        <f t="shared" si="0"/>
        <v>2715.6</v>
      </c>
      <c r="S6" s="11">
        <f t="shared" si="0"/>
        <v>2715.6</v>
      </c>
      <c r="T6" s="11">
        <f t="shared" si="0"/>
        <v>2715.6</v>
      </c>
    </row>
    <row r="7" spans="1:20" s="11" customFormat="1" ht="14.45" x14ac:dyDescent="0.35">
      <c r="A7" s="11" t="s">
        <v>374</v>
      </c>
      <c r="B7" s="11" t="s">
        <v>376</v>
      </c>
      <c r="C7" s="11">
        <v>30</v>
      </c>
      <c r="D7" s="11">
        <v>30</v>
      </c>
      <c r="E7" s="11">
        <v>30</v>
      </c>
      <c r="F7" s="11">
        <v>30</v>
      </c>
      <c r="G7" s="11">
        <v>30</v>
      </c>
      <c r="H7" s="11">
        <v>30</v>
      </c>
      <c r="I7" s="11">
        <v>30</v>
      </c>
      <c r="J7" s="11">
        <v>30</v>
      </c>
      <c r="K7" s="11">
        <v>30</v>
      </c>
      <c r="L7" s="11">
        <v>30</v>
      </c>
      <c r="M7" s="11">
        <v>30</v>
      </c>
      <c r="N7" s="11">
        <v>30</v>
      </c>
      <c r="O7" s="11">
        <v>30</v>
      </c>
      <c r="P7" s="11">
        <v>30</v>
      </c>
      <c r="Q7" s="11">
        <v>30</v>
      </c>
      <c r="R7" s="11">
        <v>30</v>
      </c>
      <c r="S7" s="11">
        <v>30</v>
      </c>
      <c r="T7" s="11">
        <v>30</v>
      </c>
    </row>
    <row r="8" spans="1:20" s="11" customFormat="1" ht="14.45" x14ac:dyDescent="0.35">
      <c r="A8" s="11" t="s">
        <v>375</v>
      </c>
      <c r="C8" s="11">
        <f t="shared" ref="C8:T8" si="1">C6*C7</f>
        <v>81468</v>
      </c>
      <c r="D8" s="11">
        <f t="shared" si="1"/>
        <v>81468</v>
      </c>
      <c r="E8" s="11">
        <f t="shared" si="1"/>
        <v>81468</v>
      </c>
      <c r="F8" s="11">
        <f t="shared" si="1"/>
        <v>81468</v>
      </c>
      <c r="G8" s="11">
        <f t="shared" si="1"/>
        <v>81468</v>
      </c>
      <c r="H8" s="11">
        <f t="shared" si="1"/>
        <v>81468</v>
      </c>
      <c r="I8" s="11">
        <f t="shared" si="1"/>
        <v>81468</v>
      </c>
      <c r="J8" s="11">
        <f t="shared" si="1"/>
        <v>81468</v>
      </c>
      <c r="K8" s="11">
        <f t="shared" si="1"/>
        <v>81468</v>
      </c>
      <c r="L8" s="11">
        <f t="shared" si="1"/>
        <v>81468</v>
      </c>
      <c r="M8" s="11">
        <f t="shared" si="1"/>
        <v>81468</v>
      </c>
      <c r="N8" s="11">
        <f t="shared" si="1"/>
        <v>81468</v>
      </c>
      <c r="O8" s="11">
        <f t="shared" si="1"/>
        <v>81468</v>
      </c>
      <c r="P8" s="11">
        <f t="shared" si="1"/>
        <v>81468</v>
      </c>
      <c r="Q8" s="11">
        <f t="shared" si="1"/>
        <v>81468</v>
      </c>
      <c r="R8" s="11">
        <f t="shared" si="1"/>
        <v>81468</v>
      </c>
      <c r="S8" s="11">
        <f t="shared" si="1"/>
        <v>81468</v>
      </c>
      <c r="T8" s="11">
        <f t="shared" si="1"/>
        <v>81468</v>
      </c>
    </row>
    <row r="9" spans="1:20" s="11" customFormat="1" ht="14.45" x14ac:dyDescent="0.35">
      <c r="A9" s="11" t="s">
        <v>377</v>
      </c>
      <c r="C9" s="11">
        <f>'Subsidies Paid'!F7</f>
        <v>0.3</v>
      </c>
      <c r="D9" s="11">
        <f>'Subsidies Paid'!G7</f>
        <v>0.3</v>
      </c>
      <c r="E9" s="11">
        <f>'Subsidies Paid'!H7</f>
        <v>0.3</v>
      </c>
      <c r="F9" s="11">
        <f>'Subsidies Paid'!I7</f>
        <v>0.3</v>
      </c>
      <c r="G9" s="11">
        <f>'Subsidies Paid'!J7</f>
        <v>0.3</v>
      </c>
      <c r="H9" s="11">
        <f>'Subsidies Paid'!K7</f>
        <v>0.3</v>
      </c>
      <c r="I9" s="11">
        <f>'Subsidies Paid'!L7</f>
        <v>0.3</v>
      </c>
      <c r="J9" s="11">
        <f>'Subsidies Paid'!M7</f>
        <v>0.26</v>
      </c>
      <c r="K9" s="11">
        <f>'Subsidies Paid'!N7</f>
        <v>0.22</v>
      </c>
      <c r="L9" s="11">
        <f>'Subsidies Paid'!O7</f>
        <v>0.1</v>
      </c>
      <c r="M9" s="11">
        <f>'Subsidies Paid'!P7</f>
        <v>0.1</v>
      </c>
      <c r="N9" s="11">
        <f>'Subsidies Paid'!Q7</f>
        <v>0.1</v>
      </c>
      <c r="O9" s="11">
        <f>'Subsidies Paid'!R7</f>
        <v>0.1</v>
      </c>
      <c r="P9" s="11">
        <f>'Subsidies Paid'!S7</f>
        <v>0.1</v>
      </c>
      <c r="Q9" s="11">
        <f>'Subsidies Paid'!T7</f>
        <v>0.1</v>
      </c>
      <c r="R9" s="11">
        <f>'Subsidies Paid'!U7</f>
        <v>0.1</v>
      </c>
      <c r="S9" s="11">
        <f>'Subsidies Paid'!V7</f>
        <v>0.1</v>
      </c>
      <c r="T9" s="11">
        <f>'Subsidies Paid'!W7</f>
        <v>0.1</v>
      </c>
    </row>
    <row r="10" spans="1:20" s="11" customFormat="1" ht="14.45" x14ac:dyDescent="0.35">
      <c r="A10" s="11" t="s">
        <v>378</v>
      </c>
      <c r="C10" s="11">
        <f t="shared" ref="C10:T10" si="2">C9*C4</f>
        <v>763636.36363636365</v>
      </c>
      <c r="D10" s="11">
        <f t="shared" si="2"/>
        <v>690855.53621636087</v>
      </c>
      <c r="E10" s="11">
        <f t="shared" si="2"/>
        <v>652863.62751903792</v>
      </c>
      <c r="F10" s="11">
        <f t="shared" si="2"/>
        <v>614871.71882171498</v>
      </c>
      <c r="G10" s="11">
        <f t="shared" si="2"/>
        <v>576879.81012439204</v>
      </c>
      <c r="H10" s="11">
        <f t="shared" si="2"/>
        <v>538887.9014270691</v>
      </c>
      <c r="I10" s="11">
        <f t="shared" si="2"/>
        <v>500895.99272974621</v>
      </c>
      <c r="J10" s="11">
        <f t="shared" si="2"/>
        <v>401183.53949476685</v>
      </c>
      <c r="K10" s="11">
        <f t="shared" si="2"/>
        <v>332133.74068991473</v>
      </c>
      <c r="L10" s="11">
        <f t="shared" si="2"/>
        <v>147638.40291941672</v>
      </c>
      <c r="M10" s="11">
        <f t="shared" si="2"/>
        <v>144306.92370705507</v>
      </c>
      <c r="N10" s="11">
        <f t="shared" si="2"/>
        <v>140975.44449469235</v>
      </c>
      <c r="O10" s="11">
        <f t="shared" si="2"/>
        <v>137643.9652823307</v>
      </c>
      <c r="P10" s="11">
        <f t="shared" si="2"/>
        <v>134312.48606996797</v>
      </c>
      <c r="Q10" s="11">
        <f t="shared" si="2"/>
        <v>130981.00685760631</v>
      </c>
      <c r="R10" s="11">
        <f t="shared" si="2"/>
        <v>127649.52764524362</v>
      </c>
      <c r="S10" s="11">
        <f t="shared" si="2"/>
        <v>124318.04843288193</v>
      </c>
      <c r="T10" s="11">
        <f t="shared" si="2"/>
        <v>120986.56922051923</v>
      </c>
    </row>
    <row r="11" spans="1:20" s="11" customFormat="1" ht="14.45" x14ac:dyDescent="0.35">
      <c r="A11" s="11" t="s">
        <v>379</v>
      </c>
      <c r="C11" s="11">
        <f t="shared" ref="C11:T11" si="3">C10/C8</f>
        <v>9.3734517066377432</v>
      </c>
      <c r="D11" s="11">
        <f t="shared" si="3"/>
        <v>8.4800846493882371</v>
      </c>
      <c r="E11" s="11">
        <f t="shared" si="3"/>
        <v>8.0137431570559965</v>
      </c>
      <c r="F11" s="11">
        <f t="shared" si="3"/>
        <v>7.5474016647237567</v>
      </c>
      <c r="G11" s="11">
        <f t="shared" si="3"/>
        <v>7.0810601723915161</v>
      </c>
      <c r="H11" s="11">
        <f t="shared" si="3"/>
        <v>6.6147186800592763</v>
      </c>
      <c r="I11" s="11">
        <f t="shared" si="3"/>
        <v>6.1483771877270366</v>
      </c>
      <c r="J11" s="11">
        <f t="shared" si="3"/>
        <v>4.9244309360088234</v>
      </c>
      <c r="K11" s="11">
        <f t="shared" si="3"/>
        <v>4.0768613528000532</v>
      </c>
      <c r="L11" s="11">
        <f t="shared" si="3"/>
        <v>1.8122256949896489</v>
      </c>
      <c r="M11" s="11">
        <f t="shared" si="3"/>
        <v>1.7713325932520139</v>
      </c>
      <c r="N11" s="11">
        <f t="shared" si="3"/>
        <v>1.7304394915143657</v>
      </c>
      <c r="O11" s="11">
        <f t="shared" si="3"/>
        <v>1.6895463897767307</v>
      </c>
      <c r="P11" s="11">
        <f t="shared" si="3"/>
        <v>1.6486532880390825</v>
      </c>
      <c r="Q11" s="11">
        <f t="shared" si="3"/>
        <v>1.6077601863014472</v>
      </c>
      <c r="R11" s="11">
        <f t="shared" si="3"/>
        <v>1.5668670845637995</v>
      </c>
      <c r="S11" s="11">
        <f t="shared" si="3"/>
        <v>1.525973982826164</v>
      </c>
      <c r="T11" s="11">
        <f t="shared" si="3"/>
        <v>1.4850808810885161</v>
      </c>
    </row>
    <row r="12" spans="1:20" s="11" customFormat="1" ht="14.45" x14ac:dyDescent="0.35"/>
    <row r="13" spans="1:20" s="11" customFormat="1" ht="14.45" x14ac:dyDescent="0.35">
      <c r="A13" s="40" t="s">
        <v>380</v>
      </c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1" customFormat="1" ht="14.45" x14ac:dyDescent="0.35">
      <c r="A14" s="44" t="s">
        <v>391</v>
      </c>
      <c r="B14" s="11" t="s">
        <v>0</v>
      </c>
      <c r="C14" s="11">
        <v>2013</v>
      </c>
      <c r="D14" s="11">
        <v>2014</v>
      </c>
      <c r="E14" s="11">
        <v>2015</v>
      </c>
      <c r="F14" s="11">
        <v>2016</v>
      </c>
      <c r="G14" s="11">
        <v>2017</v>
      </c>
      <c r="H14" s="11">
        <v>2018</v>
      </c>
      <c r="I14" s="11">
        <v>2019</v>
      </c>
      <c r="J14" s="11">
        <v>2020</v>
      </c>
      <c r="K14" s="11">
        <v>2021</v>
      </c>
      <c r="L14" s="11">
        <v>2022</v>
      </c>
      <c r="M14" s="11">
        <v>2023</v>
      </c>
      <c r="N14" s="11">
        <v>2024</v>
      </c>
      <c r="O14" s="11">
        <v>2025</v>
      </c>
      <c r="P14" s="11">
        <v>2026</v>
      </c>
      <c r="Q14" s="11">
        <v>2027</v>
      </c>
      <c r="R14" s="11">
        <v>2028</v>
      </c>
      <c r="S14" s="11">
        <v>2029</v>
      </c>
      <c r="T14" s="11">
        <v>2030</v>
      </c>
    </row>
    <row r="15" spans="1:20" s="11" customFormat="1" ht="14.45" x14ac:dyDescent="0.35">
      <c r="A15" s="11" t="s">
        <v>381</v>
      </c>
      <c r="B15" s="11" t="s">
        <v>372</v>
      </c>
      <c r="C15" s="11">
        <v>5067000</v>
      </c>
      <c r="D15" s="11">
        <v>5067000</v>
      </c>
      <c r="E15" s="11">
        <v>5067000</v>
      </c>
      <c r="F15" s="11">
        <v>5067000</v>
      </c>
      <c r="G15" s="11">
        <v>5067000</v>
      </c>
      <c r="H15" s="11">
        <v>5067000</v>
      </c>
      <c r="I15" s="11">
        <v>5067000</v>
      </c>
      <c r="J15" s="11">
        <v>5067000</v>
      </c>
      <c r="K15" s="11">
        <v>5019739</v>
      </c>
      <c r="L15" s="11">
        <v>4972478</v>
      </c>
      <c r="M15" s="11">
        <v>4925216</v>
      </c>
      <c r="N15" s="11">
        <v>4877955</v>
      </c>
      <c r="O15" s="11">
        <v>4830694</v>
      </c>
      <c r="P15" s="11">
        <v>4783433</v>
      </c>
      <c r="Q15" s="11">
        <v>4736171</v>
      </c>
      <c r="R15" s="11">
        <v>4688910</v>
      </c>
      <c r="S15" s="11">
        <v>4641649</v>
      </c>
      <c r="T15" s="11">
        <v>4594388</v>
      </c>
    </row>
    <row r="16" spans="1:20" s="11" customFormat="1" ht="14.45" x14ac:dyDescent="0.35">
      <c r="A16" s="11" t="s">
        <v>382</v>
      </c>
      <c r="B16" s="11" t="s">
        <v>439</v>
      </c>
      <c r="C16" s="11">
        <v>0.68500000000000005</v>
      </c>
      <c r="D16" s="11">
        <v>0.68500000000000005</v>
      </c>
      <c r="E16" s="11">
        <v>0.68500000000000005</v>
      </c>
      <c r="F16" s="11">
        <v>0.68500000000000005</v>
      </c>
      <c r="G16" s="11">
        <v>0.68500000000000005</v>
      </c>
      <c r="H16" s="11">
        <v>0.68500000000000005</v>
      </c>
      <c r="I16" s="11">
        <v>0.68500000000000005</v>
      </c>
      <c r="J16" s="11">
        <v>0.68500000000000005</v>
      </c>
      <c r="K16" s="11">
        <v>0.68500000000000005</v>
      </c>
      <c r="L16" s="11">
        <v>0.68500000000000005</v>
      </c>
      <c r="M16" s="11">
        <v>0.68500000000000005</v>
      </c>
      <c r="N16" s="11">
        <v>0.68500000000000005</v>
      </c>
      <c r="O16" s="11">
        <v>0.68500000000000005</v>
      </c>
      <c r="P16" s="11">
        <v>0.68500000000000005</v>
      </c>
      <c r="Q16" s="11">
        <v>0.68500000000000005</v>
      </c>
      <c r="R16" s="11">
        <v>0.68500000000000005</v>
      </c>
      <c r="S16" s="11">
        <v>0.68500000000000005</v>
      </c>
      <c r="T16" s="11">
        <v>0.68500000000000005</v>
      </c>
    </row>
    <row r="17" spans="1:20" s="11" customFormat="1" ht="14.45" x14ac:dyDescent="0.35">
      <c r="A17" s="11" t="s">
        <v>383</v>
      </c>
      <c r="C17" s="11">
        <f t="shared" ref="C17:T17" si="4">C16*8760</f>
        <v>6000.6</v>
      </c>
      <c r="D17" s="11">
        <f t="shared" si="4"/>
        <v>6000.6</v>
      </c>
      <c r="E17" s="11">
        <f t="shared" si="4"/>
        <v>6000.6</v>
      </c>
      <c r="F17" s="11">
        <f t="shared" si="4"/>
        <v>6000.6</v>
      </c>
      <c r="G17" s="11">
        <f t="shared" si="4"/>
        <v>6000.6</v>
      </c>
      <c r="H17" s="11">
        <f t="shared" si="4"/>
        <v>6000.6</v>
      </c>
      <c r="I17" s="11">
        <f t="shared" si="4"/>
        <v>6000.6</v>
      </c>
      <c r="J17" s="11">
        <f t="shared" si="4"/>
        <v>6000.6</v>
      </c>
      <c r="K17" s="11">
        <f t="shared" si="4"/>
        <v>6000.6</v>
      </c>
      <c r="L17" s="11">
        <f t="shared" si="4"/>
        <v>6000.6</v>
      </c>
      <c r="M17" s="11">
        <f t="shared" si="4"/>
        <v>6000.6</v>
      </c>
      <c r="N17" s="11">
        <f t="shared" si="4"/>
        <v>6000.6</v>
      </c>
      <c r="O17" s="11">
        <f t="shared" si="4"/>
        <v>6000.6</v>
      </c>
      <c r="P17" s="11">
        <f t="shared" si="4"/>
        <v>6000.6</v>
      </c>
      <c r="Q17" s="11">
        <f t="shared" si="4"/>
        <v>6000.6</v>
      </c>
      <c r="R17" s="11">
        <f t="shared" si="4"/>
        <v>6000.6</v>
      </c>
      <c r="S17" s="11">
        <f t="shared" si="4"/>
        <v>6000.6</v>
      </c>
      <c r="T17" s="11">
        <f t="shared" si="4"/>
        <v>6000.6</v>
      </c>
    </row>
    <row r="18" spans="1:20" s="11" customFormat="1" ht="14.45" x14ac:dyDescent="0.35">
      <c r="A18" s="11" t="s">
        <v>384</v>
      </c>
      <c r="B18" s="11" t="s">
        <v>376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  <c r="Q18" s="11">
        <v>30</v>
      </c>
      <c r="R18" s="11">
        <v>30</v>
      </c>
      <c r="S18" s="11">
        <v>30</v>
      </c>
      <c r="T18" s="11">
        <v>30</v>
      </c>
    </row>
    <row r="19" spans="1:20" s="11" customFormat="1" ht="14.45" x14ac:dyDescent="0.35">
      <c r="A19" s="11" t="s">
        <v>385</v>
      </c>
      <c r="C19" s="11">
        <f t="shared" ref="C19:T19" si="5">C17*C18</f>
        <v>180018</v>
      </c>
      <c r="D19" s="11">
        <f t="shared" si="5"/>
        <v>180018</v>
      </c>
      <c r="E19" s="11">
        <f t="shared" si="5"/>
        <v>180018</v>
      </c>
      <c r="F19" s="11">
        <f t="shared" si="5"/>
        <v>180018</v>
      </c>
      <c r="G19" s="11">
        <f t="shared" si="5"/>
        <v>180018</v>
      </c>
      <c r="H19" s="11">
        <f t="shared" si="5"/>
        <v>180018</v>
      </c>
      <c r="I19" s="11">
        <f t="shared" si="5"/>
        <v>180018</v>
      </c>
      <c r="J19" s="11">
        <f t="shared" si="5"/>
        <v>180018</v>
      </c>
      <c r="K19" s="11">
        <f t="shared" si="5"/>
        <v>180018</v>
      </c>
      <c r="L19" s="11">
        <f t="shared" si="5"/>
        <v>180018</v>
      </c>
      <c r="M19" s="11">
        <f t="shared" si="5"/>
        <v>180018</v>
      </c>
      <c r="N19" s="11">
        <f t="shared" si="5"/>
        <v>180018</v>
      </c>
      <c r="O19" s="11">
        <f t="shared" si="5"/>
        <v>180018</v>
      </c>
      <c r="P19" s="11">
        <f t="shared" si="5"/>
        <v>180018</v>
      </c>
      <c r="Q19" s="11">
        <f t="shared" si="5"/>
        <v>180018</v>
      </c>
      <c r="R19" s="11">
        <f t="shared" si="5"/>
        <v>180018</v>
      </c>
      <c r="S19" s="11">
        <f t="shared" si="5"/>
        <v>180018</v>
      </c>
      <c r="T19" s="11">
        <f t="shared" si="5"/>
        <v>180018</v>
      </c>
    </row>
    <row r="20" spans="1:20" s="11" customFormat="1" ht="14.45" x14ac:dyDescent="0.35">
      <c r="A20" s="11" t="s">
        <v>386</v>
      </c>
      <c r="C20" s="11">
        <f>'Subsidies Paid'!F7</f>
        <v>0.3</v>
      </c>
      <c r="D20" s="11">
        <f>'Subsidies Paid'!G7</f>
        <v>0.3</v>
      </c>
      <c r="E20" s="11">
        <f>'Subsidies Paid'!H7</f>
        <v>0.3</v>
      </c>
      <c r="F20" s="11">
        <f>'Subsidies Paid'!I7</f>
        <v>0.3</v>
      </c>
      <c r="G20" s="11">
        <f>'Subsidies Paid'!J7</f>
        <v>0.3</v>
      </c>
      <c r="H20" s="11">
        <f>'Subsidies Paid'!K7</f>
        <v>0.3</v>
      </c>
      <c r="I20" s="11">
        <f>'Subsidies Paid'!L7</f>
        <v>0.3</v>
      </c>
      <c r="J20" s="11">
        <f>'Subsidies Paid'!M7</f>
        <v>0.26</v>
      </c>
      <c r="K20" s="11">
        <f>'Subsidies Paid'!N7</f>
        <v>0.22</v>
      </c>
      <c r="L20" s="11">
        <f>'Subsidies Paid'!O7</f>
        <v>0.1</v>
      </c>
      <c r="M20" s="11">
        <f>'Subsidies Paid'!P7</f>
        <v>0.1</v>
      </c>
      <c r="N20" s="11">
        <f>'Subsidies Paid'!Q7</f>
        <v>0.1</v>
      </c>
      <c r="O20" s="11">
        <f>'Subsidies Paid'!R7</f>
        <v>0.1</v>
      </c>
      <c r="P20" s="11">
        <f>'Subsidies Paid'!S7</f>
        <v>0.1</v>
      </c>
      <c r="Q20" s="11">
        <f>'Subsidies Paid'!T7</f>
        <v>0.1</v>
      </c>
      <c r="R20" s="11">
        <f>'Subsidies Paid'!U7</f>
        <v>0.1</v>
      </c>
      <c r="S20" s="11">
        <f>'Subsidies Paid'!V7</f>
        <v>0.1</v>
      </c>
      <c r="T20" s="11">
        <f>'Subsidies Paid'!W7</f>
        <v>0.1</v>
      </c>
    </row>
    <row r="21" spans="1:20" s="11" customFormat="1" ht="14.45" x14ac:dyDescent="0.35">
      <c r="A21" s="11" t="s">
        <v>387</v>
      </c>
      <c r="C21" s="11">
        <f t="shared" ref="C21:T21" si="6">C20*C15</f>
        <v>1520100</v>
      </c>
      <c r="D21" s="11">
        <f t="shared" si="6"/>
        <v>1520100</v>
      </c>
      <c r="E21" s="11">
        <f t="shared" si="6"/>
        <v>1520100</v>
      </c>
      <c r="F21" s="11">
        <f t="shared" si="6"/>
        <v>1520100</v>
      </c>
      <c r="G21" s="11">
        <f t="shared" si="6"/>
        <v>1520100</v>
      </c>
      <c r="H21" s="11">
        <f t="shared" si="6"/>
        <v>1520100</v>
      </c>
      <c r="I21" s="11">
        <f t="shared" si="6"/>
        <v>1520100</v>
      </c>
      <c r="J21" s="11">
        <f t="shared" si="6"/>
        <v>1317420</v>
      </c>
      <c r="K21" s="11">
        <f t="shared" si="6"/>
        <v>1104342.58</v>
      </c>
      <c r="L21" s="11">
        <f t="shared" si="6"/>
        <v>497247.80000000005</v>
      </c>
      <c r="M21" s="11">
        <f t="shared" si="6"/>
        <v>492521.60000000003</v>
      </c>
      <c r="N21" s="11">
        <f t="shared" si="6"/>
        <v>487795.5</v>
      </c>
      <c r="O21" s="11">
        <f t="shared" si="6"/>
        <v>483069.4</v>
      </c>
      <c r="P21" s="11">
        <f t="shared" si="6"/>
        <v>478343.30000000005</v>
      </c>
      <c r="Q21" s="11">
        <f t="shared" si="6"/>
        <v>473617.10000000003</v>
      </c>
      <c r="R21" s="11">
        <f t="shared" si="6"/>
        <v>468891</v>
      </c>
      <c r="S21" s="11">
        <f t="shared" si="6"/>
        <v>464164.9</v>
      </c>
      <c r="T21" s="11">
        <f t="shared" si="6"/>
        <v>459438.80000000005</v>
      </c>
    </row>
    <row r="22" spans="1:20" s="11" customFormat="1" ht="14.45" x14ac:dyDescent="0.35">
      <c r="A22" s="11" t="s">
        <v>388</v>
      </c>
      <c r="C22" s="11">
        <f t="shared" ref="C22:T22" si="7">C21/C19</f>
        <v>8.444155584441555</v>
      </c>
      <c r="D22" s="11">
        <f t="shared" si="7"/>
        <v>8.444155584441555</v>
      </c>
      <c r="E22" s="11">
        <f t="shared" si="7"/>
        <v>8.444155584441555</v>
      </c>
      <c r="F22" s="11">
        <f t="shared" si="7"/>
        <v>8.444155584441555</v>
      </c>
      <c r="G22" s="11">
        <f t="shared" si="7"/>
        <v>8.444155584441555</v>
      </c>
      <c r="H22" s="11">
        <f t="shared" si="7"/>
        <v>8.444155584441555</v>
      </c>
      <c r="I22" s="11">
        <f t="shared" si="7"/>
        <v>8.444155584441555</v>
      </c>
      <c r="J22" s="11">
        <f t="shared" si="7"/>
        <v>7.3182681731826813</v>
      </c>
      <c r="K22" s="11">
        <f t="shared" si="7"/>
        <v>6.1346230932462316</v>
      </c>
      <c r="L22" s="11">
        <f t="shared" si="7"/>
        <v>2.7622115566221157</v>
      </c>
      <c r="M22" s="11">
        <f t="shared" si="7"/>
        <v>2.7359575153595754</v>
      </c>
      <c r="N22" s="11">
        <f t="shared" si="7"/>
        <v>2.7097040295970403</v>
      </c>
      <c r="O22" s="11">
        <f t="shared" si="7"/>
        <v>2.6834505438345055</v>
      </c>
      <c r="P22" s="11">
        <f t="shared" si="7"/>
        <v>2.6571970580719708</v>
      </c>
      <c r="Q22" s="11">
        <f t="shared" si="7"/>
        <v>2.6309430168094305</v>
      </c>
      <c r="R22" s="11">
        <f t="shared" si="7"/>
        <v>2.6046895310468954</v>
      </c>
      <c r="S22" s="11">
        <f t="shared" si="7"/>
        <v>2.5784360452843607</v>
      </c>
      <c r="T22" s="11">
        <f t="shared" si="7"/>
        <v>2.5521825595218259</v>
      </c>
    </row>
    <row r="24" spans="1:20" s="11" customFormat="1" ht="14.45" x14ac:dyDescent="0.35">
      <c r="A24" s="40" t="s">
        <v>440</v>
      </c>
      <c r="B24" s="4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s="11" customFormat="1" ht="14.45" x14ac:dyDescent="0.35">
      <c r="A25" s="44" t="s">
        <v>391</v>
      </c>
      <c r="B25" s="11" t="s">
        <v>0</v>
      </c>
      <c r="C25" s="11">
        <v>2013</v>
      </c>
      <c r="D25" s="11">
        <v>2014</v>
      </c>
      <c r="E25" s="11">
        <v>2015</v>
      </c>
      <c r="F25" s="11">
        <v>2016</v>
      </c>
      <c r="G25" s="11">
        <v>2017</v>
      </c>
      <c r="H25" s="11">
        <v>2018</v>
      </c>
      <c r="I25" s="11">
        <v>2019</v>
      </c>
      <c r="J25" s="11">
        <v>2020</v>
      </c>
      <c r="K25" s="11">
        <v>2021</v>
      </c>
      <c r="L25" s="11">
        <v>2022</v>
      </c>
      <c r="M25" s="11">
        <v>2023</v>
      </c>
      <c r="N25" s="11">
        <v>2024</v>
      </c>
      <c r="O25" s="11">
        <v>2025</v>
      </c>
      <c r="P25" s="11">
        <v>2026</v>
      </c>
      <c r="Q25" s="11">
        <v>2027</v>
      </c>
      <c r="R25" s="11">
        <v>2028</v>
      </c>
      <c r="S25" s="11">
        <v>2029</v>
      </c>
      <c r="T25" s="11">
        <v>2030</v>
      </c>
    </row>
    <row r="26" spans="1:20" s="11" customFormat="1" ht="14.45" x14ac:dyDescent="0.35">
      <c r="A26" s="11" t="s">
        <v>441</v>
      </c>
      <c r="B26" s="11" t="s">
        <v>372</v>
      </c>
      <c r="C26" s="11">
        <f>4362*1000</f>
        <v>4362000</v>
      </c>
      <c r="D26" s="11">
        <f t="shared" ref="D26:T26" si="8">4362*1000</f>
        <v>4362000</v>
      </c>
      <c r="E26" s="11">
        <f t="shared" si="8"/>
        <v>4362000</v>
      </c>
      <c r="F26" s="11">
        <f t="shared" si="8"/>
        <v>4362000</v>
      </c>
      <c r="G26" s="11">
        <f t="shared" si="8"/>
        <v>4362000</v>
      </c>
      <c r="H26" s="11">
        <f t="shared" si="8"/>
        <v>4362000</v>
      </c>
      <c r="I26" s="11">
        <f t="shared" si="8"/>
        <v>4362000</v>
      </c>
      <c r="J26" s="11">
        <f t="shared" si="8"/>
        <v>4362000</v>
      </c>
      <c r="K26" s="11">
        <f t="shared" si="8"/>
        <v>4362000</v>
      </c>
      <c r="L26" s="11">
        <f t="shared" si="8"/>
        <v>4362000</v>
      </c>
      <c r="M26" s="11">
        <f t="shared" si="8"/>
        <v>4362000</v>
      </c>
      <c r="N26" s="11">
        <f t="shared" si="8"/>
        <v>4362000</v>
      </c>
      <c r="O26" s="11">
        <f t="shared" si="8"/>
        <v>4362000</v>
      </c>
      <c r="P26" s="11">
        <f t="shared" si="8"/>
        <v>4362000</v>
      </c>
      <c r="Q26" s="11">
        <f t="shared" si="8"/>
        <v>4362000</v>
      </c>
      <c r="R26" s="11">
        <f t="shared" si="8"/>
        <v>4362000</v>
      </c>
      <c r="S26" s="11">
        <f t="shared" si="8"/>
        <v>4362000</v>
      </c>
      <c r="T26" s="11">
        <f t="shared" si="8"/>
        <v>4362000</v>
      </c>
    </row>
    <row r="27" spans="1:20" s="11" customFormat="1" ht="14.45" x14ac:dyDescent="0.35">
      <c r="A27" s="11" t="s">
        <v>442</v>
      </c>
      <c r="B27" s="11" t="s">
        <v>439</v>
      </c>
      <c r="C27" s="11">
        <v>0.875</v>
      </c>
      <c r="D27" s="11">
        <v>0.875</v>
      </c>
      <c r="E27" s="11">
        <v>0.875</v>
      </c>
      <c r="F27" s="11">
        <v>0.875</v>
      </c>
      <c r="G27" s="11">
        <v>0.875</v>
      </c>
      <c r="H27" s="11">
        <v>0.875</v>
      </c>
      <c r="I27" s="11">
        <v>0.875</v>
      </c>
      <c r="J27" s="11">
        <v>0.875</v>
      </c>
      <c r="K27" s="11">
        <v>0.875</v>
      </c>
      <c r="L27" s="11">
        <v>0.875</v>
      </c>
      <c r="M27" s="11">
        <v>0.875</v>
      </c>
      <c r="N27" s="11">
        <v>0.875</v>
      </c>
      <c r="O27" s="11">
        <v>0.875</v>
      </c>
      <c r="P27" s="11">
        <v>0.875</v>
      </c>
      <c r="Q27" s="11">
        <v>0.875</v>
      </c>
      <c r="R27" s="11">
        <v>0.875</v>
      </c>
      <c r="S27" s="11">
        <v>0.875</v>
      </c>
      <c r="T27" s="11">
        <v>0.875</v>
      </c>
    </row>
    <row r="28" spans="1:20" s="11" customFormat="1" ht="14.45" x14ac:dyDescent="0.35">
      <c r="A28" s="11" t="s">
        <v>443</v>
      </c>
      <c r="C28" s="11">
        <f t="shared" ref="C28:T28" si="9">C27*8760</f>
        <v>7665</v>
      </c>
      <c r="D28" s="11">
        <f t="shared" si="9"/>
        <v>7665</v>
      </c>
      <c r="E28" s="11">
        <f t="shared" si="9"/>
        <v>7665</v>
      </c>
      <c r="F28" s="11">
        <f t="shared" si="9"/>
        <v>7665</v>
      </c>
      <c r="G28" s="11">
        <f t="shared" si="9"/>
        <v>7665</v>
      </c>
      <c r="H28" s="11">
        <f t="shared" si="9"/>
        <v>7665</v>
      </c>
      <c r="I28" s="11">
        <f t="shared" si="9"/>
        <v>7665</v>
      </c>
      <c r="J28" s="11">
        <f t="shared" si="9"/>
        <v>7665</v>
      </c>
      <c r="K28" s="11">
        <f t="shared" si="9"/>
        <v>7665</v>
      </c>
      <c r="L28" s="11">
        <f t="shared" si="9"/>
        <v>7665</v>
      </c>
      <c r="M28" s="11">
        <f t="shared" si="9"/>
        <v>7665</v>
      </c>
      <c r="N28" s="11">
        <f t="shared" si="9"/>
        <v>7665</v>
      </c>
      <c r="O28" s="11">
        <f t="shared" si="9"/>
        <v>7665</v>
      </c>
      <c r="P28" s="11">
        <f t="shared" si="9"/>
        <v>7665</v>
      </c>
      <c r="Q28" s="11">
        <f t="shared" si="9"/>
        <v>7665</v>
      </c>
      <c r="R28" s="11">
        <f t="shared" si="9"/>
        <v>7665</v>
      </c>
      <c r="S28" s="11">
        <f t="shared" si="9"/>
        <v>7665</v>
      </c>
      <c r="T28" s="11">
        <f t="shared" si="9"/>
        <v>7665</v>
      </c>
    </row>
    <row r="29" spans="1:20" s="11" customFormat="1" ht="14.45" x14ac:dyDescent="0.35">
      <c r="A29" s="11" t="s">
        <v>444</v>
      </c>
      <c r="B29" s="11" t="s">
        <v>376</v>
      </c>
      <c r="C29" s="11">
        <v>30</v>
      </c>
      <c r="D29" s="11">
        <v>30</v>
      </c>
      <c r="E29" s="11">
        <v>30</v>
      </c>
      <c r="F29" s="11">
        <v>30</v>
      </c>
      <c r="G29" s="11">
        <v>30</v>
      </c>
      <c r="H29" s="11">
        <v>30</v>
      </c>
      <c r="I29" s="11">
        <v>30</v>
      </c>
      <c r="J29" s="11">
        <v>30</v>
      </c>
      <c r="K29" s="11">
        <v>30</v>
      </c>
      <c r="L29" s="11">
        <v>30</v>
      </c>
      <c r="M29" s="11">
        <v>30</v>
      </c>
      <c r="N29" s="11">
        <v>30</v>
      </c>
      <c r="O29" s="11">
        <v>30</v>
      </c>
      <c r="P29" s="11">
        <v>30</v>
      </c>
      <c r="Q29" s="11">
        <v>30</v>
      </c>
      <c r="R29" s="11">
        <v>30</v>
      </c>
      <c r="S29" s="11">
        <v>30</v>
      </c>
      <c r="T29" s="11">
        <v>30</v>
      </c>
    </row>
    <row r="30" spans="1:20" s="11" customFormat="1" ht="14.45" x14ac:dyDescent="0.35">
      <c r="A30" s="11" t="s">
        <v>445</v>
      </c>
      <c r="C30" s="11">
        <f t="shared" ref="C30:T30" si="10">C28*C29</f>
        <v>229950</v>
      </c>
      <c r="D30" s="11">
        <f t="shared" si="10"/>
        <v>229950</v>
      </c>
      <c r="E30" s="11">
        <f t="shared" si="10"/>
        <v>229950</v>
      </c>
      <c r="F30" s="11">
        <f t="shared" si="10"/>
        <v>229950</v>
      </c>
      <c r="G30" s="11">
        <f t="shared" si="10"/>
        <v>229950</v>
      </c>
      <c r="H30" s="11">
        <f t="shared" si="10"/>
        <v>229950</v>
      </c>
      <c r="I30" s="11">
        <f t="shared" si="10"/>
        <v>229950</v>
      </c>
      <c r="J30" s="11">
        <f t="shared" si="10"/>
        <v>229950</v>
      </c>
      <c r="K30" s="11">
        <f t="shared" si="10"/>
        <v>229950</v>
      </c>
      <c r="L30" s="11">
        <f t="shared" si="10"/>
        <v>229950</v>
      </c>
      <c r="M30" s="11">
        <f t="shared" si="10"/>
        <v>229950</v>
      </c>
      <c r="N30" s="11">
        <f t="shared" si="10"/>
        <v>229950</v>
      </c>
      <c r="O30" s="11">
        <f t="shared" si="10"/>
        <v>229950</v>
      </c>
      <c r="P30" s="11">
        <f t="shared" si="10"/>
        <v>229950</v>
      </c>
      <c r="Q30" s="11">
        <f t="shared" si="10"/>
        <v>229950</v>
      </c>
      <c r="R30" s="11">
        <f t="shared" si="10"/>
        <v>229950</v>
      </c>
      <c r="S30" s="11">
        <f t="shared" si="10"/>
        <v>229950</v>
      </c>
      <c r="T30" s="11">
        <f t="shared" si="10"/>
        <v>229950</v>
      </c>
    </row>
    <row r="31" spans="1:20" s="11" customFormat="1" ht="14.45" x14ac:dyDescent="0.35">
      <c r="A31" s="11" t="s">
        <v>446</v>
      </c>
      <c r="C31" s="11">
        <f>'Subsidies Paid'!F10</f>
        <v>0.1</v>
      </c>
      <c r="D31" s="11">
        <f>'Subsidies Paid'!G10</f>
        <v>0.1</v>
      </c>
      <c r="E31" s="11">
        <f>'Subsidies Paid'!H10</f>
        <v>0.1</v>
      </c>
      <c r="F31" s="11">
        <f>'Subsidies Paid'!I10</f>
        <v>0.1</v>
      </c>
      <c r="G31" s="11">
        <f>'Subsidies Paid'!J10</f>
        <v>0.1</v>
      </c>
      <c r="H31" s="11">
        <f>'Subsidies Paid'!K10</f>
        <v>0.1</v>
      </c>
      <c r="I31" s="11">
        <f>'Subsidies Paid'!L10</f>
        <v>0.1</v>
      </c>
      <c r="J31" s="11">
        <f>'Subsidies Paid'!M10</f>
        <v>0.1</v>
      </c>
      <c r="K31" s="11">
        <f>'Subsidies Paid'!N10</f>
        <v>0.1</v>
      </c>
      <c r="L31" s="11">
        <f>'Subsidies Paid'!O10</f>
        <v>0.1</v>
      </c>
      <c r="M31" s="11">
        <f>'Subsidies Paid'!P10</f>
        <v>0.1</v>
      </c>
      <c r="N31" s="11">
        <f>'Subsidies Paid'!Q10</f>
        <v>0.1</v>
      </c>
      <c r="O31" s="11">
        <f>'Subsidies Paid'!R10</f>
        <v>0.1</v>
      </c>
      <c r="P31" s="11">
        <f>'Subsidies Paid'!S10</f>
        <v>0.1</v>
      </c>
      <c r="Q31" s="11">
        <f>'Subsidies Paid'!T10</f>
        <v>0.1</v>
      </c>
      <c r="R31" s="11">
        <f>'Subsidies Paid'!U10</f>
        <v>0.1</v>
      </c>
      <c r="S31" s="11">
        <f>'Subsidies Paid'!V10</f>
        <v>0.1</v>
      </c>
      <c r="T31" s="11">
        <f>'Subsidies Paid'!W10</f>
        <v>0.1</v>
      </c>
    </row>
    <row r="32" spans="1:20" s="11" customFormat="1" ht="14.45" x14ac:dyDescent="0.35">
      <c r="A32" s="11" t="s">
        <v>447</v>
      </c>
      <c r="C32" s="11">
        <f t="shared" ref="C32:T32" si="11">C31*C26</f>
        <v>436200</v>
      </c>
      <c r="D32" s="11">
        <f t="shared" si="11"/>
        <v>436200</v>
      </c>
      <c r="E32" s="11">
        <f t="shared" si="11"/>
        <v>436200</v>
      </c>
      <c r="F32" s="11">
        <f t="shared" si="11"/>
        <v>436200</v>
      </c>
      <c r="G32" s="11">
        <f t="shared" si="11"/>
        <v>436200</v>
      </c>
      <c r="H32" s="11">
        <f t="shared" si="11"/>
        <v>436200</v>
      </c>
      <c r="I32" s="11">
        <f t="shared" si="11"/>
        <v>436200</v>
      </c>
      <c r="J32" s="11">
        <f t="shared" si="11"/>
        <v>436200</v>
      </c>
      <c r="K32" s="11">
        <f t="shared" si="11"/>
        <v>436200</v>
      </c>
      <c r="L32" s="11">
        <f t="shared" si="11"/>
        <v>436200</v>
      </c>
      <c r="M32" s="11">
        <f t="shared" si="11"/>
        <v>436200</v>
      </c>
      <c r="N32" s="11">
        <f t="shared" si="11"/>
        <v>436200</v>
      </c>
      <c r="O32" s="11">
        <f t="shared" si="11"/>
        <v>436200</v>
      </c>
      <c r="P32" s="11">
        <f t="shared" si="11"/>
        <v>436200</v>
      </c>
      <c r="Q32" s="11">
        <f t="shared" si="11"/>
        <v>436200</v>
      </c>
      <c r="R32" s="11">
        <f t="shared" si="11"/>
        <v>436200</v>
      </c>
      <c r="S32" s="11">
        <f t="shared" si="11"/>
        <v>436200</v>
      </c>
      <c r="T32" s="11">
        <f t="shared" si="11"/>
        <v>436200</v>
      </c>
    </row>
    <row r="33" spans="1:20" s="11" customFormat="1" ht="14.45" x14ac:dyDescent="0.35">
      <c r="A33" s="11" t="s">
        <v>448</v>
      </c>
      <c r="C33" s="11">
        <f t="shared" ref="C33:T33" si="12">C32/C30</f>
        <v>1.8969341161121982</v>
      </c>
      <c r="D33" s="11">
        <f t="shared" si="12"/>
        <v>1.8969341161121982</v>
      </c>
      <c r="E33" s="11">
        <f t="shared" si="12"/>
        <v>1.8969341161121982</v>
      </c>
      <c r="F33" s="11">
        <f t="shared" si="12"/>
        <v>1.8969341161121982</v>
      </c>
      <c r="G33" s="11">
        <f t="shared" si="12"/>
        <v>1.8969341161121982</v>
      </c>
      <c r="H33" s="11">
        <f t="shared" si="12"/>
        <v>1.8969341161121982</v>
      </c>
      <c r="I33" s="11">
        <f t="shared" si="12"/>
        <v>1.8969341161121982</v>
      </c>
      <c r="J33" s="11">
        <f t="shared" si="12"/>
        <v>1.8969341161121982</v>
      </c>
      <c r="K33" s="11">
        <f t="shared" si="12"/>
        <v>1.8969341161121982</v>
      </c>
      <c r="L33" s="11">
        <f t="shared" si="12"/>
        <v>1.8969341161121982</v>
      </c>
      <c r="M33" s="11">
        <f t="shared" si="12"/>
        <v>1.8969341161121982</v>
      </c>
      <c r="N33" s="11">
        <f t="shared" si="12"/>
        <v>1.8969341161121982</v>
      </c>
      <c r="O33" s="11">
        <f t="shared" si="12"/>
        <v>1.8969341161121982</v>
      </c>
      <c r="P33" s="11">
        <f t="shared" si="12"/>
        <v>1.8969341161121982</v>
      </c>
      <c r="Q33" s="11">
        <f t="shared" si="12"/>
        <v>1.8969341161121982</v>
      </c>
      <c r="R33" s="11">
        <f t="shared" si="12"/>
        <v>1.8969341161121982</v>
      </c>
      <c r="S33" s="11">
        <f t="shared" si="12"/>
        <v>1.8969341161121982</v>
      </c>
      <c r="T33" s="11">
        <f t="shared" si="12"/>
        <v>1.8969341161121982</v>
      </c>
    </row>
    <row r="34" spans="1:20" s="11" customFormat="1" ht="14.45" x14ac:dyDescent="0.35"/>
    <row r="35" spans="1:20" ht="14.45" x14ac:dyDescent="0.35">
      <c r="A35" s="43" t="s">
        <v>345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ht="14.45" x14ac:dyDescent="0.35">
      <c r="A36" s="45" t="s">
        <v>32</v>
      </c>
      <c r="B36" t="s">
        <v>0</v>
      </c>
      <c r="C36" s="11">
        <v>2013</v>
      </c>
      <c r="D36" s="11">
        <v>2014</v>
      </c>
      <c r="E36" s="11">
        <v>2015</v>
      </c>
      <c r="F36" s="11">
        <v>2016</v>
      </c>
      <c r="G36" s="11">
        <v>2017</v>
      </c>
      <c r="H36" s="11">
        <v>2018</v>
      </c>
      <c r="I36" s="11">
        <v>2019</v>
      </c>
      <c r="J36" s="11">
        <v>2020</v>
      </c>
      <c r="K36" s="11">
        <v>2021</v>
      </c>
      <c r="L36" s="11">
        <v>2022</v>
      </c>
      <c r="M36" s="11">
        <v>2023</v>
      </c>
      <c r="N36" s="11">
        <v>2024</v>
      </c>
      <c r="O36" s="11">
        <v>2025</v>
      </c>
      <c r="P36" s="11">
        <v>2026</v>
      </c>
      <c r="Q36" s="11">
        <v>2027</v>
      </c>
      <c r="R36" s="11">
        <v>2028</v>
      </c>
      <c r="S36" s="11">
        <v>2029</v>
      </c>
      <c r="T36" s="11">
        <v>2030</v>
      </c>
    </row>
    <row r="37" spans="1:20" ht="14.45" x14ac:dyDescent="0.35">
      <c r="A37" t="s">
        <v>392</v>
      </c>
      <c r="B37" s="11" t="s">
        <v>438</v>
      </c>
      <c r="C37" s="10">
        <f>D37</f>
        <v>400000000</v>
      </c>
      <c r="D37" s="10">
        <f>'Subsidies Paid'!G4*10^9</f>
        <v>400000000</v>
      </c>
      <c r="E37" s="10">
        <f>'Subsidies Paid'!H4*10^9</f>
        <v>400000000</v>
      </c>
      <c r="F37" s="10">
        <f>'Subsidies Paid'!I4*10^9</f>
        <v>400000000</v>
      </c>
      <c r="G37" s="10">
        <f>'Subsidies Paid'!J4*10^9</f>
        <v>300000000</v>
      </c>
      <c r="H37" s="10">
        <f>'Subsidies Paid'!K4*10^9</f>
        <v>300000000</v>
      </c>
      <c r="I37" s="10">
        <f>H37</f>
        <v>300000000</v>
      </c>
      <c r="J37" s="10">
        <f t="shared" ref="J37:T37" si="13">I37</f>
        <v>300000000</v>
      </c>
      <c r="K37" s="10">
        <f t="shared" si="13"/>
        <v>300000000</v>
      </c>
      <c r="L37" s="10">
        <f t="shared" si="13"/>
        <v>300000000</v>
      </c>
      <c r="M37" s="10">
        <f t="shared" si="13"/>
        <v>300000000</v>
      </c>
      <c r="N37" s="10">
        <f t="shared" si="13"/>
        <v>300000000</v>
      </c>
      <c r="O37" s="10">
        <f t="shared" si="13"/>
        <v>300000000</v>
      </c>
      <c r="P37" s="10">
        <f t="shared" si="13"/>
        <v>300000000</v>
      </c>
      <c r="Q37" s="10">
        <f t="shared" si="13"/>
        <v>300000000</v>
      </c>
      <c r="R37" s="10">
        <f t="shared" si="13"/>
        <v>300000000</v>
      </c>
      <c r="S37" s="10">
        <f t="shared" si="13"/>
        <v>300000000</v>
      </c>
      <c r="T37" s="10">
        <f t="shared" si="13"/>
        <v>300000000</v>
      </c>
    </row>
    <row r="38" spans="1:20" ht="14.45" x14ac:dyDescent="0.35">
      <c r="A38" t="s">
        <v>393</v>
      </c>
      <c r="B38" t="s">
        <v>395</v>
      </c>
      <c r="C38" s="10">
        <f>'AEO Table 8'!C10*10^6</f>
        <v>1550120972</v>
      </c>
      <c r="D38" s="10">
        <f>'AEO Table 8'!D10*10^6</f>
        <v>1579078125</v>
      </c>
      <c r="E38" s="10">
        <f>'AEO Table 8'!E10*10^6</f>
        <v>1556056396</v>
      </c>
      <c r="F38" s="10">
        <f>'AEO Table 8'!F10*10^6</f>
        <v>1526359131</v>
      </c>
      <c r="G38" s="10">
        <f>'AEO Table 8'!G10*10^6</f>
        <v>1557772949</v>
      </c>
      <c r="H38" s="10">
        <f>'AEO Table 8'!H10*10^6</f>
        <v>1575846436</v>
      </c>
      <c r="I38" s="10">
        <f>'AEO Table 8'!I10*10^6</f>
        <v>1635940674</v>
      </c>
      <c r="J38" s="10">
        <f>'AEO Table 8'!J10*10^6</f>
        <v>1670051514</v>
      </c>
      <c r="K38" s="10">
        <f>'AEO Table 8'!K10*10^6</f>
        <v>1674781738</v>
      </c>
      <c r="L38" s="10">
        <f>'AEO Table 8'!L10*10^6</f>
        <v>1681044067</v>
      </c>
      <c r="M38" s="10">
        <f>'AEO Table 8'!M10*10^6</f>
        <v>1687119385</v>
      </c>
      <c r="N38" s="10">
        <f>'AEO Table 8'!N10*10^6</f>
        <v>1692316650</v>
      </c>
      <c r="O38" s="10">
        <f>'AEO Table 8'!O10*10^6</f>
        <v>1684609863</v>
      </c>
      <c r="P38" s="10">
        <f>'AEO Table 8'!P10*10^6</f>
        <v>1683456421</v>
      </c>
      <c r="Q38" s="10">
        <f>'AEO Table 8'!Q10*10^6</f>
        <v>1681382080</v>
      </c>
      <c r="R38" s="10">
        <f>'AEO Table 8'!R10*10^6</f>
        <v>1678661133</v>
      </c>
      <c r="S38" s="10">
        <f>'AEO Table 8'!S10*10^6</f>
        <v>1675736450</v>
      </c>
      <c r="T38" s="10">
        <f>'AEO Table 8'!T10*10^6</f>
        <v>1673964355</v>
      </c>
    </row>
    <row r="39" spans="1:20" ht="14.45" x14ac:dyDescent="0.35">
      <c r="A39" t="s">
        <v>396</v>
      </c>
      <c r="C39">
        <f>C37/C38</f>
        <v>0.25804437668107366</v>
      </c>
      <c r="D39" s="11">
        <f t="shared" ref="D39:T39" si="14">D37/D38</f>
        <v>0.25331235590386003</v>
      </c>
      <c r="E39" s="11">
        <f t="shared" si="14"/>
        <v>0.25706009179888362</v>
      </c>
      <c r="F39" s="11">
        <f t="shared" si="14"/>
        <v>0.26206152397302362</v>
      </c>
      <c r="G39" s="11">
        <f t="shared" si="14"/>
        <v>0.19258262264252479</v>
      </c>
      <c r="H39" s="11">
        <f t="shared" si="14"/>
        <v>0.19037387980614121</v>
      </c>
      <c r="I39" s="11">
        <f t="shared" si="14"/>
        <v>0.18338073303506605</v>
      </c>
      <c r="J39" s="11">
        <f t="shared" si="14"/>
        <v>0.17963517740926405</v>
      </c>
      <c r="K39" s="11">
        <f t="shared" si="14"/>
        <v>0.17912781898270258</v>
      </c>
      <c r="L39" s="11">
        <f t="shared" si="14"/>
        <v>0.17846052098763929</v>
      </c>
      <c r="M39" s="11">
        <f t="shared" si="14"/>
        <v>0.17781788453577635</v>
      </c>
      <c r="N39" s="11">
        <f t="shared" si="14"/>
        <v>0.17727178894091716</v>
      </c>
      <c r="O39" s="11">
        <f t="shared" si="14"/>
        <v>0.17808277547761217</v>
      </c>
      <c r="P39" s="11">
        <f t="shared" si="14"/>
        <v>0.17820479120082908</v>
      </c>
      <c r="Q39" s="11">
        <f t="shared" si="14"/>
        <v>0.17842464456383406</v>
      </c>
      <c r="R39" s="11">
        <f t="shared" si="14"/>
        <v>0.17871385361967512</v>
      </c>
      <c r="S39" s="11">
        <f t="shared" si="14"/>
        <v>0.17902576505989351</v>
      </c>
      <c r="T39" s="11">
        <f t="shared" si="14"/>
        <v>0.179215285620583</v>
      </c>
    </row>
    <row r="41" spans="1:20" x14ac:dyDescent="0.25">
      <c r="A41" s="40" t="s">
        <v>397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x14ac:dyDescent="0.25">
      <c r="A42" s="45" t="s">
        <v>363</v>
      </c>
      <c r="B42" s="11" t="s">
        <v>0</v>
      </c>
      <c r="C42" s="11">
        <v>2013</v>
      </c>
      <c r="D42" s="11">
        <v>2014</v>
      </c>
      <c r="E42" s="11">
        <v>2015</v>
      </c>
      <c r="F42" s="11">
        <v>2016</v>
      </c>
      <c r="G42" s="11">
        <v>2017</v>
      </c>
      <c r="H42" s="11">
        <v>2018</v>
      </c>
      <c r="I42" s="11">
        <v>2019</v>
      </c>
      <c r="J42" s="11">
        <v>2020</v>
      </c>
      <c r="K42" s="11">
        <v>2021</v>
      </c>
      <c r="L42" s="11">
        <v>2022</v>
      </c>
      <c r="M42" s="11">
        <v>2023</v>
      </c>
      <c r="N42" s="11">
        <v>2024</v>
      </c>
      <c r="O42" s="11">
        <v>2025</v>
      </c>
      <c r="P42" s="11">
        <v>2026</v>
      </c>
      <c r="Q42" s="11">
        <v>2027</v>
      </c>
      <c r="R42" s="11">
        <v>2028</v>
      </c>
      <c r="S42" s="11">
        <v>2029</v>
      </c>
      <c r="T42" s="11">
        <v>2030</v>
      </c>
    </row>
    <row r="43" spans="1:20" x14ac:dyDescent="0.25">
      <c r="A43" t="s">
        <v>400</v>
      </c>
      <c r="B43" s="11" t="s">
        <v>438</v>
      </c>
      <c r="C43" s="10">
        <f>D43</f>
        <v>200000000</v>
      </c>
      <c r="D43" s="10">
        <f>'Subsidies Paid'!G6*10^9</f>
        <v>200000000</v>
      </c>
      <c r="E43" s="10">
        <f>'Subsidies Paid'!H6*10^9</f>
        <v>200000000</v>
      </c>
      <c r="F43" s="10">
        <f>'Subsidies Paid'!I6*10^9</f>
        <v>200000000</v>
      </c>
      <c r="G43" s="10">
        <f>'Subsidies Paid'!J6*10^9</f>
        <v>300000000</v>
      </c>
      <c r="H43" s="10">
        <f>'Subsidies Paid'!K6*10^9</f>
        <v>300000000</v>
      </c>
      <c r="I43" s="10">
        <f>H43</f>
        <v>300000000</v>
      </c>
      <c r="J43" s="10">
        <f t="shared" ref="J43:T43" si="15">I43</f>
        <v>300000000</v>
      </c>
      <c r="K43" s="10">
        <f t="shared" si="15"/>
        <v>300000000</v>
      </c>
      <c r="L43" s="10">
        <f t="shared" si="15"/>
        <v>300000000</v>
      </c>
      <c r="M43" s="10">
        <f t="shared" si="15"/>
        <v>300000000</v>
      </c>
      <c r="N43" s="10">
        <f t="shared" si="15"/>
        <v>300000000</v>
      </c>
      <c r="O43" s="10">
        <f t="shared" si="15"/>
        <v>300000000</v>
      </c>
      <c r="P43" s="10">
        <f t="shared" si="15"/>
        <v>300000000</v>
      </c>
      <c r="Q43" s="10">
        <f t="shared" si="15"/>
        <v>300000000</v>
      </c>
      <c r="R43" s="10">
        <f t="shared" si="15"/>
        <v>300000000</v>
      </c>
      <c r="S43" s="10">
        <f t="shared" si="15"/>
        <v>300000000</v>
      </c>
      <c r="T43" s="10">
        <f t="shared" si="15"/>
        <v>300000000</v>
      </c>
    </row>
    <row r="44" spans="1:20" x14ac:dyDescent="0.25">
      <c r="A44" t="s">
        <v>401</v>
      </c>
      <c r="B44" t="s">
        <v>395</v>
      </c>
      <c r="C44" s="10">
        <f>'AEO Table 8'!B13*10^6</f>
        <v>769332031</v>
      </c>
      <c r="D44" s="10">
        <f>'AEO Table 8'!C13*10^6</f>
        <v>789015991</v>
      </c>
      <c r="E44" s="10">
        <f>'AEO Table 8'!D13*10^6</f>
        <v>783621216</v>
      </c>
      <c r="F44" s="10">
        <f>'AEO Table 8'!E13*10^6</f>
        <v>774240479</v>
      </c>
      <c r="G44" s="10">
        <f>'AEO Table 8'!F13*10^6</f>
        <v>781443298</v>
      </c>
      <c r="H44" s="10">
        <f>'AEO Table 8'!G13*10^6</f>
        <v>794850830</v>
      </c>
      <c r="I44" s="10">
        <f>'AEO Table 8'!H13*10^6</f>
        <v>797800293</v>
      </c>
      <c r="J44" s="10">
        <f>'AEO Table 8'!I13*10^6</f>
        <v>800844482</v>
      </c>
      <c r="K44" s="10">
        <f>'AEO Table 8'!J13*10^6</f>
        <v>803694641</v>
      </c>
      <c r="L44" s="10">
        <f>'AEO Table 8'!K13*10^6</f>
        <v>806556641</v>
      </c>
      <c r="M44" s="10">
        <f>'AEO Table 8'!L13*10^6</f>
        <v>807548706</v>
      </c>
      <c r="N44" s="10">
        <f>'AEO Table 8'!M13*10^6</f>
        <v>807548706</v>
      </c>
      <c r="O44" s="10">
        <f>'AEO Table 8'!N13*10^6</f>
        <v>807548706</v>
      </c>
      <c r="P44" s="10">
        <f>'AEO Table 8'!O13*10^6</f>
        <v>807549194</v>
      </c>
      <c r="Q44" s="10">
        <f>'AEO Table 8'!P13*10^6</f>
        <v>807548706</v>
      </c>
      <c r="R44" s="10">
        <f>'AEO Table 8'!Q13*10^6</f>
        <v>807548706</v>
      </c>
      <c r="S44" s="10">
        <f>'AEO Table 8'!R13*10^6</f>
        <v>807549194</v>
      </c>
      <c r="T44" s="10">
        <f>'AEO Table 8'!S13*10^6</f>
        <v>807548706</v>
      </c>
    </row>
    <row r="45" spans="1:20" x14ac:dyDescent="0.25">
      <c r="A45" t="s">
        <v>398</v>
      </c>
      <c r="C45">
        <f>C43/C44</f>
        <v>0.25996577802699078</v>
      </c>
      <c r="D45" s="11">
        <f t="shared" ref="D45:T45" si="16">D43/D44</f>
        <v>0.25348028719483834</v>
      </c>
      <c r="E45" s="11">
        <f t="shared" si="16"/>
        <v>0.25522535112168276</v>
      </c>
      <c r="F45" s="11">
        <f t="shared" si="16"/>
        <v>0.25831767444956855</v>
      </c>
      <c r="G45" s="11">
        <f t="shared" si="16"/>
        <v>0.38390501366869489</v>
      </c>
      <c r="H45" s="11">
        <f t="shared" si="16"/>
        <v>0.37742930959762599</v>
      </c>
      <c r="I45" s="11">
        <f t="shared" si="16"/>
        <v>0.3760339556556167</v>
      </c>
      <c r="J45" s="11">
        <f t="shared" si="16"/>
        <v>0.37460456648310902</v>
      </c>
      <c r="K45" s="11">
        <f t="shared" si="16"/>
        <v>0.37327609852757498</v>
      </c>
      <c r="L45" s="11">
        <f t="shared" si="16"/>
        <v>0.37195155894823262</v>
      </c>
      <c r="M45" s="11">
        <f t="shared" si="16"/>
        <v>0.37149462041240644</v>
      </c>
      <c r="N45" s="11">
        <f t="shared" si="16"/>
        <v>0.37149462041240644</v>
      </c>
      <c r="O45" s="11">
        <f t="shared" si="16"/>
        <v>0.37149462041240644</v>
      </c>
      <c r="P45" s="11">
        <f t="shared" si="16"/>
        <v>0.3714943959191172</v>
      </c>
      <c r="Q45" s="11">
        <f t="shared" si="16"/>
        <v>0.37149462041240644</v>
      </c>
      <c r="R45" s="11">
        <f t="shared" si="16"/>
        <v>0.37149462041240644</v>
      </c>
      <c r="S45" s="11">
        <f t="shared" si="16"/>
        <v>0.3714943959191172</v>
      </c>
      <c r="T45" s="11">
        <f t="shared" si="16"/>
        <v>0.37149462041240644</v>
      </c>
    </row>
    <row r="47" spans="1:20" x14ac:dyDescent="0.25">
      <c r="A47" s="42" t="s">
        <v>399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0" t="s">
        <v>345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25">
      <c r="A49" s="45" t="s">
        <v>353</v>
      </c>
      <c r="B49" s="11" t="s">
        <v>0</v>
      </c>
      <c r="C49" s="11">
        <v>2013</v>
      </c>
      <c r="D49" s="11">
        <v>2014</v>
      </c>
      <c r="E49" s="11">
        <v>2015</v>
      </c>
      <c r="F49" s="11">
        <v>2016</v>
      </c>
      <c r="G49" s="11">
        <v>2017</v>
      </c>
      <c r="H49" s="11">
        <v>2018</v>
      </c>
      <c r="I49" s="11">
        <v>2019</v>
      </c>
      <c r="J49" s="11">
        <v>2020</v>
      </c>
      <c r="K49" s="11">
        <v>2021</v>
      </c>
      <c r="L49" s="11">
        <v>2022</v>
      </c>
      <c r="M49" s="11">
        <v>2023</v>
      </c>
      <c r="N49" s="11">
        <v>2024</v>
      </c>
      <c r="O49" s="11">
        <v>2025</v>
      </c>
      <c r="P49" s="11">
        <v>2026</v>
      </c>
      <c r="Q49" s="11">
        <v>2027</v>
      </c>
      <c r="R49" s="11">
        <v>2028</v>
      </c>
      <c r="S49" s="11">
        <v>2029</v>
      </c>
      <c r="T49" s="11">
        <v>2030</v>
      </c>
    </row>
    <row r="50" spans="1:20" x14ac:dyDescent="0.25">
      <c r="A50" t="s">
        <v>404</v>
      </c>
      <c r="B50" s="11" t="s">
        <v>438</v>
      </c>
      <c r="C50" s="10">
        <f>D50</f>
        <v>100000000</v>
      </c>
      <c r="D50" s="10">
        <f>'Subsidies Paid'!G12*10^9</f>
        <v>100000000</v>
      </c>
      <c r="E50" s="10">
        <f>'Subsidies Paid'!H12*10^9</f>
        <v>100000000</v>
      </c>
      <c r="F50" s="10">
        <f>'Subsidies Paid'!I12*10^9</f>
        <v>100000000</v>
      </c>
      <c r="G50" s="10">
        <f>'Subsidies Paid'!J12*10^9</f>
        <v>100000000</v>
      </c>
      <c r="H50" s="10">
        <f>'Subsidies Paid'!K12*10^9</f>
        <v>100000000</v>
      </c>
      <c r="I50" s="10">
        <f>H50</f>
        <v>100000000</v>
      </c>
      <c r="J50" s="10">
        <f t="shared" ref="J50:T50" si="17">I50</f>
        <v>100000000</v>
      </c>
      <c r="K50" s="10">
        <f t="shared" si="17"/>
        <v>100000000</v>
      </c>
      <c r="L50" s="10">
        <f t="shared" si="17"/>
        <v>100000000</v>
      </c>
      <c r="M50" s="10">
        <f t="shared" si="17"/>
        <v>100000000</v>
      </c>
      <c r="N50" s="10">
        <f t="shared" si="17"/>
        <v>100000000</v>
      </c>
      <c r="O50" s="10">
        <f t="shared" si="17"/>
        <v>100000000</v>
      </c>
      <c r="P50" s="10">
        <f t="shared" si="17"/>
        <v>100000000</v>
      </c>
      <c r="Q50" s="10">
        <f t="shared" si="17"/>
        <v>100000000</v>
      </c>
      <c r="R50" s="10">
        <f t="shared" si="17"/>
        <v>100000000</v>
      </c>
      <c r="S50" s="10">
        <f t="shared" si="17"/>
        <v>100000000</v>
      </c>
      <c r="T50" s="10">
        <f t="shared" si="17"/>
        <v>100000000</v>
      </c>
    </row>
    <row r="51" spans="1:20" x14ac:dyDescent="0.25">
      <c r="A51" t="s">
        <v>405</v>
      </c>
      <c r="B51" t="s">
        <v>394</v>
      </c>
      <c r="C51" s="10">
        <f>'AEO Table 1'!C10*10^15</f>
        <v>1.9989697E+16</v>
      </c>
      <c r="D51" s="10">
        <f>'AEO Table 1'!D10*10^15</f>
        <v>2.0336021E+16</v>
      </c>
      <c r="E51" s="10">
        <f>'AEO Table 1'!E10*10^15</f>
        <v>2.0104797E+16</v>
      </c>
      <c r="F51" s="10">
        <f>'AEO Table 1'!F10*10^15</f>
        <v>1.9937832E+16</v>
      </c>
      <c r="G51" s="10">
        <f>'AEO Table 1'!G10*10^15</f>
        <v>2.0246349E+16</v>
      </c>
      <c r="H51" s="10">
        <f>'AEO Table 1'!H10*10^15</f>
        <v>2.0501751E+16</v>
      </c>
      <c r="I51" s="10">
        <f>'AEO Table 1'!I10*10^15</f>
        <v>2.1204866E+16</v>
      </c>
      <c r="J51" s="10">
        <f>'AEO Table 1'!J10*10^15</f>
        <v>2.1682186E+16</v>
      </c>
      <c r="K51" s="10">
        <f>'AEO Table 1'!K10*10^15</f>
        <v>2.176181E+16</v>
      </c>
      <c r="L51" s="10">
        <f>'AEO Table 1'!L10*10^15</f>
        <v>2.1908701E+16</v>
      </c>
      <c r="M51" s="10">
        <f>'AEO Table 1'!M10*10^15</f>
        <v>2.2057026E+16</v>
      </c>
      <c r="N51" s="10">
        <f>'AEO Table 1'!N10*10^15</f>
        <v>2.2211649E+16</v>
      </c>
      <c r="O51" s="10">
        <f>'AEO Table 1'!O10*10^15</f>
        <v>2.2240236E+16</v>
      </c>
      <c r="P51" s="10">
        <f>'AEO Table 1'!P10*10^15</f>
        <v>2.2308542E+16</v>
      </c>
      <c r="Q51" s="10">
        <f>'AEO Table 1'!Q10*10^15</f>
        <v>2.2373283E+16</v>
      </c>
      <c r="R51" s="10">
        <f>'AEO Table 1'!R10*10^15</f>
        <v>2.2369717E+16</v>
      </c>
      <c r="S51" s="10">
        <f>'AEO Table 1'!S10*10^15</f>
        <v>2.2470322E+16</v>
      </c>
      <c r="T51" s="10">
        <f>'AEO Table 1'!T10*10^15</f>
        <v>2.2546925E+16</v>
      </c>
    </row>
    <row r="52" spans="1:20" x14ac:dyDescent="0.25">
      <c r="A52" t="s">
        <v>422</v>
      </c>
      <c r="C52">
        <f>C50/C51</f>
        <v>5.0025770775815163E-9</v>
      </c>
      <c r="D52" s="11">
        <f t="shared" ref="D52:T52" si="18">D50/D51</f>
        <v>4.917382805613743E-9</v>
      </c>
      <c r="E52" s="11">
        <f t="shared" si="18"/>
        <v>4.9739373145622908E-9</v>
      </c>
      <c r="F52" s="11">
        <f t="shared" si="18"/>
        <v>5.0155904613901854E-9</v>
      </c>
      <c r="G52" s="11">
        <f t="shared" si="18"/>
        <v>4.9391621175748773E-9</v>
      </c>
      <c r="H52" s="11">
        <f t="shared" si="18"/>
        <v>4.8776321593214157E-9</v>
      </c>
      <c r="I52" s="11">
        <f t="shared" si="18"/>
        <v>4.715898699855024E-9</v>
      </c>
      <c r="J52" s="11">
        <f t="shared" si="18"/>
        <v>4.6120810881338257E-9</v>
      </c>
      <c r="K52" s="11">
        <f t="shared" si="18"/>
        <v>4.5952060053828243E-9</v>
      </c>
      <c r="L52" s="11">
        <f t="shared" si="18"/>
        <v>4.5643965838047634E-9</v>
      </c>
      <c r="M52" s="11">
        <f t="shared" si="18"/>
        <v>4.5337027757051196E-9</v>
      </c>
      <c r="N52" s="11">
        <f t="shared" si="18"/>
        <v>4.5021420966988985E-9</v>
      </c>
      <c r="O52" s="11">
        <f t="shared" si="18"/>
        <v>4.4963551645764908E-9</v>
      </c>
      <c r="P52" s="11">
        <f t="shared" si="18"/>
        <v>4.4825878804630085E-9</v>
      </c>
      <c r="Q52" s="11">
        <f t="shared" si="18"/>
        <v>4.4696167299184477E-9</v>
      </c>
      <c r="R52" s="11">
        <f t="shared" si="18"/>
        <v>4.4703292401955733E-9</v>
      </c>
      <c r="S52" s="11">
        <f t="shared" si="18"/>
        <v>4.450314508176607E-9</v>
      </c>
      <c r="T52" s="11">
        <f t="shared" si="18"/>
        <v>4.4351945997070553E-9</v>
      </c>
    </row>
    <row r="54" spans="1:20" x14ac:dyDescent="0.25">
      <c r="A54" s="45" t="s">
        <v>366</v>
      </c>
    </row>
    <row r="55" spans="1:20" x14ac:dyDescent="0.25">
      <c r="A55" t="s">
        <v>404</v>
      </c>
      <c r="B55" s="11" t="s">
        <v>438</v>
      </c>
      <c r="C55" s="10">
        <f>$E$55</f>
        <v>53000000</v>
      </c>
      <c r="D55" s="10">
        <f>$E$55</f>
        <v>53000000</v>
      </c>
      <c r="E55" s="10">
        <f>'Subsidies Paid'!H11</f>
        <v>53000000</v>
      </c>
      <c r="F55" s="10">
        <f t="shared" ref="F55:T55" si="19">$E$55</f>
        <v>53000000</v>
      </c>
      <c r="G55" s="10">
        <f t="shared" si="19"/>
        <v>53000000</v>
      </c>
      <c r="H55" s="10">
        <f t="shared" si="19"/>
        <v>53000000</v>
      </c>
      <c r="I55" s="10">
        <f t="shared" si="19"/>
        <v>53000000</v>
      </c>
      <c r="J55" s="10">
        <f t="shared" si="19"/>
        <v>53000000</v>
      </c>
      <c r="K55" s="10">
        <f t="shared" si="19"/>
        <v>53000000</v>
      </c>
      <c r="L55" s="10">
        <f t="shared" si="19"/>
        <v>53000000</v>
      </c>
      <c r="M55" s="10">
        <f t="shared" si="19"/>
        <v>53000000</v>
      </c>
      <c r="N55" s="10">
        <f t="shared" si="19"/>
        <v>53000000</v>
      </c>
      <c r="O55" s="10">
        <f t="shared" si="19"/>
        <v>53000000</v>
      </c>
      <c r="P55" s="10">
        <f t="shared" si="19"/>
        <v>53000000</v>
      </c>
      <c r="Q55" s="10">
        <f t="shared" si="19"/>
        <v>53000000</v>
      </c>
      <c r="R55" s="10">
        <f t="shared" si="19"/>
        <v>53000000</v>
      </c>
      <c r="S55" s="10">
        <f t="shared" si="19"/>
        <v>53000000</v>
      </c>
      <c r="T55" s="10">
        <f t="shared" si="19"/>
        <v>53000000</v>
      </c>
    </row>
    <row r="56" spans="1:20" x14ac:dyDescent="0.25">
      <c r="A56" t="s">
        <v>405</v>
      </c>
      <c r="B56" t="s">
        <v>394</v>
      </c>
      <c r="C56" s="10">
        <f>'AEO Table 1'!C10*10^15</f>
        <v>1.9989697E+16</v>
      </c>
      <c r="D56" s="10">
        <f>'AEO Table 1'!D10*10^15</f>
        <v>2.0336021E+16</v>
      </c>
      <c r="E56" s="10">
        <f>'AEO Table 1'!E10*10^15</f>
        <v>2.0104797E+16</v>
      </c>
      <c r="F56" s="10">
        <f>'AEO Table 1'!F10*10^15</f>
        <v>1.9937832E+16</v>
      </c>
      <c r="G56" s="10">
        <f>'AEO Table 1'!G10*10^15</f>
        <v>2.0246349E+16</v>
      </c>
      <c r="H56" s="10">
        <f>'AEO Table 1'!H10*10^15</f>
        <v>2.0501751E+16</v>
      </c>
      <c r="I56" s="10">
        <f>'AEO Table 1'!I10*10^15</f>
        <v>2.1204866E+16</v>
      </c>
      <c r="J56" s="10">
        <f>'AEO Table 1'!J10*10^15</f>
        <v>2.1682186E+16</v>
      </c>
      <c r="K56" s="10">
        <f>'AEO Table 1'!K10*10^15</f>
        <v>2.176181E+16</v>
      </c>
      <c r="L56" s="10">
        <f>'AEO Table 1'!L10*10^15</f>
        <v>2.1908701E+16</v>
      </c>
      <c r="M56" s="10">
        <f>'AEO Table 1'!M10*10^15</f>
        <v>2.2057026E+16</v>
      </c>
      <c r="N56" s="10">
        <f>'AEO Table 1'!N10*10^15</f>
        <v>2.2211649E+16</v>
      </c>
      <c r="O56" s="10">
        <f>'AEO Table 1'!O10*10^15</f>
        <v>2.2240236E+16</v>
      </c>
      <c r="P56" s="10">
        <f>'AEO Table 1'!P10*10^15</f>
        <v>2.2308542E+16</v>
      </c>
      <c r="Q56" s="10">
        <f>'AEO Table 1'!Q10*10^15</f>
        <v>2.2373283E+16</v>
      </c>
      <c r="R56" s="10">
        <f>'AEO Table 1'!R10*10^15</f>
        <v>2.2369717E+16</v>
      </c>
      <c r="S56" s="10">
        <f>'AEO Table 1'!S10*10^15</f>
        <v>2.2470322E+16</v>
      </c>
      <c r="T56" s="10">
        <f>'AEO Table 1'!T10*10^15</f>
        <v>2.2546925E+16</v>
      </c>
    </row>
    <row r="57" spans="1:20" x14ac:dyDescent="0.25">
      <c r="A57" s="11" t="s">
        <v>422</v>
      </c>
      <c r="C57">
        <f>C55/C56</f>
        <v>2.6513658511182035E-9</v>
      </c>
      <c r="D57" s="11">
        <f t="shared" ref="D57:T57" si="20">D55/D56</f>
        <v>2.6062128869752839E-9</v>
      </c>
      <c r="E57" s="11">
        <f t="shared" si="20"/>
        <v>2.636186776718014E-9</v>
      </c>
      <c r="F57" s="11">
        <f t="shared" si="20"/>
        <v>2.6582629445367984E-9</v>
      </c>
      <c r="G57" s="11">
        <f t="shared" si="20"/>
        <v>2.6177559223146849E-9</v>
      </c>
      <c r="H57" s="11">
        <f t="shared" si="20"/>
        <v>2.5851450444403503E-9</v>
      </c>
      <c r="I57" s="11">
        <f t="shared" si="20"/>
        <v>2.4994263109231627E-9</v>
      </c>
      <c r="J57" s="11">
        <f t="shared" si="20"/>
        <v>2.4444029767109276E-9</v>
      </c>
      <c r="K57" s="11">
        <f t="shared" si="20"/>
        <v>2.435459182852897E-9</v>
      </c>
      <c r="L57" s="11">
        <f t="shared" si="20"/>
        <v>2.4191301894165245E-9</v>
      </c>
      <c r="M57" s="11">
        <f t="shared" si="20"/>
        <v>2.4028624711237134E-9</v>
      </c>
      <c r="N57" s="11">
        <f t="shared" si="20"/>
        <v>2.3861353112504165E-9</v>
      </c>
      <c r="O57" s="11">
        <f t="shared" si="20"/>
        <v>2.3830682372255404E-9</v>
      </c>
      <c r="P57" s="11">
        <f t="shared" si="20"/>
        <v>2.3757715766453942E-9</v>
      </c>
      <c r="Q57" s="11">
        <f t="shared" si="20"/>
        <v>2.3688968668567772E-9</v>
      </c>
      <c r="R57" s="11">
        <f t="shared" si="20"/>
        <v>2.3692744973036541E-9</v>
      </c>
      <c r="S57" s="11">
        <f t="shared" si="20"/>
        <v>2.3586666893336018E-9</v>
      </c>
      <c r="T57" s="11">
        <f t="shared" si="20"/>
        <v>2.3506531378447394E-9</v>
      </c>
    </row>
    <row r="59" spans="1:20" x14ac:dyDescent="0.25">
      <c r="A59" s="40" t="s">
        <v>406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x14ac:dyDescent="0.25">
      <c r="A60" s="47" t="s">
        <v>30</v>
      </c>
      <c r="B60" s="11" t="s">
        <v>0</v>
      </c>
      <c r="C60" s="11">
        <v>2013</v>
      </c>
      <c r="D60" s="11">
        <v>2014</v>
      </c>
      <c r="E60" s="11">
        <v>2015</v>
      </c>
      <c r="F60" s="11">
        <v>2016</v>
      </c>
      <c r="G60" s="11">
        <v>2017</v>
      </c>
      <c r="H60" s="11">
        <v>2018</v>
      </c>
      <c r="I60" s="11">
        <v>2019</v>
      </c>
      <c r="J60" s="11">
        <v>2020</v>
      </c>
      <c r="K60" s="11">
        <v>2021</v>
      </c>
      <c r="L60" s="11">
        <v>2022</v>
      </c>
      <c r="M60" s="11">
        <v>2023</v>
      </c>
      <c r="N60" s="11">
        <v>2024</v>
      </c>
      <c r="O60" s="11">
        <v>2025</v>
      </c>
      <c r="P60" s="11">
        <v>2026</v>
      </c>
      <c r="Q60" s="11">
        <v>2027</v>
      </c>
      <c r="R60" s="11">
        <v>2028</v>
      </c>
      <c r="S60" s="11">
        <v>2029</v>
      </c>
      <c r="T60" s="11">
        <v>2030</v>
      </c>
    </row>
    <row r="61" spans="1:20" x14ac:dyDescent="0.25">
      <c r="A61" s="11" t="s">
        <v>413</v>
      </c>
      <c r="B61" s="11" t="s">
        <v>438</v>
      </c>
      <c r="C61" s="10">
        <f>D61</f>
        <v>1020000000.0000002</v>
      </c>
      <c r="D61" s="10">
        <f>'Subsidies Paid'!G14*10^9</f>
        <v>1020000000.0000002</v>
      </c>
      <c r="E61" s="10">
        <f>'Subsidies Paid'!H14*10^9</f>
        <v>1520000000.0000002</v>
      </c>
      <c r="F61" s="10">
        <f>'Subsidies Paid'!I14*10^9</f>
        <v>1620000000.0000002</v>
      </c>
      <c r="G61" s="10">
        <f>'Subsidies Paid'!J14*10^9</f>
        <v>1620000000.0000002</v>
      </c>
      <c r="H61" s="10">
        <f>'Subsidies Paid'!K14*10^9</f>
        <v>1620000000.0000002</v>
      </c>
      <c r="I61" s="10">
        <f>H61</f>
        <v>1620000000.0000002</v>
      </c>
      <c r="J61" s="10">
        <f t="shared" ref="J61:T61" si="21">I61</f>
        <v>1620000000.0000002</v>
      </c>
      <c r="K61" s="10">
        <f t="shared" si="21"/>
        <v>1620000000.0000002</v>
      </c>
      <c r="L61" s="10">
        <f t="shared" si="21"/>
        <v>1620000000.0000002</v>
      </c>
      <c r="M61" s="10">
        <f t="shared" si="21"/>
        <v>1620000000.0000002</v>
      </c>
      <c r="N61" s="10">
        <f t="shared" si="21"/>
        <v>1620000000.0000002</v>
      </c>
      <c r="O61" s="10">
        <f t="shared" si="21"/>
        <v>1620000000.0000002</v>
      </c>
      <c r="P61" s="10">
        <f t="shared" si="21"/>
        <v>1620000000.0000002</v>
      </c>
      <c r="Q61" s="10">
        <f t="shared" si="21"/>
        <v>1620000000.0000002</v>
      </c>
      <c r="R61" s="10">
        <f t="shared" si="21"/>
        <v>1620000000.0000002</v>
      </c>
      <c r="S61" s="10">
        <f t="shared" si="21"/>
        <v>1620000000.0000002</v>
      </c>
      <c r="T61" s="10">
        <f t="shared" si="21"/>
        <v>1620000000.0000002</v>
      </c>
    </row>
    <row r="62" spans="1:20" x14ac:dyDescent="0.25">
      <c r="A62" s="11" t="s">
        <v>407</v>
      </c>
      <c r="B62" s="11" t="s">
        <v>394</v>
      </c>
      <c r="C62" s="10">
        <f>'AEO Table 1'!C9*10^15</f>
        <v>2.505995E+16</v>
      </c>
      <c r="D62" s="10">
        <f>'AEO Table 1'!C9*10^15</f>
        <v>2.505995E+16</v>
      </c>
      <c r="E62" s="10">
        <f>'AEO Table 1'!D9*10^15</f>
        <v>2.6263432E+16</v>
      </c>
      <c r="F62" s="10">
        <f>'AEO Table 1'!E9*10^15</f>
        <v>2.7145498E+16</v>
      </c>
      <c r="G62" s="10">
        <f>'AEO Table 1'!F9*10^15</f>
        <v>2.8035099E+16</v>
      </c>
      <c r="H62" s="10">
        <f>'AEO Table 1'!G9*10^15</f>
        <v>2.7912767E+16</v>
      </c>
      <c r="I62" s="10">
        <f>'AEO Table 1'!H9*10^15</f>
        <v>2.8423069E+16</v>
      </c>
      <c r="J62" s="10">
        <f>'AEO Table 1'!I9*10^15</f>
        <v>2.903677E+16</v>
      </c>
      <c r="K62" s="10">
        <f>'AEO Table 1'!J9*10^15</f>
        <v>2.9599121E+16</v>
      </c>
      <c r="L62" s="10">
        <f>'AEO Table 1'!K9*10^15</f>
        <v>2.9955769E+16</v>
      </c>
      <c r="M62" s="10">
        <f>'AEO Table 1'!L9*10^15</f>
        <v>3.0328369E+16</v>
      </c>
      <c r="N62" s="10">
        <f>'AEO Table 1'!M9*10^15</f>
        <v>3.0657877E+16</v>
      </c>
      <c r="O62" s="10">
        <f>'AEO Table 1'!N9*10^15</f>
        <v>3.0986225E+16</v>
      </c>
      <c r="P62" s="10">
        <f>'AEO Table 1'!O9*10^15</f>
        <v>3.1331726E+16</v>
      </c>
      <c r="Q62" s="10">
        <f>'AEO Table 1'!P9*10^15</f>
        <v>3.1615868E+16</v>
      </c>
      <c r="R62" s="10">
        <f>'AEO Table 1'!Q9*10^15</f>
        <v>3.2219986E+16</v>
      </c>
      <c r="S62" s="10">
        <f>'AEO Table 1'!R9*10^15</f>
        <v>3.2798133999999996E+16</v>
      </c>
      <c r="T62" s="10">
        <f>'AEO Table 1'!S9*10^15</f>
        <v>3.3372585E+16</v>
      </c>
    </row>
    <row r="63" spans="1:20" s="11" customFormat="1" x14ac:dyDescent="0.25">
      <c r="A63" s="11" t="s">
        <v>414</v>
      </c>
      <c r="B63" s="11" t="s">
        <v>394</v>
      </c>
      <c r="C63" s="10">
        <f>SUM('AEO Table 1'!C7:C8)*10^15</f>
        <v>1.9167309E+16</v>
      </c>
      <c r="D63" s="10">
        <f>SUM('AEO Table 1'!D7:D8)*10^15</f>
        <v>2.2080319E+16</v>
      </c>
      <c r="E63" s="10">
        <f>SUM('AEO Table 1'!E7:E8)*10^15</f>
        <v>2.3842145000000004E+16</v>
      </c>
      <c r="F63" s="10">
        <f>SUM('AEO Table 1'!F7:F8)*10^15</f>
        <v>2.4729397000000004E+16</v>
      </c>
      <c r="G63" s="10">
        <f>SUM('AEO Table 1'!G7:G8)*10^15</f>
        <v>2.6070140000000004E+16</v>
      </c>
      <c r="H63" s="10">
        <f>SUM('AEO Table 1'!H7:H8)*10^15</f>
        <v>2.6965401E+16</v>
      </c>
      <c r="I63" s="10">
        <f>SUM('AEO Table 1'!I7:I8)*10^15</f>
        <v>2.7529122E+16</v>
      </c>
      <c r="J63" s="10">
        <f>SUM('AEO Table 1'!J7:J8)*10^15</f>
        <v>2.7658845999999996E+16</v>
      </c>
      <c r="K63" s="10">
        <f>SUM('AEO Table 1'!K7:K8)*10^15</f>
        <v>2.7541616E+16</v>
      </c>
      <c r="L63" s="10">
        <f>SUM('AEO Table 1'!L7:L8)*10^15</f>
        <v>2.7456848E+16</v>
      </c>
      <c r="M63" s="10">
        <f>SUM('AEO Table 1'!M7:M8)*10^15</f>
        <v>2.7320103000000004E+16</v>
      </c>
      <c r="N63" s="10">
        <f>SUM('AEO Table 1'!N7:N8)*10^15</f>
        <v>2.7359383E+16</v>
      </c>
      <c r="O63" s="10">
        <f>SUM('AEO Table 1'!O7:O8)*10^15</f>
        <v>2.7183423E+16</v>
      </c>
      <c r="P63" s="10">
        <f>SUM('AEO Table 1'!P7:P8)*10^15</f>
        <v>2.6846455000000004E+16</v>
      </c>
      <c r="Q63" s="10">
        <f>SUM('AEO Table 1'!Q7:Q8)*10^15</f>
        <v>2.6836139E+16</v>
      </c>
      <c r="R63" s="10">
        <f>SUM('AEO Table 1'!R7:R8)*10^15</f>
        <v>2.6956626999999996E+16</v>
      </c>
      <c r="S63" s="10">
        <f>SUM('AEO Table 1'!S7:S8)*10^15</f>
        <v>2.6864027999999996E+16</v>
      </c>
      <c r="T63" s="10">
        <f>SUM('AEO Table 1'!T7:T8)*10^15</f>
        <v>2.6790613E+16</v>
      </c>
    </row>
    <row r="64" spans="1:20" x14ac:dyDescent="0.25">
      <c r="A64" s="11" t="s">
        <v>421</v>
      </c>
      <c r="C64" s="10">
        <f t="shared" ref="C64:T64" si="22">C61*(C62/SUM(C62:C63))/C62</f>
        <v>2.3062699861187426E-8</v>
      </c>
      <c r="D64" s="10">
        <f t="shared" si="22"/>
        <v>2.1637551537943075E-8</v>
      </c>
      <c r="E64" s="10">
        <f t="shared" si="22"/>
        <v>3.0335944439877421E-8</v>
      </c>
      <c r="F64" s="10">
        <f t="shared" si="22"/>
        <v>3.1228978873113867E-8</v>
      </c>
      <c r="G64" s="10">
        <f t="shared" si="22"/>
        <v>2.994164761013255E-8</v>
      </c>
      <c r="H64" s="10">
        <f t="shared" si="22"/>
        <v>2.9519935869579328E-8</v>
      </c>
      <c r="I64" s="10">
        <f t="shared" si="22"/>
        <v>2.8953289782700375E-8</v>
      </c>
      <c r="J64" s="10">
        <f t="shared" si="22"/>
        <v>2.857363786293459E-8</v>
      </c>
      <c r="K64" s="10">
        <f t="shared" si="22"/>
        <v>2.8351051894902935E-8</v>
      </c>
      <c r="L64" s="10">
        <f t="shared" si="22"/>
        <v>2.8216794228348804E-8</v>
      </c>
      <c r="M64" s="10">
        <f t="shared" si="22"/>
        <v>2.810135193175632E-8</v>
      </c>
      <c r="N64" s="10">
        <f t="shared" si="22"/>
        <v>2.7922725064920337E-8</v>
      </c>
      <c r="O64" s="10">
        <f t="shared" si="22"/>
        <v>2.7849575434941606E-8</v>
      </c>
      <c r="P64" s="10">
        <f t="shared" si="22"/>
        <v>2.7845490734748142E-8</v>
      </c>
      <c r="Q64" s="10">
        <f t="shared" si="22"/>
        <v>2.7715044925660125E-8</v>
      </c>
      <c r="R64" s="10">
        <f t="shared" si="22"/>
        <v>2.7375679645605948E-8</v>
      </c>
      <c r="S64" s="10">
        <f t="shared" si="22"/>
        <v>2.7152887956021446E-8</v>
      </c>
      <c r="T64" s="10">
        <f t="shared" si="22"/>
        <v>2.6926760110059308E-8</v>
      </c>
    </row>
    <row r="66" spans="1:20" x14ac:dyDescent="0.25">
      <c r="A66" s="47" t="s">
        <v>31</v>
      </c>
    </row>
    <row r="67" spans="1:20" x14ac:dyDescent="0.25">
      <c r="A67" s="11" t="s">
        <v>413</v>
      </c>
      <c r="B67" s="11" t="s">
        <v>438</v>
      </c>
      <c r="C67" s="10">
        <f>D67</f>
        <v>140000000</v>
      </c>
      <c r="D67" s="10">
        <f>'Subsidies Paid'!G15*10^9</f>
        <v>140000000</v>
      </c>
      <c r="E67" s="10">
        <f>'Subsidies Paid'!H15*10^9</f>
        <v>140000000</v>
      </c>
      <c r="F67" s="10">
        <f>'Subsidies Paid'!I15*10^9</f>
        <v>140000000</v>
      </c>
      <c r="G67" s="10">
        <f>'Subsidies Paid'!J15*10^9</f>
        <v>140000000</v>
      </c>
      <c r="H67" s="10">
        <f>'Subsidies Paid'!K15*10^9</f>
        <v>140000000</v>
      </c>
      <c r="I67" s="10">
        <f>H67</f>
        <v>140000000</v>
      </c>
      <c r="J67" s="10">
        <f t="shared" ref="J67:T67" si="23">I67</f>
        <v>140000000</v>
      </c>
      <c r="K67" s="10">
        <f t="shared" si="23"/>
        <v>140000000</v>
      </c>
      <c r="L67" s="10">
        <f t="shared" si="23"/>
        <v>140000000</v>
      </c>
      <c r="M67" s="10">
        <f t="shared" si="23"/>
        <v>140000000</v>
      </c>
      <c r="N67" s="10">
        <f t="shared" si="23"/>
        <v>140000000</v>
      </c>
      <c r="O67" s="10">
        <f t="shared" si="23"/>
        <v>140000000</v>
      </c>
      <c r="P67" s="10">
        <f t="shared" si="23"/>
        <v>140000000</v>
      </c>
      <c r="Q67" s="10">
        <f t="shared" si="23"/>
        <v>140000000</v>
      </c>
      <c r="R67" s="10">
        <f t="shared" si="23"/>
        <v>140000000</v>
      </c>
      <c r="S67" s="10">
        <f t="shared" si="23"/>
        <v>140000000</v>
      </c>
      <c r="T67" s="10">
        <f t="shared" si="23"/>
        <v>140000000</v>
      </c>
    </row>
    <row r="68" spans="1:20" x14ac:dyDescent="0.25">
      <c r="A68" s="11" t="s">
        <v>407</v>
      </c>
      <c r="B68" s="11" t="s">
        <v>394</v>
      </c>
      <c r="C68" s="10">
        <f>'AEO Table 1'!C9*10^15</f>
        <v>2.505995E+16</v>
      </c>
      <c r="D68" s="10">
        <f>'AEO Table 1'!D9*10^15</f>
        <v>2.6263432E+16</v>
      </c>
      <c r="E68" s="10">
        <f>'AEO Table 1'!E9*10^15</f>
        <v>2.7145498E+16</v>
      </c>
      <c r="F68" s="10">
        <f>'AEO Table 1'!F9*10^15</f>
        <v>2.8035099E+16</v>
      </c>
      <c r="G68" s="10">
        <f>'AEO Table 1'!G9*10^15</f>
        <v>2.7912767E+16</v>
      </c>
      <c r="H68" s="10">
        <f>'AEO Table 1'!H9*10^15</f>
        <v>2.8423069E+16</v>
      </c>
      <c r="I68" s="10">
        <f>'AEO Table 1'!I9*10^15</f>
        <v>2.903677E+16</v>
      </c>
      <c r="J68" s="10">
        <f>'AEO Table 1'!J9*10^15</f>
        <v>2.9599121E+16</v>
      </c>
      <c r="K68" s="10">
        <f>'AEO Table 1'!K9*10^15</f>
        <v>2.9955769E+16</v>
      </c>
      <c r="L68" s="10">
        <f>'AEO Table 1'!L9*10^15</f>
        <v>3.0328369E+16</v>
      </c>
      <c r="M68" s="10">
        <f>'AEO Table 1'!M9*10^15</f>
        <v>3.0657877E+16</v>
      </c>
      <c r="N68" s="10">
        <f>'AEO Table 1'!N9*10^15</f>
        <v>3.0986225E+16</v>
      </c>
      <c r="O68" s="10">
        <f>'AEO Table 1'!O9*10^15</f>
        <v>3.1331726E+16</v>
      </c>
      <c r="P68" s="10">
        <f>'AEO Table 1'!P9*10^15</f>
        <v>3.1615868E+16</v>
      </c>
      <c r="Q68" s="10">
        <f>'AEO Table 1'!Q9*10^15</f>
        <v>3.2219986E+16</v>
      </c>
      <c r="R68" s="10">
        <f>'AEO Table 1'!R9*10^15</f>
        <v>3.2798133999999996E+16</v>
      </c>
      <c r="S68" s="10">
        <f>'AEO Table 1'!S9*10^15</f>
        <v>3.3372585E+16</v>
      </c>
      <c r="T68" s="10">
        <f>'AEO Table 1'!T9*10^15</f>
        <v>3.3905524999999996E+16</v>
      </c>
    </row>
    <row r="69" spans="1:20" x14ac:dyDescent="0.25">
      <c r="A69" s="11" t="s">
        <v>414</v>
      </c>
      <c r="B69" s="11" t="s">
        <v>394</v>
      </c>
      <c r="C69" s="10">
        <f>SUM('AEO Table 1'!C7:C8)*10^15</f>
        <v>1.9167309E+16</v>
      </c>
      <c r="D69" s="10">
        <f>SUM('AEO Table 1'!D7:D8)*10^15</f>
        <v>2.2080319E+16</v>
      </c>
      <c r="E69" s="10">
        <f>SUM('AEO Table 1'!E7:E8)*10^15</f>
        <v>2.3842145000000004E+16</v>
      </c>
      <c r="F69" s="10">
        <f>SUM('AEO Table 1'!F7:F8)*10^15</f>
        <v>2.4729397000000004E+16</v>
      </c>
      <c r="G69" s="10">
        <f>SUM('AEO Table 1'!G7:G8)*10^15</f>
        <v>2.6070140000000004E+16</v>
      </c>
      <c r="H69" s="10">
        <f>SUM('AEO Table 1'!H7:H8)*10^15</f>
        <v>2.6965401E+16</v>
      </c>
      <c r="I69" s="10">
        <f>SUM('AEO Table 1'!I7:I8)*10^15</f>
        <v>2.7529122E+16</v>
      </c>
      <c r="J69" s="10">
        <f>SUM('AEO Table 1'!J7:J8)*10^15</f>
        <v>2.7658845999999996E+16</v>
      </c>
      <c r="K69" s="10">
        <f>SUM('AEO Table 1'!K7:K8)*10^15</f>
        <v>2.7541616E+16</v>
      </c>
      <c r="L69" s="10">
        <f>SUM('AEO Table 1'!L7:L8)*10^15</f>
        <v>2.7456848E+16</v>
      </c>
      <c r="M69" s="10">
        <f>SUM('AEO Table 1'!M7:M8)*10^15</f>
        <v>2.7320103000000004E+16</v>
      </c>
      <c r="N69" s="10">
        <f>SUM('AEO Table 1'!N7:N8)*10^15</f>
        <v>2.7359383E+16</v>
      </c>
      <c r="O69" s="10">
        <f>SUM('AEO Table 1'!O7:O8)*10^15</f>
        <v>2.7183423E+16</v>
      </c>
      <c r="P69" s="10">
        <f>SUM('AEO Table 1'!P7:P8)*10^15</f>
        <v>2.6846455000000004E+16</v>
      </c>
      <c r="Q69" s="10">
        <f>SUM('AEO Table 1'!Q7:Q8)*10^15</f>
        <v>2.6836139E+16</v>
      </c>
      <c r="R69" s="10">
        <f>SUM('AEO Table 1'!R7:R8)*10^15</f>
        <v>2.6956626999999996E+16</v>
      </c>
      <c r="S69" s="10">
        <f>SUM('AEO Table 1'!S7:S8)*10^15</f>
        <v>2.6864027999999996E+16</v>
      </c>
      <c r="T69" s="10">
        <f>SUM('AEO Table 1'!T7:T8)*10^15</f>
        <v>2.6790613E+16</v>
      </c>
    </row>
    <row r="70" spans="1:20" x14ac:dyDescent="0.25">
      <c r="A70" s="11" t="s">
        <v>421</v>
      </c>
      <c r="B70" s="11"/>
      <c r="C70" s="10">
        <f t="shared" ref="C70:T70" si="24">C67*(C68/SUM(C68:C69))/C68</f>
        <v>3.1654686083982736E-9</v>
      </c>
      <c r="D70" s="10">
        <f t="shared" si="24"/>
        <v>2.8959275419071221E-9</v>
      </c>
      <c r="E70" s="10">
        <f t="shared" si="24"/>
        <v>2.745763321516941E-9</v>
      </c>
      <c r="F70" s="10">
        <f t="shared" si="24"/>
        <v>2.6532992942830344E-9</v>
      </c>
      <c r="G70" s="10">
        <f t="shared" si="24"/>
        <v>2.5934135040189669E-9</v>
      </c>
      <c r="H70" s="10">
        <f t="shared" si="24"/>
        <v>2.5276018637091799E-9</v>
      </c>
      <c r="I70" s="10">
        <f t="shared" si="24"/>
        <v>2.4749896987393038E-9</v>
      </c>
      <c r="J70" s="10">
        <f t="shared" si="24"/>
        <v>2.4450745867382962E-9</v>
      </c>
      <c r="K70" s="10">
        <f t="shared" si="24"/>
        <v>2.4348933434103131E-9</v>
      </c>
      <c r="L70" s="10">
        <f t="shared" si="24"/>
        <v>2.4227649781085013E-9</v>
      </c>
      <c r="M70" s="10">
        <f t="shared" si="24"/>
        <v>2.4147098605367075E-9</v>
      </c>
      <c r="N70" s="10">
        <f t="shared" si="24"/>
        <v>2.39949509138717E-9</v>
      </c>
      <c r="O70" s="10">
        <f t="shared" si="24"/>
        <v>2.3925428268156678E-9</v>
      </c>
      <c r="P70" s="10">
        <f t="shared" si="24"/>
        <v>2.3947047057982969E-9</v>
      </c>
      <c r="Q70" s="10">
        <f t="shared" si="24"/>
        <v>2.3706262474891468E-9</v>
      </c>
      <c r="R70" s="10">
        <f t="shared" si="24"/>
        <v>2.3429095465715278E-9</v>
      </c>
      <c r="S70" s="10">
        <f t="shared" si="24"/>
        <v>2.3241678611644385E-9</v>
      </c>
      <c r="T70" s="10">
        <f t="shared" si="24"/>
        <v>2.3065717953916606E-9</v>
      </c>
    </row>
    <row r="71" spans="1:20" s="11" customFormat="1" x14ac:dyDescent="0.25"/>
    <row r="72" spans="1:20" x14ac:dyDescent="0.25">
      <c r="A72" s="47" t="s">
        <v>38</v>
      </c>
    </row>
    <row r="73" spans="1:20" x14ac:dyDescent="0.25">
      <c r="A73" s="11" t="s">
        <v>413</v>
      </c>
      <c r="B73" s="11" t="s">
        <v>438</v>
      </c>
      <c r="C73" s="10">
        <f>D73</f>
        <v>1100000000</v>
      </c>
      <c r="D73" s="10">
        <f>'Subsidies Paid'!G16*10^9</f>
        <v>1100000000</v>
      </c>
      <c r="E73" s="10">
        <f>'Subsidies Paid'!H16*10^9</f>
        <v>1100000000</v>
      </c>
      <c r="F73" s="10">
        <f>'Subsidies Paid'!I16*10^9</f>
        <v>1200000000</v>
      </c>
      <c r="G73" s="10">
        <f>'Subsidies Paid'!J16*10^9</f>
        <v>1200000000</v>
      </c>
      <c r="H73" s="10">
        <f>'Subsidies Paid'!K16*10^9</f>
        <v>1200000000</v>
      </c>
      <c r="I73" s="10">
        <f>H73</f>
        <v>1200000000</v>
      </c>
      <c r="J73" s="10">
        <f t="shared" ref="J73:T73" si="25">I73</f>
        <v>1200000000</v>
      </c>
      <c r="K73" s="10">
        <f t="shared" si="25"/>
        <v>1200000000</v>
      </c>
      <c r="L73" s="10">
        <f t="shared" si="25"/>
        <v>1200000000</v>
      </c>
      <c r="M73" s="10">
        <f t="shared" si="25"/>
        <v>1200000000</v>
      </c>
      <c r="N73" s="10">
        <f t="shared" si="25"/>
        <v>1200000000</v>
      </c>
      <c r="O73" s="10">
        <f t="shared" si="25"/>
        <v>1200000000</v>
      </c>
      <c r="P73" s="10">
        <f t="shared" si="25"/>
        <v>1200000000</v>
      </c>
      <c r="Q73" s="10">
        <f t="shared" si="25"/>
        <v>1200000000</v>
      </c>
      <c r="R73" s="10">
        <f t="shared" si="25"/>
        <v>1200000000</v>
      </c>
      <c r="S73" s="10">
        <f t="shared" si="25"/>
        <v>1200000000</v>
      </c>
      <c r="T73" s="10">
        <f t="shared" si="25"/>
        <v>1200000000</v>
      </c>
    </row>
    <row r="74" spans="1:20" x14ac:dyDescent="0.25">
      <c r="A74" s="11" t="s">
        <v>407</v>
      </c>
      <c r="B74" s="11" t="s">
        <v>394</v>
      </c>
      <c r="C74" s="10">
        <f>'AEO Table 1'!C9*10^15</f>
        <v>2.505995E+16</v>
      </c>
      <c r="D74" s="10">
        <f>'AEO Table 1'!D9*10^15</f>
        <v>2.6263432E+16</v>
      </c>
      <c r="E74" s="10">
        <f>'AEO Table 1'!E9*10^15</f>
        <v>2.7145498E+16</v>
      </c>
      <c r="F74" s="10">
        <f>'AEO Table 1'!F9*10^15</f>
        <v>2.8035099E+16</v>
      </c>
      <c r="G74" s="10">
        <f>'AEO Table 1'!G9*10^15</f>
        <v>2.7912767E+16</v>
      </c>
      <c r="H74" s="10">
        <f>'AEO Table 1'!H9*10^15</f>
        <v>2.8423069E+16</v>
      </c>
      <c r="I74" s="10">
        <f>'AEO Table 1'!I9*10^15</f>
        <v>2.903677E+16</v>
      </c>
      <c r="J74" s="10">
        <f>'AEO Table 1'!J9*10^15</f>
        <v>2.9599121E+16</v>
      </c>
      <c r="K74" s="10">
        <f>'AEO Table 1'!K9*10^15</f>
        <v>2.9955769E+16</v>
      </c>
      <c r="L74" s="10">
        <f>'AEO Table 1'!L9*10^15</f>
        <v>3.0328369E+16</v>
      </c>
      <c r="M74" s="10">
        <f>'AEO Table 1'!M9*10^15</f>
        <v>3.0657877E+16</v>
      </c>
      <c r="N74" s="10">
        <f>'AEO Table 1'!N9*10^15</f>
        <v>3.0986225E+16</v>
      </c>
      <c r="O74" s="10">
        <f>'AEO Table 1'!O9*10^15</f>
        <v>3.1331726E+16</v>
      </c>
      <c r="P74" s="10">
        <f>'AEO Table 1'!P9*10^15</f>
        <v>3.1615868E+16</v>
      </c>
      <c r="Q74" s="10">
        <f>'AEO Table 1'!Q9*10^15</f>
        <v>3.2219986E+16</v>
      </c>
      <c r="R74" s="10">
        <f>'AEO Table 1'!R9*10^15</f>
        <v>3.2798133999999996E+16</v>
      </c>
      <c r="S74" s="10">
        <f>'AEO Table 1'!S9*10^15</f>
        <v>3.3372585E+16</v>
      </c>
      <c r="T74" s="10">
        <f>'AEO Table 1'!T9*10^15</f>
        <v>3.3905524999999996E+16</v>
      </c>
    </row>
    <row r="75" spans="1:20" x14ac:dyDescent="0.25">
      <c r="A75" s="11" t="s">
        <v>414</v>
      </c>
      <c r="B75" s="11" t="s">
        <v>394</v>
      </c>
      <c r="C75" s="10">
        <f>SUM('AEO Table 1'!C7:C8)*10^15</f>
        <v>1.9167309E+16</v>
      </c>
      <c r="D75" s="10">
        <f>SUM('AEO Table 1'!D7:D8)*10^15</f>
        <v>2.2080319E+16</v>
      </c>
      <c r="E75" s="10">
        <f>SUM('AEO Table 1'!E7:E8)*10^15</f>
        <v>2.3842145000000004E+16</v>
      </c>
      <c r="F75" s="10">
        <f>SUM('AEO Table 1'!F7:F8)*10^15</f>
        <v>2.4729397000000004E+16</v>
      </c>
      <c r="G75" s="10">
        <f>SUM('AEO Table 1'!G7:G8)*10^15</f>
        <v>2.6070140000000004E+16</v>
      </c>
      <c r="H75" s="10">
        <f>SUM('AEO Table 1'!H7:H8)*10^15</f>
        <v>2.6965401E+16</v>
      </c>
      <c r="I75" s="10">
        <f>SUM('AEO Table 1'!I7:I8)*10^15</f>
        <v>2.7529122E+16</v>
      </c>
      <c r="J75" s="10">
        <f>SUM('AEO Table 1'!J7:J8)*10^15</f>
        <v>2.7658845999999996E+16</v>
      </c>
      <c r="K75" s="10">
        <f>SUM('AEO Table 1'!K7:K8)*10^15</f>
        <v>2.7541616E+16</v>
      </c>
      <c r="L75" s="10">
        <f>SUM('AEO Table 1'!L7:L8)*10^15</f>
        <v>2.7456848E+16</v>
      </c>
      <c r="M75" s="10">
        <f>SUM('AEO Table 1'!M7:M8)*10^15</f>
        <v>2.7320103000000004E+16</v>
      </c>
      <c r="N75" s="10">
        <f>SUM('AEO Table 1'!N7:N8)*10^15</f>
        <v>2.7359383E+16</v>
      </c>
      <c r="O75" s="10">
        <f>SUM('AEO Table 1'!O7:O8)*10^15</f>
        <v>2.7183423E+16</v>
      </c>
      <c r="P75" s="10">
        <f>SUM('AEO Table 1'!P7:P8)*10^15</f>
        <v>2.6846455000000004E+16</v>
      </c>
      <c r="Q75" s="10">
        <f>SUM('AEO Table 1'!Q7:Q8)*10^15</f>
        <v>2.6836139E+16</v>
      </c>
      <c r="R75" s="10">
        <f>SUM('AEO Table 1'!R7:R8)*10^15</f>
        <v>2.6956626999999996E+16</v>
      </c>
      <c r="S75" s="10">
        <f>SUM('AEO Table 1'!S7:S8)*10^15</f>
        <v>2.6864027999999996E+16</v>
      </c>
      <c r="T75" s="10">
        <f>SUM('AEO Table 1'!T7:T8)*10^15</f>
        <v>2.6790613E+16</v>
      </c>
    </row>
    <row r="76" spans="1:20" x14ac:dyDescent="0.25">
      <c r="A76" s="11" t="s">
        <v>421</v>
      </c>
      <c r="B76" s="11"/>
      <c r="C76" s="10">
        <f t="shared" ref="C76:T76" si="26">C73*(C74/SUM(C74:C75))/C74</f>
        <v>2.4871539065986435E-8</v>
      </c>
      <c r="D76" s="10">
        <f t="shared" si="26"/>
        <v>2.2753716400698817E-8</v>
      </c>
      <c r="E76" s="10">
        <f t="shared" si="26"/>
        <v>2.1573854669061678E-8</v>
      </c>
      <c r="F76" s="10">
        <f t="shared" si="26"/>
        <v>2.2742565379568865E-8</v>
      </c>
      <c r="G76" s="10">
        <f t="shared" si="26"/>
        <v>2.2229258605876857E-8</v>
      </c>
      <c r="H76" s="10">
        <f t="shared" si="26"/>
        <v>2.1665158831792968E-8</v>
      </c>
      <c r="I76" s="10">
        <f t="shared" si="26"/>
        <v>2.1214197417765458E-8</v>
      </c>
      <c r="J76" s="10">
        <f t="shared" si="26"/>
        <v>2.0957782172042538E-8</v>
      </c>
      <c r="K76" s="10">
        <f t="shared" si="26"/>
        <v>2.0870514372088398E-8</v>
      </c>
      <c r="L76" s="10">
        <f t="shared" si="26"/>
        <v>2.0766556955215725E-8</v>
      </c>
      <c r="M76" s="10">
        <f t="shared" si="26"/>
        <v>2.0697513090314631E-8</v>
      </c>
      <c r="N76" s="10">
        <f t="shared" si="26"/>
        <v>2.05671007833186E-8</v>
      </c>
      <c r="O76" s="10">
        <f t="shared" si="26"/>
        <v>2.0507509944134299E-8</v>
      </c>
      <c r="P76" s="10">
        <f t="shared" si="26"/>
        <v>2.0526040335413974E-8</v>
      </c>
      <c r="Q76" s="10">
        <f t="shared" si="26"/>
        <v>2.0319653549906976E-8</v>
      </c>
      <c r="R76" s="10">
        <f t="shared" si="26"/>
        <v>2.0082081827755953E-8</v>
      </c>
      <c r="S76" s="10">
        <f t="shared" si="26"/>
        <v>1.9921438809980901E-8</v>
      </c>
      <c r="T76" s="10">
        <f t="shared" si="26"/>
        <v>1.9770615389071378E-8</v>
      </c>
    </row>
    <row r="77" spans="1:20" s="11" customFormat="1" x14ac:dyDescent="0.25"/>
    <row r="78" spans="1:20" x14ac:dyDescent="0.25">
      <c r="A78" s="40" t="s">
        <v>408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x14ac:dyDescent="0.25">
      <c r="A79" s="47" t="s">
        <v>353</v>
      </c>
      <c r="C79" s="11">
        <v>2013</v>
      </c>
      <c r="D79" s="11">
        <v>2014</v>
      </c>
      <c r="E79" s="11">
        <v>2015</v>
      </c>
      <c r="F79" s="11">
        <v>2016</v>
      </c>
      <c r="G79" s="11">
        <v>2017</v>
      </c>
      <c r="H79" s="11">
        <v>2018</v>
      </c>
      <c r="I79" s="11">
        <v>2019</v>
      </c>
      <c r="J79" s="11">
        <v>2020</v>
      </c>
      <c r="K79" s="11">
        <v>2021</v>
      </c>
      <c r="L79" s="11">
        <v>2022</v>
      </c>
      <c r="M79" s="11">
        <v>2023</v>
      </c>
      <c r="N79" s="11">
        <v>2024</v>
      </c>
      <c r="O79" s="11">
        <v>2025</v>
      </c>
      <c r="P79" s="11">
        <v>2026</v>
      </c>
      <c r="Q79" s="11">
        <v>2027</v>
      </c>
      <c r="R79" s="11">
        <v>2028</v>
      </c>
      <c r="S79" s="11">
        <v>2029</v>
      </c>
      <c r="T79" s="11">
        <v>2030</v>
      </c>
    </row>
    <row r="80" spans="1:20" x14ac:dyDescent="0.25">
      <c r="A80" s="11" t="s">
        <v>409</v>
      </c>
      <c r="B80" s="11" t="s">
        <v>438</v>
      </c>
      <c r="C80">
        <f>D80</f>
        <v>1100000000</v>
      </c>
      <c r="D80">
        <f>'Subsidies Paid'!G13*10^9</f>
        <v>1100000000</v>
      </c>
      <c r="E80" s="11">
        <f>'Subsidies Paid'!H13*10^9</f>
        <v>1100000000</v>
      </c>
      <c r="F80" s="11">
        <f>'Subsidies Paid'!I13*10^9</f>
        <v>1200000000</v>
      </c>
      <c r="G80" s="11">
        <f>'Subsidies Paid'!J13*10^9</f>
        <v>1300000000</v>
      </c>
      <c r="H80" s="11">
        <f>'Subsidies Paid'!K13*10^9</f>
        <v>1300000000</v>
      </c>
      <c r="I80">
        <f>H80</f>
        <v>1300000000</v>
      </c>
      <c r="J80" s="11">
        <f t="shared" ref="J80:T80" si="27">I80</f>
        <v>1300000000</v>
      </c>
      <c r="K80" s="11">
        <f t="shared" si="27"/>
        <v>1300000000</v>
      </c>
      <c r="L80" s="11">
        <f t="shared" si="27"/>
        <v>1300000000</v>
      </c>
      <c r="M80" s="11">
        <f t="shared" si="27"/>
        <v>1300000000</v>
      </c>
      <c r="N80" s="11">
        <f t="shared" si="27"/>
        <v>1300000000</v>
      </c>
      <c r="O80" s="11">
        <f t="shared" si="27"/>
        <v>1300000000</v>
      </c>
      <c r="P80" s="11">
        <f t="shared" si="27"/>
        <v>1300000000</v>
      </c>
      <c r="Q80" s="11">
        <f t="shared" si="27"/>
        <v>1300000000</v>
      </c>
      <c r="R80" s="11">
        <f t="shared" si="27"/>
        <v>1300000000</v>
      </c>
      <c r="S80" s="11">
        <f t="shared" si="27"/>
        <v>1300000000</v>
      </c>
      <c r="T80" s="11">
        <f t="shared" si="27"/>
        <v>1300000000</v>
      </c>
    </row>
    <row r="81" spans="1:20" x14ac:dyDescent="0.25">
      <c r="A81" s="11" t="s">
        <v>416</v>
      </c>
      <c r="B81" t="s">
        <v>418</v>
      </c>
      <c r="C81" s="5">
        <f>'AEO Table 11'!C7</f>
        <v>7.4390000000000001</v>
      </c>
      <c r="D81" s="5">
        <f>'AEO Table 11'!D7</f>
        <v>8.6319999999999997</v>
      </c>
      <c r="E81" s="5">
        <f>'AEO Table 11'!E7</f>
        <v>9.3255130000000008</v>
      </c>
      <c r="F81" s="5">
        <f>'AEO Table 11'!F7</f>
        <v>9.5519639999999999</v>
      </c>
      <c r="G81" s="5">
        <f>'AEO Table 11'!G7</f>
        <v>10.002431</v>
      </c>
      <c r="H81" s="5">
        <f>'AEO Table 11'!H7</f>
        <v>10.372097999999999</v>
      </c>
      <c r="I81" s="5">
        <f>'AEO Table 11'!I7</f>
        <v>10.579166000000001</v>
      </c>
      <c r="J81" s="5">
        <f>'AEO Table 11'!J7</f>
        <v>10.602861000000001</v>
      </c>
      <c r="K81" s="5">
        <f>'AEO Table 11'!K7</f>
        <v>10.513101000000001</v>
      </c>
      <c r="L81" s="5">
        <f>'AEO Table 11'!L7</f>
        <v>10.443853000000001</v>
      </c>
      <c r="M81" s="5">
        <f>'AEO Table 11'!M7</f>
        <v>10.369358999999999</v>
      </c>
      <c r="N81" s="5">
        <f>'AEO Table 11'!N7</f>
        <v>10.371547</v>
      </c>
      <c r="O81" s="5">
        <f>'AEO Table 11'!O7</f>
        <v>10.278995999999999</v>
      </c>
      <c r="P81" s="5">
        <f>'AEO Table 11'!P7</f>
        <v>10.113864</v>
      </c>
      <c r="Q81" s="5">
        <f>'AEO Table 11'!Q7</f>
        <v>10.08745</v>
      </c>
      <c r="R81" s="5">
        <f>'AEO Table 11'!R7</f>
        <v>10.137347</v>
      </c>
      <c r="S81" s="5">
        <f>'AEO Table 11'!S7</f>
        <v>10.083646</v>
      </c>
      <c r="T81" s="5">
        <f>'AEO Table 11'!T7</f>
        <v>10.041026</v>
      </c>
    </row>
    <row r="82" spans="1:20" x14ac:dyDescent="0.25">
      <c r="A82" t="s">
        <v>419</v>
      </c>
      <c r="B82" s="11" t="s">
        <v>417</v>
      </c>
      <c r="C82">
        <f>5.751*10^6</f>
        <v>5751000</v>
      </c>
      <c r="D82" s="11">
        <f t="shared" ref="D82:T82" si="28">5.751*10^6</f>
        <v>5751000</v>
      </c>
      <c r="E82" s="11">
        <f t="shared" si="28"/>
        <v>5751000</v>
      </c>
      <c r="F82" s="11">
        <f t="shared" si="28"/>
        <v>5751000</v>
      </c>
      <c r="G82" s="11">
        <f t="shared" si="28"/>
        <v>5751000</v>
      </c>
      <c r="H82" s="11">
        <f t="shared" si="28"/>
        <v>5751000</v>
      </c>
      <c r="I82" s="11">
        <f t="shared" si="28"/>
        <v>5751000</v>
      </c>
      <c r="J82" s="11">
        <f t="shared" si="28"/>
        <v>5751000</v>
      </c>
      <c r="K82" s="11">
        <f t="shared" si="28"/>
        <v>5751000</v>
      </c>
      <c r="L82" s="11">
        <f t="shared" si="28"/>
        <v>5751000</v>
      </c>
      <c r="M82" s="11">
        <f t="shared" si="28"/>
        <v>5751000</v>
      </c>
      <c r="N82" s="11">
        <f t="shared" si="28"/>
        <v>5751000</v>
      </c>
      <c r="O82" s="11">
        <f t="shared" si="28"/>
        <v>5751000</v>
      </c>
      <c r="P82" s="11">
        <f t="shared" si="28"/>
        <v>5751000</v>
      </c>
      <c r="Q82" s="11">
        <f t="shared" si="28"/>
        <v>5751000</v>
      </c>
      <c r="R82" s="11">
        <f t="shared" si="28"/>
        <v>5751000</v>
      </c>
      <c r="S82" s="11">
        <f t="shared" si="28"/>
        <v>5751000</v>
      </c>
      <c r="T82" s="11">
        <f t="shared" si="28"/>
        <v>5751000</v>
      </c>
    </row>
    <row r="83" spans="1:20" x14ac:dyDescent="0.25">
      <c r="A83" t="s">
        <v>420</v>
      </c>
      <c r="B83" t="s">
        <v>418</v>
      </c>
      <c r="C83" s="41">
        <f>('AEO Table 11'!B7-'AEO Table 11'!B12)/'AEO Table 11'!B14</f>
        <v>0.42881895302459655</v>
      </c>
      <c r="D83" s="41">
        <f>('AEO Table 11'!C7-'AEO Table 11'!C12)/'AEO Table 11'!C14</f>
        <v>0.47745098039215683</v>
      </c>
      <c r="E83" s="41">
        <f>('AEO Table 11'!D7-'AEO Table 11'!D12)/'AEO Table 11'!D14</f>
        <v>0.52407501267105927</v>
      </c>
      <c r="F83" s="41">
        <f>('AEO Table 11'!E7-'AEO Table 11'!E12)/'AEO Table 11'!E14</f>
        <v>0.55922461866502005</v>
      </c>
      <c r="G83" s="41">
        <f>('AEO Table 11'!F7-'AEO Table 11'!F12)/'AEO Table 11'!F14</f>
        <v>0.56775213626111221</v>
      </c>
      <c r="H83" s="41">
        <f>('AEO Table 11'!G7-'AEO Table 11'!G12)/'AEO Table 11'!G14</f>
        <v>0.5971889391796944</v>
      </c>
      <c r="I83" s="41">
        <f>('AEO Table 11'!H7-'AEO Table 11'!H12)/'AEO Table 11'!H14</f>
        <v>0.61408147837001259</v>
      </c>
      <c r="J83" s="41">
        <f>('AEO Table 11'!I7-'AEO Table 11'!I12)/'AEO Table 11'!I14</f>
        <v>0.62271376794027145</v>
      </c>
      <c r="K83" s="41">
        <f>('AEO Table 11'!J7-'AEO Table 11'!J12)/'AEO Table 11'!J14</f>
        <v>0.6188610861203776</v>
      </c>
      <c r="L83" s="41">
        <f>('AEO Table 11'!K7-'AEO Table 11'!K12)/'AEO Table 11'!K14</f>
        <v>0.60896479692004857</v>
      </c>
      <c r="M83" s="41">
        <f>('AEO Table 11'!L7-'AEO Table 11'!L12)/'AEO Table 11'!L14</f>
        <v>0.60275398946632619</v>
      </c>
      <c r="N83" s="41">
        <f>('AEO Table 11'!M7-'AEO Table 11'!M12)/'AEO Table 11'!M14</f>
        <v>0.59586086822030571</v>
      </c>
      <c r="O83" s="41">
        <f>('AEO Table 11'!N7-'AEO Table 11'!N12)/'AEO Table 11'!N14</f>
        <v>0.59509689925558718</v>
      </c>
      <c r="P83" s="41">
        <f>('AEO Table 11'!O7-'AEO Table 11'!O12)/'AEO Table 11'!O14</f>
        <v>0.58958240635021264</v>
      </c>
      <c r="Q83" s="41">
        <f>('AEO Table 11'!P7-'AEO Table 11'!P12)/'AEO Table 11'!P14</f>
        <v>0.57916585241929175</v>
      </c>
      <c r="R83" s="41">
        <f>('AEO Table 11'!Q7-'AEO Table 11'!Q12)/'AEO Table 11'!Q14</f>
        <v>0.57709241881137796</v>
      </c>
      <c r="S83" s="41">
        <f>('AEO Table 11'!R7-'AEO Table 11'!R12)/'AEO Table 11'!R14</f>
        <v>0.57923248009071437</v>
      </c>
      <c r="T83" s="41">
        <f>('AEO Table 11'!S7-'AEO Table 11'!S12)/'AEO Table 11'!S14</f>
        <v>0.57490319201804529</v>
      </c>
    </row>
    <row r="84" spans="1:20" x14ac:dyDescent="0.25">
      <c r="A84" s="11" t="s">
        <v>423</v>
      </c>
      <c r="C84">
        <f>C80/(C81*C82*10^6*365)*C83</f>
        <v>3.0207575285468587E-8</v>
      </c>
      <c r="D84" s="11">
        <f t="shared" ref="D84:T84" si="29">D80/(D81*D82*10^6*365)*D83</f>
        <v>2.8985033782362791E-8</v>
      </c>
      <c r="E84" s="11">
        <f t="shared" si="29"/>
        <v>2.9449449083447306E-8</v>
      </c>
      <c r="F84" s="11">
        <f t="shared" si="29"/>
        <v>3.3468682686377616E-8</v>
      </c>
      <c r="G84" s="11">
        <f t="shared" si="29"/>
        <v>3.5152833172067987E-8</v>
      </c>
      <c r="H84" s="11">
        <f t="shared" si="29"/>
        <v>3.5657612746844173E-8</v>
      </c>
      <c r="I84" s="11">
        <f t="shared" si="29"/>
        <v>3.5948575613516234E-8</v>
      </c>
      <c r="J84" s="11">
        <f t="shared" si="29"/>
        <v>3.6372447036992553E-8</v>
      </c>
      <c r="K84" s="11">
        <f t="shared" si="29"/>
        <v>3.6456037198479832E-8</v>
      </c>
      <c r="L84" s="11">
        <f t="shared" si="29"/>
        <v>3.6110920364830404E-8</v>
      </c>
      <c r="M84" s="11">
        <f t="shared" si="29"/>
        <v>3.5999403379976204E-8</v>
      </c>
      <c r="N84" s="11">
        <f t="shared" si="29"/>
        <v>3.558020496575602E-8</v>
      </c>
      <c r="O84" s="11">
        <f t="shared" si="29"/>
        <v>3.5854536329400039E-8</v>
      </c>
      <c r="P84" s="11">
        <f t="shared" si="29"/>
        <v>3.6102271353161479E-8</v>
      </c>
      <c r="Q84" s="11">
        <f t="shared" si="29"/>
        <v>3.5557291583669932E-8</v>
      </c>
      <c r="R84" s="11">
        <f t="shared" si="29"/>
        <v>3.5255605405735258E-8</v>
      </c>
      <c r="S84" s="11">
        <f t="shared" si="29"/>
        <v>3.5574797456841857E-8</v>
      </c>
      <c r="T84" s="11">
        <f t="shared" si="29"/>
        <v>3.5458776691070718E-8</v>
      </c>
    </row>
    <row r="86" spans="1:20" x14ac:dyDescent="0.25">
      <c r="A86" s="47" t="s">
        <v>30</v>
      </c>
    </row>
    <row r="87" spans="1:20" x14ac:dyDescent="0.25">
      <c r="A87" s="11" t="s">
        <v>424</v>
      </c>
      <c r="B87" s="11" t="s">
        <v>438</v>
      </c>
      <c r="C87" s="11">
        <f>D87</f>
        <v>1020000000.0000002</v>
      </c>
      <c r="D87">
        <f>'Subsidies Paid'!G14*10^9</f>
        <v>1020000000.0000002</v>
      </c>
      <c r="E87" s="11">
        <f>'Subsidies Paid'!H14*10^9</f>
        <v>1520000000.0000002</v>
      </c>
      <c r="F87" s="11">
        <f>'Subsidies Paid'!I14*10^9</f>
        <v>1620000000.0000002</v>
      </c>
      <c r="G87" s="11">
        <f>'Subsidies Paid'!J14*10^9</f>
        <v>1620000000.0000002</v>
      </c>
      <c r="H87" s="11">
        <f>'Subsidies Paid'!K14*10^9</f>
        <v>1620000000.0000002</v>
      </c>
      <c r="I87" s="11">
        <f>H87</f>
        <v>1620000000.0000002</v>
      </c>
      <c r="J87" s="11">
        <f t="shared" ref="J87:T87" si="30">I87</f>
        <v>1620000000.0000002</v>
      </c>
      <c r="K87" s="11">
        <f t="shared" si="30"/>
        <v>1620000000.0000002</v>
      </c>
      <c r="L87" s="11">
        <f t="shared" si="30"/>
        <v>1620000000.0000002</v>
      </c>
      <c r="M87" s="11">
        <f t="shared" si="30"/>
        <v>1620000000.0000002</v>
      </c>
      <c r="N87" s="11">
        <f t="shared" si="30"/>
        <v>1620000000.0000002</v>
      </c>
      <c r="O87" s="11">
        <f t="shared" si="30"/>
        <v>1620000000.0000002</v>
      </c>
      <c r="P87" s="11">
        <f t="shared" si="30"/>
        <v>1620000000.0000002</v>
      </c>
      <c r="Q87" s="11">
        <f t="shared" si="30"/>
        <v>1620000000.0000002</v>
      </c>
      <c r="R87" s="11">
        <f t="shared" si="30"/>
        <v>1620000000.0000002</v>
      </c>
      <c r="S87" s="11">
        <f t="shared" si="30"/>
        <v>1620000000.0000002</v>
      </c>
      <c r="T87" s="11">
        <f t="shared" si="30"/>
        <v>1620000000.0000002</v>
      </c>
    </row>
    <row r="88" spans="1:20" s="11" customFormat="1" x14ac:dyDescent="0.25">
      <c r="A88" s="11" t="s">
        <v>425</v>
      </c>
      <c r="B88" s="11" t="s">
        <v>418</v>
      </c>
      <c r="C88" s="41">
        <f>'AEO Table 1'!C7/SUM('AEO Table 1'!C7:C9)</f>
        <v>0.35304984647590298</v>
      </c>
      <c r="D88" s="41">
        <f>'AEO Table 1'!D7/SUM('AEO Table 1'!D7:D9)</f>
        <v>0.37363157856741402</v>
      </c>
      <c r="E88" s="41">
        <f>'AEO Table 1'!E7/SUM('AEO Table 1'!E7:E9)</f>
        <v>0.38215251487502566</v>
      </c>
      <c r="F88" s="41">
        <f>'AEO Table 1'!F7/SUM('AEO Table 1'!F7:F9)</f>
        <v>0.37827034299730639</v>
      </c>
      <c r="G88" s="41">
        <f>'AEO Table 1'!G7/SUM('AEO Table 1'!G7:G9)</f>
        <v>0.38717933437708352</v>
      </c>
      <c r="H88" s="41">
        <f>'AEO Table 1'!H7/SUM('AEO Table 1'!H7:H9)</f>
        <v>0.39150604809990236</v>
      </c>
      <c r="I88" s="41">
        <f>'AEO Table 1'!I7/SUM('AEO Table 1'!I7:I9)</f>
        <v>0.39115550409776967</v>
      </c>
      <c r="J88" s="41">
        <f>'AEO Table 1'!J7/SUM('AEO Table 1'!J7:J9)</f>
        <v>0.38729226973776421</v>
      </c>
      <c r="K88" s="41">
        <f>'AEO Table 1'!K7/SUM('AEO Table 1'!K7:K9)</f>
        <v>0.38249170810115973</v>
      </c>
      <c r="L88" s="41">
        <f>'AEO Table 1'!L7/SUM('AEO Table 1'!L7:L9)</f>
        <v>0.3781270043513032</v>
      </c>
      <c r="M88" s="41">
        <f>'AEO Table 1'!M7/SUM('AEO Table 1'!M7:M9)</f>
        <v>0.37435046891940699</v>
      </c>
      <c r="N88" s="41">
        <f>'AEO Table 1'!N7/SUM('AEO Table 1'!N7:N9)</f>
        <v>0.37224659652188391</v>
      </c>
      <c r="O88" s="41">
        <f>'AEO Table 1'!O7/SUM('AEO Table 1'!O7:O9)</f>
        <v>0.3678931929234257</v>
      </c>
      <c r="P88" s="41">
        <f>'AEO Table 1'!P7/SUM('AEO Table 1'!P7:P9)</f>
        <v>0.36250271820365404</v>
      </c>
      <c r="Q88" s="41">
        <f>'AEO Table 1'!Q7/SUM('AEO Table 1'!Q7:Q9)</f>
        <v>0.3581236154590231</v>
      </c>
      <c r="R88" s="41">
        <f>'AEO Table 1'!R7/SUM('AEO Table 1'!R7:R9)</f>
        <v>0.35594360422594612</v>
      </c>
      <c r="S88" s="41">
        <f>'AEO Table 1'!S7/SUM('AEO Table 1'!S7:S9)</f>
        <v>0.35138652301051521</v>
      </c>
      <c r="T88" s="41">
        <f>'AEO Table 1'!T7/SUM('AEO Table 1'!T7:T9)</f>
        <v>0.34741419627060954</v>
      </c>
    </row>
    <row r="89" spans="1:20" x14ac:dyDescent="0.25">
      <c r="A89" s="11" t="s">
        <v>416</v>
      </c>
      <c r="B89" s="11" t="s">
        <v>418</v>
      </c>
      <c r="C89" s="5">
        <f>'AEO Table 11'!C7</f>
        <v>7.4390000000000001</v>
      </c>
      <c r="D89" s="5">
        <f>'AEO Table 11'!D7</f>
        <v>8.6319999999999997</v>
      </c>
      <c r="E89" s="5">
        <f>'AEO Table 11'!E7</f>
        <v>9.3255130000000008</v>
      </c>
      <c r="F89" s="5">
        <f>'AEO Table 11'!F7</f>
        <v>9.5519639999999999</v>
      </c>
      <c r="G89" s="5">
        <f>'AEO Table 11'!G7</f>
        <v>10.002431</v>
      </c>
      <c r="H89" s="5">
        <f>'AEO Table 11'!H7</f>
        <v>10.372097999999999</v>
      </c>
      <c r="I89" s="5">
        <f>'AEO Table 11'!I7</f>
        <v>10.579166000000001</v>
      </c>
      <c r="J89" s="5">
        <f>'AEO Table 11'!J7</f>
        <v>10.602861000000001</v>
      </c>
      <c r="K89" s="5">
        <f>'AEO Table 11'!K7</f>
        <v>10.513101000000001</v>
      </c>
      <c r="L89" s="5">
        <f>'AEO Table 11'!L7</f>
        <v>10.443853000000001</v>
      </c>
      <c r="M89" s="5">
        <f>'AEO Table 11'!M7</f>
        <v>10.369358999999999</v>
      </c>
      <c r="N89" s="5">
        <f>'AEO Table 11'!N7</f>
        <v>10.371547</v>
      </c>
      <c r="O89" s="5">
        <f>'AEO Table 11'!O7</f>
        <v>10.278995999999999</v>
      </c>
      <c r="P89" s="5">
        <f>'AEO Table 11'!P7</f>
        <v>10.113864</v>
      </c>
      <c r="Q89" s="5">
        <f>'AEO Table 11'!Q7</f>
        <v>10.08745</v>
      </c>
      <c r="R89" s="5">
        <f>'AEO Table 11'!R7</f>
        <v>10.137347</v>
      </c>
      <c r="S89" s="5">
        <f>'AEO Table 11'!S7</f>
        <v>10.083646</v>
      </c>
      <c r="T89" s="5">
        <f>'AEO Table 11'!T7</f>
        <v>10.041026</v>
      </c>
    </row>
    <row r="90" spans="1:20" x14ac:dyDescent="0.25">
      <c r="A90" s="11" t="s">
        <v>419</v>
      </c>
      <c r="B90" s="11" t="s">
        <v>417</v>
      </c>
      <c r="C90" s="11">
        <f>5.751*10^6</f>
        <v>5751000</v>
      </c>
      <c r="D90" s="11">
        <f t="shared" ref="D90:T90" si="31">5.751*10^6</f>
        <v>5751000</v>
      </c>
      <c r="E90" s="11">
        <f t="shared" si="31"/>
        <v>5751000</v>
      </c>
      <c r="F90" s="11">
        <f t="shared" si="31"/>
        <v>5751000</v>
      </c>
      <c r="G90" s="11">
        <f t="shared" si="31"/>
        <v>5751000</v>
      </c>
      <c r="H90" s="11">
        <f t="shared" si="31"/>
        <v>5751000</v>
      </c>
      <c r="I90" s="11">
        <f t="shared" si="31"/>
        <v>5751000</v>
      </c>
      <c r="J90" s="11">
        <f t="shared" si="31"/>
        <v>5751000</v>
      </c>
      <c r="K90" s="11">
        <f t="shared" si="31"/>
        <v>5751000</v>
      </c>
      <c r="L90" s="11">
        <f t="shared" si="31"/>
        <v>5751000</v>
      </c>
      <c r="M90" s="11">
        <f t="shared" si="31"/>
        <v>5751000</v>
      </c>
      <c r="N90" s="11">
        <f t="shared" si="31"/>
        <v>5751000</v>
      </c>
      <c r="O90" s="11">
        <f t="shared" si="31"/>
        <v>5751000</v>
      </c>
      <c r="P90" s="11">
        <f t="shared" si="31"/>
        <v>5751000</v>
      </c>
      <c r="Q90" s="11">
        <f t="shared" si="31"/>
        <v>5751000</v>
      </c>
      <c r="R90" s="11">
        <f t="shared" si="31"/>
        <v>5751000</v>
      </c>
      <c r="S90" s="11">
        <f t="shared" si="31"/>
        <v>5751000</v>
      </c>
      <c r="T90" s="11">
        <f t="shared" si="31"/>
        <v>5751000</v>
      </c>
    </row>
    <row r="91" spans="1:20" x14ac:dyDescent="0.25">
      <c r="A91" s="11" t="s">
        <v>420</v>
      </c>
      <c r="B91" s="11" t="s">
        <v>418</v>
      </c>
      <c r="C91" s="41">
        <f>('AEO Table 11'!B7-'AEO Table 11'!B12)/'AEO Table 11'!B14</f>
        <v>0.42881895302459655</v>
      </c>
      <c r="D91" s="41">
        <f>('AEO Table 11'!C7-'AEO Table 11'!C12)/'AEO Table 11'!C14</f>
        <v>0.47745098039215683</v>
      </c>
      <c r="E91" s="41">
        <f>('AEO Table 11'!D7-'AEO Table 11'!D12)/'AEO Table 11'!D14</f>
        <v>0.52407501267105927</v>
      </c>
      <c r="F91" s="41">
        <f>('AEO Table 11'!E7-'AEO Table 11'!E12)/'AEO Table 11'!E14</f>
        <v>0.55922461866502005</v>
      </c>
      <c r="G91" s="41">
        <f>('AEO Table 11'!F7-'AEO Table 11'!F12)/'AEO Table 11'!F14</f>
        <v>0.56775213626111221</v>
      </c>
      <c r="H91" s="41">
        <f>('AEO Table 11'!G7-'AEO Table 11'!G12)/'AEO Table 11'!G14</f>
        <v>0.5971889391796944</v>
      </c>
      <c r="I91" s="41">
        <f>('AEO Table 11'!H7-'AEO Table 11'!H12)/'AEO Table 11'!H14</f>
        <v>0.61408147837001259</v>
      </c>
      <c r="J91" s="41">
        <f>('AEO Table 11'!I7-'AEO Table 11'!I12)/'AEO Table 11'!I14</f>
        <v>0.62271376794027145</v>
      </c>
      <c r="K91" s="41">
        <f>('AEO Table 11'!J7-'AEO Table 11'!J12)/'AEO Table 11'!J14</f>
        <v>0.6188610861203776</v>
      </c>
      <c r="L91" s="41">
        <f>('AEO Table 11'!K7-'AEO Table 11'!K12)/'AEO Table 11'!K14</f>
        <v>0.60896479692004857</v>
      </c>
      <c r="M91" s="41">
        <f>('AEO Table 11'!L7-'AEO Table 11'!L12)/'AEO Table 11'!L14</f>
        <v>0.60275398946632619</v>
      </c>
      <c r="N91" s="41">
        <f>('AEO Table 11'!M7-'AEO Table 11'!M12)/'AEO Table 11'!M14</f>
        <v>0.59586086822030571</v>
      </c>
      <c r="O91" s="41">
        <f>('AEO Table 11'!N7-'AEO Table 11'!N12)/'AEO Table 11'!N14</f>
        <v>0.59509689925558718</v>
      </c>
      <c r="P91" s="41">
        <f>('AEO Table 11'!O7-'AEO Table 11'!O12)/'AEO Table 11'!O14</f>
        <v>0.58958240635021264</v>
      </c>
      <c r="Q91" s="41">
        <f>('AEO Table 11'!P7-'AEO Table 11'!P12)/'AEO Table 11'!P14</f>
        <v>0.57916585241929175</v>
      </c>
      <c r="R91" s="41">
        <f>('AEO Table 11'!Q7-'AEO Table 11'!Q12)/'AEO Table 11'!Q14</f>
        <v>0.57709241881137796</v>
      </c>
      <c r="S91" s="41">
        <f>('AEO Table 11'!R7-'AEO Table 11'!R12)/'AEO Table 11'!R14</f>
        <v>0.57923248009071437</v>
      </c>
      <c r="T91" s="41">
        <f>('AEO Table 11'!S7-'AEO Table 11'!S12)/'AEO Table 11'!S14</f>
        <v>0.57490319201804529</v>
      </c>
    </row>
    <row r="92" spans="1:20" x14ac:dyDescent="0.25">
      <c r="A92" s="11" t="s">
        <v>423</v>
      </c>
      <c r="B92" s="11"/>
      <c r="C92">
        <f>(C87*C88)/(C89*10^6*C90*365)*C91</f>
        <v>9.8891594666207704E-9</v>
      </c>
      <c r="D92" s="11">
        <f t="shared" ref="D92:T92" si="32">(D87*D88)/(D89*10^6*D90*365)*D91</f>
        <v>1.0042107641338832E-8</v>
      </c>
      <c r="E92" s="11">
        <f t="shared" si="32"/>
        <v>1.5551231967239624E-8</v>
      </c>
      <c r="F92" s="11">
        <f t="shared" si="32"/>
        <v>1.7091283607249499E-8</v>
      </c>
      <c r="G92" s="11">
        <f t="shared" si="32"/>
        <v>1.6960715299560389E-8</v>
      </c>
      <c r="H92" s="11">
        <f t="shared" si="32"/>
        <v>1.739652084841057E-8</v>
      </c>
      <c r="I92" s="11">
        <f t="shared" si="32"/>
        <v>1.752277139187447E-8</v>
      </c>
      <c r="J92" s="11">
        <f t="shared" si="32"/>
        <v>1.7554279585826931E-8</v>
      </c>
      <c r="K92" s="11">
        <f t="shared" si="32"/>
        <v>1.7376533646620363E-8</v>
      </c>
      <c r="L92" s="11">
        <f t="shared" si="32"/>
        <v>1.7015625315317925E-8</v>
      </c>
      <c r="M92" s="11">
        <f t="shared" si="32"/>
        <v>1.6793659637310023E-8</v>
      </c>
      <c r="N92" s="11">
        <f t="shared" si="32"/>
        <v>1.6504821944097706E-8</v>
      </c>
      <c r="O92" s="11">
        <f t="shared" si="32"/>
        <v>1.6437566583568734E-8</v>
      </c>
      <c r="P92" s="11">
        <f t="shared" si="32"/>
        <v>1.6308629098563118E-8</v>
      </c>
      <c r="Q92" s="11">
        <f t="shared" si="32"/>
        <v>1.5868405711505234E-8</v>
      </c>
      <c r="R92" s="11">
        <f t="shared" si="32"/>
        <v>1.5637993659078433E-8</v>
      </c>
      <c r="S92" s="11">
        <f t="shared" si="32"/>
        <v>1.5577551618433867E-8</v>
      </c>
      <c r="T92" s="11">
        <f t="shared" si="32"/>
        <v>1.53512226891424E-8</v>
      </c>
    </row>
    <row r="94" spans="1:20" x14ac:dyDescent="0.25">
      <c r="A94" s="47" t="s">
        <v>31</v>
      </c>
    </row>
    <row r="95" spans="1:20" x14ac:dyDescent="0.25">
      <c r="A95" s="11" t="s">
        <v>424</v>
      </c>
      <c r="B95" s="11" t="s">
        <v>438</v>
      </c>
      <c r="C95">
        <f>D95</f>
        <v>140000000</v>
      </c>
      <c r="D95">
        <f>'Subsidies Paid'!G15*10^9</f>
        <v>140000000</v>
      </c>
      <c r="E95" s="11">
        <f>'Subsidies Paid'!H15*10^9</f>
        <v>140000000</v>
      </c>
      <c r="F95" s="11">
        <f>'Subsidies Paid'!I15*10^9</f>
        <v>140000000</v>
      </c>
      <c r="G95" s="11">
        <f>'Subsidies Paid'!J15*10^9</f>
        <v>140000000</v>
      </c>
      <c r="H95" s="11">
        <f>'Subsidies Paid'!K15*10^9</f>
        <v>140000000</v>
      </c>
      <c r="I95">
        <f>H95</f>
        <v>140000000</v>
      </c>
      <c r="J95" s="11">
        <f t="shared" ref="J95:T95" si="33">I95</f>
        <v>140000000</v>
      </c>
      <c r="K95" s="11">
        <f t="shared" si="33"/>
        <v>140000000</v>
      </c>
      <c r="L95" s="11">
        <f t="shared" si="33"/>
        <v>140000000</v>
      </c>
      <c r="M95" s="11">
        <f t="shared" si="33"/>
        <v>140000000</v>
      </c>
      <c r="N95" s="11">
        <f t="shared" si="33"/>
        <v>140000000</v>
      </c>
      <c r="O95" s="11">
        <f t="shared" si="33"/>
        <v>140000000</v>
      </c>
      <c r="P95" s="11">
        <f t="shared" si="33"/>
        <v>140000000</v>
      </c>
      <c r="Q95" s="11">
        <f t="shared" si="33"/>
        <v>140000000</v>
      </c>
      <c r="R95" s="11">
        <f t="shared" si="33"/>
        <v>140000000</v>
      </c>
      <c r="S95" s="11">
        <f t="shared" si="33"/>
        <v>140000000</v>
      </c>
      <c r="T95" s="11">
        <f t="shared" si="33"/>
        <v>140000000</v>
      </c>
    </row>
    <row r="96" spans="1:20" x14ac:dyDescent="0.25">
      <c r="A96" s="11" t="s">
        <v>425</v>
      </c>
      <c r="B96" s="11" t="s">
        <v>418</v>
      </c>
      <c r="C96" s="41">
        <f>'AEO Table 1'!C7/SUM('AEO Table 1'!C7:C9)</f>
        <v>0.35304984647590298</v>
      </c>
      <c r="D96" s="41">
        <f>'AEO Table 1'!D7/SUM('AEO Table 1'!D7:D9)</f>
        <v>0.37363157856741402</v>
      </c>
      <c r="E96" s="41">
        <f>'AEO Table 1'!E7/SUM('AEO Table 1'!E7:E9)</f>
        <v>0.38215251487502566</v>
      </c>
      <c r="F96" s="41">
        <f>'AEO Table 1'!F7/SUM('AEO Table 1'!F7:F9)</f>
        <v>0.37827034299730639</v>
      </c>
      <c r="G96" s="41">
        <f>'AEO Table 1'!G7/SUM('AEO Table 1'!G7:G9)</f>
        <v>0.38717933437708352</v>
      </c>
      <c r="H96" s="41">
        <f>'AEO Table 1'!H7/SUM('AEO Table 1'!H7:H9)</f>
        <v>0.39150604809990236</v>
      </c>
      <c r="I96" s="41">
        <f>'AEO Table 1'!I7/SUM('AEO Table 1'!I7:I9)</f>
        <v>0.39115550409776967</v>
      </c>
      <c r="J96" s="41">
        <f>'AEO Table 1'!J7/SUM('AEO Table 1'!J7:J9)</f>
        <v>0.38729226973776421</v>
      </c>
      <c r="K96" s="41">
        <f>'AEO Table 1'!K7/SUM('AEO Table 1'!K7:K9)</f>
        <v>0.38249170810115973</v>
      </c>
      <c r="L96" s="41">
        <f>'AEO Table 1'!L7/SUM('AEO Table 1'!L7:L9)</f>
        <v>0.3781270043513032</v>
      </c>
      <c r="M96" s="41">
        <f>'AEO Table 1'!M7/SUM('AEO Table 1'!M7:M9)</f>
        <v>0.37435046891940699</v>
      </c>
      <c r="N96" s="41">
        <f>'AEO Table 1'!N7/SUM('AEO Table 1'!N7:N9)</f>
        <v>0.37224659652188391</v>
      </c>
      <c r="O96" s="41">
        <f>'AEO Table 1'!O7/SUM('AEO Table 1'!O7:O9)</f>
        <v>0.3678931929234257</v>
      </c>
      <c r="P96" s="41">
        <f>'AEO Table 1'!P7/SUM('AEO Table 1'!P7:P9)</f>
        <v>0.36250271820365404</v>
      </c>
      <c r="Q96" s="41">
        <f>'AEO Table 1'!Q7/SUM('AEO Table 1'!Q7:Q9)</f>
        <v>0.3581236154590231</v>
      </c>
      <c r="R96" s="41">
        <f>'AEO Table 1'!R7/SUM('AEO Table 1'!R7:R9)</f>
        <v>0.35594360422594612</v>
      </c>
      <c r="S96" s="41">
        <f>'AEO Table 1'!S7/SUM('AEO Table 1'!S7:S9)</f>
        <v>0.35138652301051521</v>
      </c>
      <c r="T96" s="41">
        <f>'AEO Table 1'!T7/SUM('AEO Table 1'!T7:T9)</f>
        <v>0.34741419627060954</v>
      </c>
    </row>
    <row r="97" spans="1:20" x14ac:dyDescent="0.25">
      <c r="A97" s="11" t="s">
        <v>416</v>
      </c>
      <c r="B97" s="11" t="s">
        <v>418</v>
      </c>
      <c r="C97" s="5">
        <f>'AEO Table 11'!C7</f>
        <v>7.4390000000000001</v>
      </c>
      <c r="D97" s="5">
        <f>'AEO Table 11'!D7</f>
        <v>8.6319999999999997</v>
      </c>
      <c r="E97" s="5">
        <f>'AEO Table 11'!E7</f>
        <v>9.3255130000000008</v>
      </c>
      <c r="F97" s="5">
        <f>'AEO Table 11'!F7</f>
        <v>9.5519639999999999</v>
      </c>
      <c r="G97" s="5">
        <f>'AEO Table 11'!G7</f>
        <v>10.002431</v>
      </c>
      <c r="H97" s="5">
        <f>'AEO Table 11'!H7</f>
        <v>10.372097999999999</v>
      </c>
      <c r="I97" s="5">
        <f>'AEO Table 11'!I7</f>
        <v>10.579166000000001</v>
      </c>
      <c r="J97" s="5">
        <f>'AEO Table 11'!J7</f>
        <v>10.602861000000001</v>
      </c>
      <c r="K97" s="5">
        <f>'AEO Table 11'!K7</f>
        <v>10.513101000000001</v>
      </c>
      <c r="L97" s="5">
        <f>'AEO Table 11'!L7</f>
        <v>10.443853000000001</v>
      </c>
      <c r="M97" s="5">
        <f>'AEO Table 11'!M7</f>
        <v>10.369358999999999</v>
      </c>
      <c r="N97" s="5">
        <f>'AEO Table 11'!N7</f>
        <v>10.371547</v>
      </c>
      <c r="O97" s="5">
        <f>'AEO Table 11'!O7</f>
        <v>10.278995999999999</v>
      </c>
      <c r="P97" s="5">
        <f>'AEO Table 11'!P7</f>
        <v>10.113864</v>
      </c>
      <c r="Q97" s="5">
        <f>'AEO Table 11'!Q7</f>
        <v>10.08745</v>
      </c>
      <c r="R97" s="5">
        <f>'AEO Table 11'!R7</f>
        <v>10.137347</v>
      </c>
      <c r="S97" s="5">
        <f>'AEO Table 11'!S7</f>
        <v>10.083646</v>
      </c>
      <c r="T97" s="5">
        <f>'AEO Table 11'!T7</f>
        <v>10.041026</v>
      </c>
    </row>
    <row r="98" spans="1:20" x14ac:dyDescent="0.25">
      <c r="A98" s="11" t="s">
        <v>419</v>
      </c>
      <c r="B98" s="11" t="s">
        <v>417</v>
      </c>
      <c r="C98" s="11">
        <f>5.751*10^6</f>
        <v>5751000</v>
      </c>
      <c r="D98" s="11">
        <f t="shared" ref="D98:T98" si="34">5.751*10^6</f>
        <v>5751000</v>
      </c>
      <c r="E98" s="11">
        <f t="shared" si="34"/>
        <v>5751000</v>
      </c>
      <c r="F98" s="11">
        <f t="shared" si="34"/>
        <v>5751000</v>
      </c>
      <c r="G98" s="11">
        <f t="shared" si="34"/>
        <v>5751000</v>
      </c>
      <c r="H98" s="11">
        <f t="shared" si="34"/>
        <v>5751000</v>
      </c>
      <c r="I98" s="11">
        <f t="shared" si="34"/>
        <v>5751000</v>
      </c>
      <c r="J98" s="11">
        <f t="shared" si="34"/>
        <v>5751000</v>
      </c>
      <c r="K98" s="11">
        <f t="shared" si="34"/>
        <v>5751000</v>
      </c>
      <c r="L98" s="11">
        <f t="shared" si="34"/>
        <v>5751000</v>
      </c>
      <c r="M98" s="11">
        <f t="shared" si="34"/>
        <v>5751000</v>
      </c>
      <c r="N98" s="11">
        <f t="shared" si="34"/>
        <v>5751000</v>
      </c>
      <c r="O98" s="11">
        <f t="shared" si="34"/>
        <v>5751000</v>
      </c>
      <c r="P98" s="11">
        <f t="shared" si="34"/>
        <v>5751000</v>
      </c>
      <c r="Q98" s="11">
        <f t="shared" si="34"/>
        <v>5751000</v>
      </c>
      <c r="R98" s="11">
        <f t="shared" si="34"/>
        <v>5751000</v>
      </c>
      <c r="S98" s="11">
        <f t="shared" si="34"/>
        <v>5751000</v>
      </c>
      <c r="T98" s="11">
        <f t="shared" si="34"/>
        <v>5751000</v>
      </c>
    </row>
    <row r="99" spans="1:20" x14ac:dyDescent="0.25">
      <c r="A99" s="11" t="s">
        <v>420</v>
      </c>
      <c r="B99" s="11" t="s">
        <v>418</v>
      </c>
      <c r="C99" s="41">
        <f>('AEO Table 11'!B7-'AEO Table 11'!B12)/'AEO Table 11'!B14</f>
        <v>0.42881895302459655</v>
      </c>
      <c r="D99" s="41">
        <f>('AEO Table 11'!C7-'AEO Table 11'!C12)/'AEO Table 11'!C14</f>
        <v>0.47745098039215683</v>
      </c>
      <c r="E99" s="41">
        <f>('AEO Table 11'!D7-'AEO Table 11'!D12)/'AEO Table 11'!D14</f>
        <v>0.52407501267105927</v>
      </c>
      <c r="F99" s="41">
        <f>('AEO Table 11'!E7-'AEO Table 11'!E12)/'AEO Table 11'!E14</f>
        <v>0.55922461866502005</v>
      </c>
      <c r="G99" s="41">
        <f>('AEO Table 11'!F7-'AEO Table 11'!F12)/'AEO Table 11'!F14</f>
        <v>0.56775213626111221</v>
      </c>
      <c r="H99" s="41">
        <f>('AEO Table 11'!G7-'AEO Table 11'!G12)/'AEO Table 11'!G14</f>
        <v>0.5971889391796944</v>
      </c>
      <c r="I99" s="41">
        <f>('AEO Table 11'!H7-'AEO Table 11'!H12)/'AEO Table 11'!H14</f>
        <v>0.61408147837001259</v>
      </c>
      <c r="J99" s="41">
        <f>('AEO Table 11'!I7-'AEO Table 11'!I12)/'AEO Table 11'!I14</f>
        <v>0.62271376794027145</v>
      </c>
      <c r="K99" s="41">
        <f>('AEO Table 11'!J7-'AEO Table 11'!J12)/'AEO Table 11'!J14</f>
        <v>0.6188610861203776</v>
      </c>
      <c r="L99" s="41">
        <f>('AEO Table 11'!K7-'AEO Table 11'!K12)/'AEO Table 11'!K14</f>
        <v>0.60896479692004857</v>
      </c>
      <c r="M99" s="41">
        <f>('AEO Table 11'!L7-'AEO Table 11'!L12)/'AEO Table 11'!L14</f>
        <v>0.60275398946632619</v>
      </c>
      <c r="N99" s="41">
        <f>('AEO Table 11'!M7-'AEO Table 11'!M12)/'AEO Table 11'!M14</f>
        <v>0.59586086822030571</v>
      </c>
      <c r="O99" s="41">
        <f>('AEO Table 11'!N7-'AEO Table 11'!N12)/'AEO Table 11'!N14</f>
        <v>0.59509689925558718</v>
      </c>
      <c r="P99" s="41">
        <f>('AEO Table 11'!O7-'AEO Table 11'!O12)/'AEO Table 11'!O14</f>
        <v>0.58958240635021264</v>
      </c>
      <c r="Q99" s="41">
        <f>('AEO Table 11'!P7-'AEO Table 11'!P12)/'AEO Table 11'!P14</f>
        <v>0.57916585241929175</v>
      </c>
      <c r="R99" s="41">
        <f>('AEO Table 11'!Q7-'AEO Table 11'!Q12)/'AEO Table 11'!Q14</f>
        <v>0.57709241881137796</v>
      </c>
      <c r="S99" s="41">
        <f>('AEO Table 11'!R7-'AEO Table 11'!R12)/'AEO Table 11'!R14</f>
        <v>0.57923248009071437</v>
      </c>
      <c r="T99" s="41">
        <f>('AEO Table 11'!S7-'AEO Table 11'!S12)/'AEO Table 11'!S14</f>
        <v>0.57490319201804529</v>
      </c>
    </row>
    <row r="100" spans="1:20" x14ac:dyDescent="0.25">
      <c r="A100" s="11" t="s">
        <v>423</v>
      </c>
      <c r="B100" s="11"/>
      <c r="C100" s="11">
        <f>(C95*C96)/(C97*10^6*C98*365)*C99</f>
        <v>1.3573356130655957E-9</v>
      </c>
      <c r="D100" s="11">
        <f t="shared" ref="D100:T100" si="35">(D95*D96)/(D97*10^6*D98*365)*D99</f>
        <v>1.3783284997916041E-9</v>
      </c>
      <c r="E100" s="11">
        <f t="shared" si="35"/>
        <v>1.4323503127720705E-9</v>
      </c>
      <c r="F100" s="11">
        <f t="shared" si="35"/>
        <v>1.4770245092684747E-9</v>
      </c>
      <c r="G100" s="11">
        <f t="shared" si="35"/>
        <v>1.4657408283570705E-9</v>
      </c>
      <c r="H100" s="11">
        <f t="shared" si="35"/>
        <v>1.5034030362823948E-9</v>
      </c>
      <c r="I100" s="11">
        <f t="shared" si="35"/>
        <v>1.5143135770755713E-9</v>
      </c>
      <c r="J100" s="11">
        <f t="shared" si="35"/>
        <v>1.5170365074171421E-9</v>
      </c>
      <c r="K100" s="11">
        <f t="shared" si="35"/>
        <v>1.5016757472387965E-9</v>
      </c>
      <c r="L100" s="11">
        <f t="shared" si="35"/>
        <v>1.4704861383608084E-9</v>
      </c>
      <c r="M100" s="11">
        <f t="shared" si="35"/>
        <v>1.4513039192737053E-9</v>
      </c>
      <c r="N100" s="11">
        <f t="shared" si="35"/>
        <v>1.4263426371442458E-9</v>
      </c>
      <c r="O100" s="11">
        <f t="shared" si="35"/>
        <v>1.4205304454935943E-9</v>
      </c>
      <c r="P100" s="11">
        <f t="shared" si="35"/>
        <v>1.409387699875825E-9</v>
      </c>
      <c r="Q100" s="11">
        <f t="shared" si="35"/>
        <v>1.371343703463415E-9</v>
      </c>
      <c r="R100" s="11">
        <f t="shared" si="35"/>
        <v>1.3514315507845554E-9</v>
      </c>
      <c r="S100" s="11">
        <f t="shared" si="35"/>
        <v>1.3462081645560129E-9</v>
      </c>
      <c r="T100" s="11">
        <f t="shared" si="35"/>
        <v>1.3266488743703307E-9</v>
      </c>
    </row>
    <row r="102" spans="1:20" x14ac:dyDescent="0.25">
      <c r="A102" s="47" t="s">
        <v>38</v>
      </c>
    </row>
    <row r="103" spans="1:20" x14ac:dyDescent="0.25">
      <c r="A103" s="11" t="s">
        <v>424</v>
      </c>
      <c r="B103" s="11" t="s">
        <v>438</v>
      </c>
      <c r="C103" s="11">
        <f>D103</f>
        <v>1100000000</v>
      </c>
      <c r="D103">
        <f>'Subsidies Paid'!G16*10^9</f>
        <v>1100000000</v>
      </c>
      <c r="E103" s="11">
        <f>'Subsidies Paid'!H16*10^9</f>
        <v>1100000000</v>
      </c>
      <c r="F103" s="11">
        <f>'Subsidies Paid'!I16*10^9</f>
        <v>1200000000</v>
      </c>
      <c r="G103" s="11">
        <f>'Subsidies Paid'!J16*10^9</f>
        <v>1200000000</v>
      </c>
      <c r="H103" s="11">
        <f>'Subsidies Paid'!K16*10^9</f>
        <v>1200000000</v>
      </c>
      <c r="I103" s="11">
        <f>H103</f>
        <v>1200000000</v>
      </c>
      <c r="J103" s="11">
        <f t="shared" ref="J103:T103" si="36">I103</f>
        <v>1200000000</v>
      </c>
      <c r="K103" s="11">
        <f t="shared" si="36"/>
        <v>1200000000</v>
      </c>
      <c r="L103" s="11">
        <f t="shared" si="36"/>
        <v>1200000000</v>
      </c>
      <c r="M103" s="11">
        <f t="shared" si="36"/>
        <v>1200000000</v>
      </c>
      <c r="N103" s="11">
        <f t="shared" si="36"/>
        <v>1200000000</v>
      </c>
      <c r="O103" s="11">
        <f t="shared" si="36"/>
        <v>1200000000</v>
      </c>
      <c r="P103" s="11">
        <f t="shared" si="36"/>
        <v>1200000000</v>
      </c>
      <c r="Q103" s="11">
        <f t="shared" si="36"/>
        <v>1200000000</v>
      </c>
      <c r="R103" s="11">
        <f t="shared" si="36"/>
        <v>1200000000</v>
      </c>
      <c r="S103" s="11">
        <f t="shared" si="36"/>
        <v>1200000000</v>
      </c>
      <c r="T103" s="11">
        <f t="shared" si="36"/>
        <v>1200000000</v>
      </c>
    </row>
    <row r="104" spans="1:20" x14ac:dyDescent="0.25">
      <c r="A104" s="11" t="s">
        <v>425</v>
      </c>
      <c r="B104" s="11" t="s">
        <v>418</v>
      </c>
      <c r="C104" s="11">
        <f>'AEO Table 1'!C7/SUM('AEO Table 1'!C7:C9)</f>
        <v>0.35304984647590298</v>
      </c>
      <c r="D104" s="11">
        <f>'AEO Table 1'!D7/SUM('AEO Table 1'!D7:D9)</f>
        <v>0.37363157856741402</v>
      </c>
      <c r="E104" s="11">
        <f>'AEO Table 1'!E7/SUM('AEO Table 1'!E7:E9)</f>
        <v>0.38215251487502566</v>
      </c>
      <c r="F104" s="11">
        <f>'AEO Table 1'!F7/SUM('AEO Table 1'!F7:F9)</f>
        <v>0.37827034299730639</v>
      </c>
      <c r="G104" s="11">
        <f>'AEO Table 1'!G7/SUM('AEO Table 1'!G7:G9)</f>
        <v>0.38717933437708352</v>
      </c>
      <c r="H104" s="11">
        <f>'AEO Table 1'!H7/SUM('AEO Table 1'!H7:H9)</f>
        <v>0.39150604809990236</v>
      </c>
      <c r="I104" s="11">
        <f>'AEO Table 1'!I7/SUM('AEO Table 1'!I7:I9)</f>
        <v>0.39115550409776967</v>
      </c>
      <c r="J104" s="11">
        <f>'AEO Table 1'!J7/SUM('AEO Table 1'!J7:J9)</f>
        <v>0.38729226973776421</v>
      </c>
      <c r="K104" s="11">
        <f>'AEO Table 1'!K7/SUM('AEO Table 1'!K7:K9)</f>
        <v>0.38249170810115973</v>
      </c>
      <c r="L104" s="11">
        <f>'AEO Table 1'!L7/SUM('AEO Table 1'!L7:L9)</f>
        <v>0.3781270043513032</v>
      </c>
      <c r="M104" s="11">
        <f>'AEO Table 1'!M7/SUM('AEO Table 1'!M7:M9)</f>
        <v>0.37435046891940699</v>
      </c>
      <c r="N104" s="11">
        <f>'AEO Table 1'!N7/SUM('AEO Table 1'!N7:N9)</f>
        <v>0.37224659652188391</v>
      </c>
      <c r="O104" s="11">
        <f>'AEO Table 1'!O7/SUM('AEO Table 1'!O7:O9)</f>
        <v>0.3678931929234257</v>
      </c>
      <c r="P104" s="11">
        <f>'AEO Table 1'!P7/SUM('AEO Table 1'!P7:P9)</f>
        <v>0.36250271820365404</v>
      </c>
      <c r="Q104" s="11">
        <f>'AEO Table 1'!Q7/SUM('AEO Table 1'!Q7:Q9)</f>
        <v>0.3581236154590231</v>
      </c>
      <c r="R104" s="11">
        <f>'AEO Table 1'!R7/SUM('AEO Table 1'!R7:R9)</f>
        <v>0.35594360422594612</v>
      </c>
      <c r="S104" s="11">
        <f>'AEO Table 1'!S7/SUM('AEO Table 1'!S7:S9)</f>
        <v>0.35138652301051521</v>
      </c>
      <c r="T104" s="11">
        <f>'AEO Table 1'!T7/SUM('AEO Table 1'!T7:T9)</f>
        <v>0.34741419627060954</v>
      </c>
    </row>
    <row r="105" spans="1:20" x14ac:dyDescent="0.25">
      <c r="A105" s="11" t="s">
        <v>416</v>
      </c>
      <c r="B105" s="11" t="s">
        <v>418</v>
      </c>
      <c r="C105" s="5">
        <f>'AEO Table 11'!C7</f>
        <v>7.4390000000000001</v>
      </c>
      <c r="D105" s="5">
        <f>'AEO Table 11'!D7</f>
        <v>8.6319999999999997</v>
      </c>
      <c r="E105" s="5">
        <f>'AEO Table 11'!E7</f>
        <v>9.3255130000000008</v>
      </c>
      <c r="F105" s="5">
        <f>'AEO Table 11'!F7</f>
        <v>9.5519639999999999</v>
      </c>
      <c r="G105" s="5">
        <f>'AEO Table 11'!G7</f>
        <v>10.002431</v>
      </c>
      <c r="H105" s="5">
        <f>'AEO Table 11'!H7</f>
        <v>10.372097999999999</v>
      </c>
      <c r="I105" s="5">
        <f>'AEO Table 11'!I7</f>
        <v>10.579166000000001</v>
      </c>
      <c r="J105" s="5">
        <f>'AEO Table 11'!J7</f>
        <v>10.602861000000001</v>
      </c>
      <c r="K105" s="5">
        <f>'AEO Table 11'!K7</f>
        <v>10.513101000000001</v>
      </c>
      <c r="L105" s="5">
        <f>'AEO Table 11'!L7</f>
        <v>10.443853000000001</v>
      </c>
      <c r="M105" s="5">
        <f>'AEO Table 11'!M7</f>
        <v>10.369358999999999</v>
      </c>
      <c r="N105" s="5">
        <f>'AEO Table 11'!N7</f>
        <v>10.371547</v>
      </c>
      <c r="O105" s="5">
        <f>'AEO Table 11'!O7</f>
        <v>10.278995999999999</v>
      </c>
      <c r="P105" s="5">
        <f>'AEO Table 11'!P7</f>
        <v>10.113864</v>
      </c>
      <c r="Q105" s="5">
        <f>'AEO Table 11'!Q7</f>
        <v>10.08745</v>
      </c>
      <c r="R105" s="5">
        <f>'AEO Table 11'!R7</f>
        <v>10.137347</v>
      </c>
      <c r="S105" s="5">
        <f>'AEO Table 11'!S7</f>
        <v>10.083646</v>
      </c>
      <c r="T105" s="5">
        <f>'AEO Table 11'!T7</f>
        <v>10.041026</v>
      </c>
    </row>
    <row r="106" spans="1:20" x14ac:dyDescent="0.25">
      <c r="A106" s="11" t="s">
        <v>419</v>
      </c>
      <c r="B106" s="11" t="s">
        <v>417</v>
      </c>
      <c r="C106" s="11">
        <f>5.751*10^6</f>
        <v>5751000</v>
      </c>
      <c r="D106" s="11">
        <f t="shared" ref="D106:T106" si="37">5.751*10^6</f>
        <v>5751000</v>
      </c>
      <c r="E106" s="11">
        <f t="shared" si="37"/>
        <v>5751000</v>
      </c>
      <c r="F106" s="11">
        <f t="shared" si="37"/>
        <v>5751000</v>
      </c>
      <c r="G106" s="11">
        <f t="shared" si="37"/>
        <v>5751000</v>
      </c>
      <c r="H106" s="11">
        <f t="shared" si="37"/>
        <v>5751000</v>
      </c>
      <c r="I106" s="11">
        <f t="shared" si="37"/>
        <v>5751000</v>
      </c>
      <c r="J106" s="11">
        <f t="shared" si="37"/>
        <v>5751000</v>
      </c>
      <c r="K106" s="11">
        <f t="shared" si="37"/>
        <v>5751000</v>
      </c>
      <c r="L106" s="11">
        <f t="shared" si="37"/>
        <v>5751000</v>
      </c>
      <c r="M106" s="11">
        <f t="shared" si="37"/>
        <v>5751000</v>
      </c>
      <c r="N106" s="11">
        <f t="shared" si="37"/>
        <v>5751000</v>
      </c>
      <c r="O106" s="11">
        <f t="shared" si="37"/>
        <v>5751000</v>
      </c>
      <c r="P106" s="11">
        <f t="shared" si="37"/>
        <v>5751000</v>
      </c>
      <c r="Q106" s="11">
        <f t="shared" si="37"/>
        <v>5751000</v>
      </c>
      <c r="R106" s="11">
        <f t="shared" si="37"/>
        <v>5751000</v>
      </c>
      <c r="S106" s="11">
        <f t="shared" si="37"/>
        <v>5751000</v>
      </c>
      <c r="T106" s="11">
        <f t="shared" si="37"/>
        <v>5751000</v>
      </c>
    </row>
    <row r="107" spans="1:20" x14ac:dyDescent="0.25">
      <c r="A107" s="11" t="s">
        <v>420</v>
      </c>
      <c r="B107" s="11" t="s">
        <v>418</v>
      </c>
      <c r="C107" s="41">
        <f>('AEO Table 11'!B7-'AEO Table 11'!B12)/'AEO Table 11'!B14</f>
        <v>0.42881895302459655</v>
      </c>
      <c r="D107" s="41">
        <f>('AEO Table 11'!C7-'AEO Table 11'!C12)/'AEO Table 11'!C14</f>
        <v>0.47745098039215683</v>
      </c>
      <c r="E107" s="41">
        <f>('AEO Table 11'!D7-'AEO Table 11'!D12)/'AEO Table 11'!D14</f>
        <v>0.52407501267105927</v>
      </c>
      <c r="F107" s="41">
        <f>('AEO Table 11'!E7-'AEO Table 11'!E12)/'AEO Table 11'!E14</f>
        <v>0.55922461866502005</v>
      </c>
      <c r="G107" s="41">
        <f>('AEO Table 11'!F7-'AEO Table 11'!F12)/'AEO Table 11'!F14</f>
        <v>0.56775213626111221</v>
      </c>
      <c r="H107" s="41">
        <f>('AEO Table 11'!G7-'AEO Table 11'!G12)/'AEO Table 11'!G14</f>
        <v>0.5971889391796944</v>
      </c>
      <c r="I107" s="41">
        <f>('AEO Table 11'!H7-'AEO Table 11'!H12)/'AEO Table 11'!H14</f>
        <v>0.61408147837001259</v>
      </c>
      <c r="J107" s="41">
        <f>('AEO Table 11'!I7-'AEO Table 11'!I12)/'AEO Table 11'!I14</f>
        <v>0.62271376794027145</v>
      </c>
      <c r="K107" s="41">
        <f>('AEO Table 11'!J7-'AEO Table 11'!J12)/'AEO Table 11'!J14</f>
        <v>0.6188610861203776</v>
      </c>
      <c r="L107" s="41">
        <f>('AEO Table 11'!K7-'AEO Table 11'!K12)/'AEO Table 11'!K14</f>
        <v>0.60896479692004857</v>
      </c>
      <c r="M107" s="41">
        <f>('AEO Table 11'!L7-'AEO Table 11'!L12)/'AEO Table 11'!L14</f>
        <v>0.60275398946632619</v>
      </c>
      <c r="N107" s="41">
        <f>('AEO Table 11'!M7-'AEO Table 11'!M12)/'AEO Table 11'!M14</f>
        <v>0.59586086822030571</v>
      </c>
      <c r="O107" s="41">
        <f>('AEO Table 11'!N7-'AEO Table 11'!N12)/'AEO Table 11'!N14</f>
        <v>0.59509689925558718</v>
      </c>
      <c r="P107" s="41">
        <f>('AEO Table 11'!O7-'AEO Table 11'!O12)/'AEO Table 11'!O14</f>
        <v>0.58958240635021264</v>
      </c>
      <c r="Q107" s="41">
        <f>('AEO Table 11'!P7-'AEO Table 11'!P12)/'AEO Table 11'!P14</f>
        <v>0.57916585241929175</v>
      </c>
      <c r="R107" s="41">
        <f>('AEO Table 11'!Q7-'AEO Table 11'!Q12)/'AEO Table 11'!Q14</f>
        <v>0.57709241881137796</v>
      </c>
      <c r="S107" s="41">
        <f>('AEO Table 11'!R7-'AEO Table 11'!R12)/'AEO Table 11'!R14</f>
        <v>0.57923248009071437</v>
      </c>
      <c r="T107" s="41">
        <f>('AEO Table 11'!S7-'AEO Table 11'!S12)/'AEO Table 11'!S14</f>
        <v>0.57490319201804529</v>
      </c>
    </row>
    <row r="108" spans="1:20" x14ac:dyDescent="0.25">
      <c r="A108" s="11" t="s">
        <v>423</v>
      </c>
      <c r="B108" s="11"/>
      <c r="C108" s="11">
        <f>(C103*C104)/(C105*10^6*C106*365)*C107</f>
        <v>1.0664779816943965E-8</v>
      </c>
      <c r="D108" s="11">
        <f t="shared" ref="D108:T108" si="38">(D103*D104)/(D105*10^6*D106*365)*D107</f>
        <v>1.0829723926934033E-8</v>
      </c>
      <c r="E108" s="11">
        <f t="shared" si="38"/>
        <v>1.125418102892341E-8</v>
      </c>
      <c r="F108" s="11">
        <f t="shared" si="38"/>
        <v>1.266021007944407E-8</v>
      </c>
      <c r="G108" s="11">
        <f t="shared" si="38"/>
        <v>1.2563492814489177E-8</v>
      </c>
      <c r="H108" s="11">
        <f t="shared" si="38"/>
        <v>1.2886311739563382E-8</v>
      </c>
      <c r="I108" s="11">
        <f t="shared" si="38"/>
        <v>1.2979830660647753E-8</v>
      </c>
      <c r="J108" s="11">
        <f t="shared" si="38"/>
        <v>1.3003170063575504E-8</v>
      </c>
      <c r="K108" s="11">
        <f t="shared" si="38"/>
        <v>1.2871506404903973E-8</v>
      </c>
      <c r="L108" s="11">
        <f t="shared" si="38"/>
        <v>1.26041669002355E-8</v>
      </c>
      <c r="M108" s="11">
        <f t="shared" si="38"/>
        <v>1.2439747879488904E-8</v>
      </c>
      <c r="N108" s="11">
        <f t="shared" si="38"/>
        <v>1.2225794032664966E-8</v>
      </c>
      <c r="O108" s="11">
        <f t="shared" si="38"/>
        <v>1.2175975247087949E-8</v>
      </c>
      <c r="P108" s="11">
        <f t="shared" si="38"/>
        <v>1.2080465998935643E-8</v>
      </c>
      <c r="Q108" s="11">
        <f t="shared" si="38"/>
        <v>1.1754374601114987E-8</v>
      </c>
      <c r="R108" s="11">
        <f t="shared" si="38"/>
        <v>1.158369900672476E-8</v>
      </c>
      <c r="S108" s="11">
        <f t="shared" si="38"/>
        <v>1.1538927124765825E-8</v>
      </c>
      <c r="T108" s="11">
        <f t="shared" si="38"/>
        <v>1.1371276066031406E-8</v>
      </c>
    </row>
    <row r="110" spans="1:20" x14ac:dyDescent="0.25">
      <c r="A110" s="47" t="s">
        <v>369</v>
      </c>
    </row>
    <row r="111" spans="1:20" x14ac:dyDescent="0.25">
      <c r="A111" s="11" t="s">
        <v>409</v>
      </c>
      <c r="B111" s="11" t="s">
        <v>415</v>
      </c>
      <c r="C111" s="11">
        <f>D111</f>
        <v>10000000</v>
      </c>
      <c r="D111">
        <f>E111</f>
        <v>10000000</v>
      </c>
      <c r="E111">
        <f>'Subsidies Paid'!H17</f>
        <v>10000000</v>
      </c>
      <c r="F111">
        <f>E111</f>
        <v>10000000</v>
      </c>
      <c r="G111" s="11">
        <f t="shared" ref="G111:T111" si="39">F111</f>
        <v>10000000</v>
      </c>
      <c r="H111" s="11">
        <f t="shared" si="39"/>
        <v>10000000</v>
      </c>
      <c r="I111" s="11">
        <f t="shared" si="39"/>
        <v>10000000</v>
      </c>
      <c r="J111" s="11">
        <f t="shared" si="39"/>
        <v>10000000</v>
      </c>
      <c r="K111" s="11">
        <f t="shared" si="39"/>
        <v>10000000</v>
      </c>
      <c r="L111" s="11">
        <f t="shared" si="39"/>
        <v>10000000</v>
      </c>
      <c r="M111" s="11">
        <f t="shared" si="39"/>
        <v>10000000</v>
      </c>
      <c r="N111" s="11">
        <f t="shared" si="39"/>
        <v>10000000</v>
      </c>
      <c r="O111" s="11">
        <f t="shared" si="39"/>
        <v>10000000</v>
      </c>
      <c r="P111" s="11">
        <f t="shared" si="39"/>
        <v>10000000</v>
      </c>
      <c r="Q111" s="11">
        <f t="shared" si="39"/>
        <v>10000000</v>
      </c>
      <c r="R111" s="11">
        <f t="shared" si="39"/>
        <v>10000000</v>
      </c>
      <c r="S111" s="11">
        <f t="shared" si="39"/>
        <v>10000000</v>
      </c>
      <c r="T111" s="11">
        <f t="shared" si="39"/>
        <v>10000000</v>
      </c>
    </row>
    <row r="112" spans="1:20" x14ac:dyDescent="0.25">
      <c r="A112" s="11" t="s">
        <v>416</v>
      </c>
      <c r="B112" s="11" t="s">
        <v>418</v>
      </c>
      <c r="C112" s="5">
        <f>'AEO Table 11'!C7</f>
        <v>7.4390000000000001</v>
      </c>
      <c r="D112" s="5">
        <f>'AEO Table 11'!D7</f>
        <v>8.6319999999999997</v>
      </c>
      <c r="E112" s="5">
        <f>'AEO Table 11'!E7</f>
        <v>9.3255130000000008</v>
      </c>
      <c r="F112" s="5">
        <f>'AEO Table 11'!F7</f>
        <v>9.5519639999999999</v>
      </c>
      <c r="G112" s="5">
        <f>'AEO Table 11'!G7</f>
        <v>10.002431</v>
      </c>
      <c r="H112" s="5">
        <f>'AEO Table 11'!H7</f>
        <v>10.372097999999999</v>
      </c>
      <c r="I112" s="5">
        <f>'AEO Table 11'!I7</f>
        <v>10.579166000000001</v>
      </c>
      <c r="J112" s="5">
        <f>'AEO Table 11'!J7</f>
        <v>10.602861000000001</v>
      </c>
      <c r="K112" s="5">
        <f>'AEO Table 11'!K7</f>
        <v>10.513101000000001</v>
      </c>
      <c r="L112" s="5">
        <f>'AEO Table 11'!L7</f>
        <v>10.443853000000001</v>
      </c>
      <c r="M112" s="5">
        <f>'AEO Table 11'!M7</f>
        <v>10.369358999999999</v>
      </c>
      <c r="N112" s="5">
        <f>'AEO Table 11'!N7</f>
        <v>10.371547</v>
      </c>
      <c r="O112" s="5">
        <f>'AEO Table 11'!O7</f>
        <v>10.278995999999999</v>
      </c>
      <c r="P112" s="5">
        <f>'AEO Table 11'!P7</f>
        <v>10.113864</v>
      </c>
      <c r="Q112" s="5">
        <f>'AEO Table 11'!Q7</f>
        <v>10.08745</v>
      </c>
      <c r="R112" s="5">
        <f>'AEO Table 11'!R7</f>
        <v>10.137347</v>
      </c>
      <c r="S112" s="5">
        <f>'AEO Table 11'!S7</f>
        <v>10.083646</v>
      </c>
      <c r="T112" s="5">
        <f>'AEO Table 11'!T7</f>
        <v>10.041026</v>
      </c>
    </row>
    <row r="113" spans="1:20" x14ac:dyDescent="0.25">
      <c r="A113" s="11" t="s">
        <v>419</v>
      </c>
      <c r="B113" s="11" t="s">
        <v>417</v>
      </c>
      <c r="C113" s="11">
        <f>5.751*10^6</f>
        <v>5751000</v>
      </c>
      <c r="D113" s="11">
        <f t="shared" ref="D113:T113" si="40">5.751*10^6</f>
        <v>5751000</v>
      </c>
      <c r="E113" s="11">
        <f t="shared" si="40"/>
        <v>5751000</v>
      </c>
      <c r="F113" s="11">
        <f t="shared" si="40"/>
        <v>5751000</v>
      </c>
      <c r="G113" s="11">
        <f t="shared" si="40"/>
        <v>5751000</v>
      </c>
      <c r="H113" s="11">
        <f t="shared" si="40"/>
        <v>5751000</v>
      </c>
      <c r="I113" s="11">
        <f t="shared" si="40"/>
        <v>5751000</v>
      </c>
      <c r="J113" s="11">
        <f t="shared" si="40"/>
        <v>5751000</v>
      </c>
      <c r="K113" s="11">
        <f t="shared" si="40"/>
        <v>5751000</v>
      </c>
      <c r="L113" s="11">
        <f t="shared" si="40"/>
        <v>5751000</v>
      </c>
      <c r="M113" s="11">
        <f t="shared" si="40"/>
        <v>5751000</v>
      </c>
      <c r="N113" s="11">
        <f t="shared" si="40"/>
        <v>5751000</v>
      </c>
      <c r="O113" s="11">
        <f t="shared" si="40"/>
        <v>5751000</v>
      </c>
      <c r="P113" s="11">
        <f t="shared" si="40"/>
        <v>5751000</v>
      </c>
      <c r="Q113" s="11">
        <f t="shared" si="40"/>
        <v>5751000</v>
      </c>
      <c r="R113" s="11">
        <f t="shared" si="40"/>
        <v>5751000</v>
      </c>
      <c r="S113" s="11">
        <f t="shared" si="40"/>
        <v>5751000</v>
      </c>
      <c r="T113" s="11">
        <f t="shared" si="40"/>
        <v>5751000</v>
      </c>
    </row>
    <row r="114" spans="1:20" x14ac:dyDescent="0.25">
      <c r="A114" s="11" t="s">
        <v>420</v>
      </c>
      <c r="B114" s="11" t="s">
        <v>418</v>
      </c>
      <c r="C114" s="41">
        <f>('AEO Table 11'!B7-'AEO Table 11'!B12)/'AEO Table 11'!B14</f>
        <v>0.42881895302459655</v>
      </c>
      <c r="D114" s="41">
        <f>('AEO Table 11'!C7-'AEO Table 11'!C12)/'AEO Table 11'!C14</f>
        <v>0.47745098039215683</v>
      </c>
      <c r="E114" s="41">
        <f>('AEO Table 11'!D7-'AEO Table 11'!D12)/'AEO Table 11'!D14</f>
        <v>0.52407501267105927</v>
      </c>
      <c r="F114" s="41">
        <f>('AEO Table 11'!E7-'AEO Table 11'!E12)/'AEO Table 11'!E14</f>
        <v>0.55922461866502005</v>
      </c>
      <c r="G114" s="41">
        <f>('AEO Table 11'!F7-'AEO Table 11'!F12)/'AEO Table 11'!F14</f>
        <v>0.56775213626111221</v>
      </c>
      <c r="H114" s="41">
        <f>('AEO Table 11'!G7-'AEO Table 11'!G12)/'AEO Table 11'!G14</f>
        <v>0.5971889391796944</v>
      </c>
      <c r="I114" s="41">
        <f>('AEO Table 11'!H7-'AEO Table 11'!H12)/'AEO Table 11'!H14</f>
        <v>0.61408147837001259</v>
      </c>
      <c r="J114" s="41">
        <f>('AEO Table 11'!I7-'AEO Table 11'!I12)/'AEO Table 11'!I14</f>
        <v>0.62271376794027145</v>
      </c>
      <c r="K114" s="41">
        <f>('AEO Table 11'!J7-'AEO Table 11'!J12)/'AEO Table 11'!J14</f>
        <v>0.6188610861203776</v>
      </c>
      <c r="L114" s="41">
        <f>('AEO Table 11'!K7-'AEO Table 11'!K12)/'AEO Table 11'!K14</f>
        <v>0.60896479692004857</v>
      </c>
      <c r="M114" s="41">
        <f>('AEO Table 11'!L7-'AEO Table 11'!L12)/'AEO Table 11'!L14</f>
        <v>0.60275398946632619</v>
      </c>
      <c r="N114" s="41">
        <f>('AEO Table 11'!M7-'AEO Table 11'!M12)/'AEO Table 11'!M14</f>
        <v>0.59586086822030571</v>
      </c>
      <c r="O114" s="41">
        <f>('AEO Table 11'!N7-'AEO Table 11'!N12)/'AEO Table 11'!N14</f>
        <v>0.59509689925558718</v>
      </c>
      <c r="P114" s="41">
        <f>('AEO Table 11'!O7-'AEO Table 11'!O12)/'AEO Table 11'!O14</f>
        <v>0.58958240635021264</v>
      </c>
      <c r="Q114" s="41">
        <f>('AEO Table 11'!P7-'AEO Table 11'!P12)/'AEO Table 11'!P14</f>
        <v>0.57916585241929175</v>
      </c>
      <c r="R114" s="41">
        <f>('AEO Table 11'!Q7-'AEO Table 11'!Q12)/'AEO Table 11'!Q14</f>
        <v>0.57709241881137796</v>
      </c>
      <c r="S114" s="41">
        <f>('AEO Table 11'!R7-'AEO Table 11'!R12)/'AEO Table 11'!R14</f>
        <v>0.57923248009071437</v>
      </c>
      <c r="T114" s="41">
        <f>('AEO Table 11'!S7-'AEO Table 11'!S12)/'AEO Table 11'!S14</f>
        <v>0.57490319201804529</v>
      </c>
    </row>
    <row r="115" spans="1:20" x14ac:dyDescent="0.25">
      <c r="A115" s="11" t="s">
        <v>423</v>
      </c>
      <c r="B115" s="11"/>
      <c r="C115" s="11">
        <f>C111/(C112*10^6*C113*365)*C114</f>
        <v>2.7461432077698715E-10</v>
      </c>
      <c r="D115" s="11">
        <f t="shared" ref="D115:T115" si="41">D111/(D112*10^6*D113*365)*D114</f>
        <v>2.6350030711238905E-10</v>
      </c>
      <c r="E115" s="11">
        <f t="shared" si="41"/>
        <v>2.6772226439497558E-10</v>
      </c>
      <c r="F115" s="11">
        <f t="shared" si="41"/>
        <v>2.7890568905314683E-10</v>
      </c>
      <c r="G115" s="11">
        <f t="shared" si="41"/>
        <v>2.7040640901590755E-10</v>
      </c>
      <c r="H115" s="11">
        <f t="shared" si="41"/>
        <v>2.7428932882187825E-10</v>
      </c>
      <c r="I115" s="11">
        <f t="shared" si="41"/>
        <v>2.7652750471935569E-10</v>
      </c>
      <c r="J115" s="11">
        <f t="shared" si="41"/>
        <v>2.7978805413071196E-10</v>
      </c>
      <c r="K115" s="11">
        <f t="shared" si="41"/>
        <v>2.8043105537292179E-10</v>
      </c>
      <c r="L115" s="11">
        <f t="shared" si="41"/>
        <v>2.7777631049869545E-10</v>
      </c>
      <c r="M115" s="11">
        <f t="shared" si="41"/>
        <v>2.769184875382785E-10</v>
      </c>
      <c r="N115" s="11">
        <f t="shared" si="41"/>
        <v>2.7369388435196939E-10</v>
      </c>
      <c r="O115" s="11">
        <f t="shared" si="41"/>
        <v>2.7580412561076958E-10</v>
      </c>
      <c r="P115" s="11">
        <f t="shared" si="41"/>
        <v>2.7770977963970367E-10</v>
      </c>
      <c r="Q115" s="11">
        <f t="shared" si="41"/>
        <v>2.7351762756669178E-10</v>
      </c>
      <c r="R115" s="11">
        <f t="shared" si="41"/>
        <v>2.7119696465950199E-10</v>
      </c>
      <c r="S115" s="11">
        <f t="shared" si="41"/>
        <v>2.7365228812955273E-10</v>
      </c>
      <c r="T115" s="11">
        <f t="shared" si="41"/>
        <v>2.7275982070054399E-10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272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3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3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35"/>
    <row r="31" spans="1:31" ht="15" customHeight="1" x14ac:dyDescent="0.3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35"/>
    <row r="33" spans="1:31" ht="15" customHeight="1" x14ac:dyDescent="0.35">
      <c r="A33" s="17" t="s">
        <v>68</v>
      </c>
    </row>
    <row r="34" spans="1:31" ht="15" customHeight="1" x14ac:dyDescent="0.3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3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3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3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35">
      <c r="A38" s="18" t="s">
        <v>272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3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3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2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2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25"/>
    <row r="44" spans="1:31" ht="15" customHeight="1" x14ac:dyDescent="0.25">
      <c r="A44" s="17" t="s">
        <v>273</v>
      </c>
    </row>
    <row r="45" spans="1:31" ht="15" customHeight="1" x14ac:dyDescent="0.2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2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25">
      <c r="A47" s="18" t="s">
        <v>274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2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2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2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2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25">
      <c r="A54" s="17" t="s">
        <v>81</v>
      </c>
    </row>
    <row r="55" spans="1:31" ht="15" customHeight="1" x14ac:dyDescent="0.2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2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25">
      <c r="A57" s="18" t="s">
        <v>274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2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2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2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2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3"/>
    <row r="63" spans="1:31" ht="15" customHeight="1" x14ac:dyDescent="0.25">
      <c r="A63" s="54" t="s">
        <v>82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5" customHeight="1" x14ac:dyDescent="0.25">
      <c r="A64" s="25" t="s">
        <v>83</v>
      </c>
    </row>
    <row r="65" spans="1:1" ht="15" customHeight="1" x14ac:dyDescent="0.25">
      <c r="A65" s="25" t="s">
        <v>84</v>
      </c>
    </row>
    <row r="66" spans="1:1" ht="15" customHeight="1" x14ac:dyDescent="0.25">
      <c r="A66" s="25" t="s">
        <v>85</v>
      </c>
    </row>
    <row r="67" spans="1:1" ht="15" customHeight="1" x14ac:dyDescent="0.25">
      <c r="A67" s="25" t="s">
        <v>86</v>
      </c>
    </row>
    <row r="68" spans="1:1" ht="15" customHeight="1" x14ac:dyDescent="0.25">
      <c r="A68" s="25" t="s">
        <v>87</v>
      </c>
    </row>
    <row r="69" spans="1:1" ht="15" customHeight="1" x14ac:dyDescent="0.25">
      <c r="A69" s="25" t="s">
        <v>88</v>
      </c>
    </row>
    <row r="70" spans="1:1" ht="15" customHeight="1" x14ac:dyDescent="0.25">
      <c r="A70" s="25" t="s">
        <v>89</v>
      </c>
    </row>
    <row r="71" spans="1:1" ht="15" customHeight="1" x14ac:dyDescent="0.25">
      <c r="A71" s="25" t="s">
        <v>90</v>
      </c>
    </row>
    <row r="72" spans="1:1" ht="15" customHeight="1" x14ac:dyDescent="0.25">
      <c r="A72" s="25" t="s">
        <v>91</v>
      </c>
    </row>
    <row r="73" spans="1:1" ht="15" customHeight="1" x14ac:dyDescent="0.25">
      <c r="A73" s="25" t="s">
        <v>92</v>
      </c>
    </row>
    <row r="74" spans="1:1" ht="15" customHeight="1" x14ac:dyDescent="0.25">
      <c r="A74" s="25" t="s">
        <v>93</v>
      </c>
    </row>
    <row r="75" spans="1:1" ht="15" customHeight="1" x14ac:dyDescent="0.25">
      <c r="A75" s="25" t="s">
        <v>94</v>
      </c>
    </row>
    <row r="76" spans="1:1" ht="15" customHeight="1" x14ac:dyDescent="0.25">
      <c r="A76" s="25" t="s">
        <v>95</v>
      </c>
    </row>
    <row r="77" spans="1:1" ht="15" customHeight="1" x14ac:dyDescent="0.25">
      <c r="A77" s="25" t="s">
        <v>96</v>
      </c>
    </row>
    <row r="78" spans="1:1" ht="15" customHeight="1" x14ac:dyDescent="0.25">
      <c r="A78" s="25" t="s">
        <v>97</v>
      </c>
    </row>
    <row r="79" spans="1:1" ht="15" customHeight="1" x14ac:dyDescent="0.25">
      <c r="A79" s="25" t="s">
        <v>275</v>
      </c>
    </row>
    <row r="80" spans="1:1" ht="15" customHeight="1" x14ac:dyDescent="0.25">
      <c r="A80" s="25" t="s">
        <v>98</v>
      </c>
    </row>
    <row r="81" spans="1:1" ht="15" customHeight="1" x14ac:dyDescent="0.25">
      <c r="A81" s="25" t="s">
        <v>99</v>
      </c>
    </row>
    <row r="82" spans="1:1" ht="15" customHeight="1" x14ac:dyDescent="0.25">
      <c r="A82" s="25" t="s">
        <v>100</v>
      </c>
    </row>
    <row r="83" spans="1:1" ht="15" customHeight="1" x14ac:dyDescent="0.25">
      <c r="A83" s="25" t="s">
        <v>101</v>
      </c>
    </row>
    <row r="84" spans="1:1" ht="15" customHeight="1" x14ac:dyDescent="0.25">
      <c r="A84" s="25" t="s">
        <v>102</v>
      </c>
    </row>
    <row r="85" spans="1:1" ht="15" customHeight="1" x14ac:dyDescent="0.25">
      <c r="A85" s="25" t="s">
        <v>103</v>
      </c>
    </row>
    <row r="86" spans="1:1" ht="15" customHeight="1" x14ac:dyDescent="0.25">
      <c r="A86" s="25" t="s">
        <v>104</v>
      </c>
    </row>
    <row r="87" spans="1:1" ht="15" customHeight="1" x14ac:dyDescent="0.25">
      <c r="A87" s="25" t="s">
        <v>105</v>
      </c>
    </row>
    <row r="88" spans="1:1" ht="15" customHeight="1" x14ac:dyDescent="0.25">
      <c r="A88" s="25" t="s">
        <v>106</v>
      </c>
    </row>
    <row r="89" spans="1:1" ht="15" customHeight="1" x14ac:dyDescent="0.25">
      <c r="A89" s="25" t="s">
        <v>107</v>
      </c>
    </row>
    <row r="90" spans="1:1" ht="15" customHeight="1" x14ac:dyDescent="0.25">
      <c r="A90" s="25" t="s">
        <v>276</v>
      </c>
    </row>
    <row r="91" spans="1:1" ht="15" customHeight="1" x14ac:dyDescent="0.25">
      <c r="A91" s="25" t="s">
        <v>108</v>
      </c>
    </row>
    <row r="92" spans="1:1" ht="15" customHeight="1" x14ac:dyDescent="0.25">
      <c r="A92" s="25" t="s">
        <v>277</v>
      </c>
    </row>
    <row r="93" spans="1:1" ht="15" customHeight="1" x14ac:dyDescent="0.25">
      <c r="A93" s="25" t="s">
        <v>278</v>
      </c>
    </row>
    <row r="94" spans="1:1" ht="15" customHeight="1" x14ac:dyDescent="0.25">
      <c r="A94" s="25" t="s">
        <v>279</v>
      </c>
    </row>
    <row r="95" spans="1:1" ht="15" customHeight="1" x14ac:dyDescent="0.25">
      <c r="A95" s="25" t="s">
        <v>280</v>
      </c>
    </row>
    <row r="96" spans="1:1" ht="15" customHeight="1" x14ac:dyDescent="0.25">
      <c r="A96" s="25" t="s">
        <v>281</v>
      </c>
    </row>
    <row r="97" spans="1:1" ht="15" customHeight="1" x14ac:dyDescent="0.25">
      <c r="A97" s="25" t="s">
        <v>282</v>
      </c>
    </row>
    <row r="98" spans="1:1" ht="15" customHeight="1" x14ac:dyDescent="0.25">
      <c r="A98" s="25" t="s">
        <v>283</v>
      </c>
    </row>
    <row r="99" spans="1:1" ht="15" customHeight="1" x14ac:dyDescent="0.25">
      <c r="A99" s="25" t="s">
        <v>109</v>
      </c>
    </row>
    <row r="100" spans="1:1" ht="15" customHeight="1" x14ac:dyDescent="0.25">
      <c r="A100" s="25" t="s">
        <v>284</v>
      </c>
    </row>
    <row r="101" spans="1:1" ht="15" customHeight="1" x14ac:dyDescent="0.25">
      <c r="A101" s="25" t="s">
        <v>285</v>
      </c>
    </row>
    <row r="102" spans="1:1" ht="15" customHeight="1" x14ac:dyDescent="0.25">
      <c r="A102" s="25" t="s">
        <v>286</v>
      </c>
    </row>
    <row r="103" spans="1:1" ht="15" customHeight="1" x14ac:dyDescent="0.25">
      <c r="A103" s="25" t="s">
        <v>287</v>
      </c>
    </row>
    <row r="104" spans="1:1" ht="15" customHeight="1" x14ac:dyDescent="0.25">
      <c r="A104" s="25" t="s">
        <v>288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289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35"/>
    <row r="29" spans="1:31" ht="15" customHeight="1" x14ac:dyDescent="0.35">
      <c r="A29" s="17" t="s">
        <v>185</v>
      </c>
    </row>
    <row r="30" spans="1:31" ht="15" customHeight="1" x14ac:dyDescent="0.3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3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3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3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3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3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35">
      <c r="A36" s="17" t="s">
        <v>290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3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3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35"/>
    <row r="40" spans="1:31" ht="15" customHeight="1" x14ac:dyDescent="0.35">
      <c r="A40" s="17" t="s">
        <v>291</v>
      </c>
    </row>
    <row r="41" spans="1:31" ht="15" customHeight="1" x14ac:dyDescent="0.2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2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2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2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2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2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25">
      <c r="A47" s="17" t="s">
        <v>292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2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25"/>
    <row r="50" spans="1:31" ht="15" customHeight="1" x14ac:dyDescent="0.2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25"/>
    <row r="52" spans="1:31" ht="15" customHeight="1" x14ac:dyDescent="0.25">
      <c r="A52" s="17" t="s">
        <v>195</v>
      </c>
    </row>
    <row r="53" spans="1:31" ht="15" customHeight="1" x14ac:dyDescent="0.2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2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2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2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2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2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2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25"/>
    <row r="61" spans="1:31" ht="15" customHeight="1" x14ac:dyDescent="0.25">
      <c r="A61" s="17" t="s">
        <v>203</v>
      </c>
    </row>
    <row r="62" spans="1:31" ht="15" customHeight="1" x14ac:dyDescent="0.25">
      <c r="A62" s="17" t="s">
        <v>293</v>
      </c>
    </row>
    <row r="63" spans="1:31" ht="15" customHeight="1" x14ac:dyDescent="0.2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2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2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2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2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25">
      <c r="A68" s="17" t="s">
        <v>205</v>
      </c>
    </row>
    <row r="69" spans="1:31" ht="15" customHeight="1" x14ac:dyDescent="0.2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2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2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2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2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25"/>
    <row r="75" spans="1:31" ht="15" customHeight="1" x14ac:dyDescent="0.25">
      <c r="A75" s="17" t="s">
        <v>206</v>
      </c>
    </row>
    <row r="76" spans="1:31" ht="15" customHeight="1" x14ac:dyDescent="0.25">
      <c r="A76" s="17" t="s">
        <v>293</v>
      </c>
    </row>
    <row r="77" spans="1:31" ht="15" customHeight="1" x14ac:dyDescent="0.2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2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2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25">
      <c r="A80" s="17" t="s">
        <v>205</v>
      </c>
    </row>
    <row r="81" spans="1:31" ht="15" customHeight="1" x14ac:dyDescent="0.2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2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2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25"/>
    <row r="85" spans="1:31" ht="15" customHeight="1" x14ac:dyDescent="0.25">
      <c r="A85" s="17" t="s">
        <v>210</v>
      </c>
    </row>
    <row r="86" spans="1:31" ht="15" customHeight="1" x14ac:dyDescent="0.2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2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2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3"/>
    <row r="90" spans="1:31" ht="15" customHeight="1" x14ac:dyDescent="0.25">
      <c r="A90" s="54" t="s">
        <v>111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5" customHeight="1" x14ac:dyDescent="0.25">
      <c r="A91" s="25" t="s">
        <v>214</v>
      </c>
    </row>
    <row r="92" spans="1:31" ht="15" customHeight="1" x14ac:dyDescent="0.25">
      <c r="A92" s="25" t="s">
        <v>215</v>
      </c>
    </row>
    <row r="93" spans="1:31" ht="15" customHeight="1" x14ac:dyDescent="0.25">
      <c r="A93" s="25" t="s">
        <v>216</v>
      </c>
    </row>
    <row r="94" spans="1:31" ht="15" customHeight="1" x14ac:dyDescent="0.25">
      <c r="A94" s="25" t="s">
        <v>294</v>
      </c>
    </row>
    <row r="95" spans="1:31" ht="15" customHeight="1" x14ac:dyDescent="0.25">
      <c r="A95" s="25" t="s">
        <v>217</v>
      </c>
    </row>
    <row r="96" spans="1:31" ht="15" customHeight="1" x14ac:dyDescent="0.25">
      <c r="A96" s="25" t="s">
        <v>218</v>
      </c>
    </row>
    <row r="97" spans="1:1" ht="15" customHeight="1" x14ac:dyDescent="0.25">
      <c r="A97" s="25" t="s">
        <v>219</v>
      </c>
    </row>
    <row r="98" spans="1:1" ht="15" customHeight="1" x14ac:dyDescent="0.25">
      <c r="A98" s="25" t="s">
        <v>220</v>
      </c>
    </row>
    <row r="99" spans="1:1" ht="15" customHeight="1" x14ac:dyDescent="0.25">
      <c r="A99" s="25" t="s">
        <v>221</v>
      </c>
    </row>
    <row r="100" spans="1:1" ht="15" customHeight="1" x14ac:dyDescent="0.25">
      <c r="A100" s="25" t="s">
        <v>222</v>
      </c>
    </row>
    <row r="101" spans="1:1" ht="15" customHeight="1" x14ac:dyDescent="0.25">
      <c r="A101" s="25" t="s">
        <v>112</v>
      </c>
    </row>
    <row r="102" spans="1:1" ht="15" customHeight="1" x14ac:dyDescent="0.25">
      <c r="A102" s="25" t="s">
        <v>113</v>
      </c>
    </row>
    <row r="103" spans="1:1" ht="15" customHeight="1" x14ac:dyDescent="0.25">
      <c r="A103" s="25" t="s">
        <v>114</v>
      </c>
    </row>
    <row r="104" spans="1:1" ht="15" customHeight="1" x14ac:dyDescent="0.25">
      <c r="A104" s="25" t="s">
        <v>223</v>
      </c>
    </row>
    <row r="105" spans="1:1" ht="15" customHeight="1" x14ac:dyDescent="0.25">
      <c r="A105" s="25" t="s">
        <v>224</v>
      </c>
    </row>
    <row r="106" spans="1:1" ht="15" customHeight="1" x14ac:dyDescent="0.25">
      <c r="A106" s="25" t="s">
        <v>220</v>
      </c>
    </row>
    <row r="107" spans="1:1" ht="15" customHeight="1" x14ac:dyDescent="0.25">
      <c r="A107" s="25" t="s">
        <v>225</v>
      </c>
    </row>
    <row r="108" spans="1:1" ht="15" customHeight="1" x14ac:dyDescent="0.25">
      <c r="A108" s="25" t="s">
        <v>226</v>
      </c>
    </row>
    <row r="109" spans="1:1" ht="15" customHeight="1" x14ac:dyDescent="0.25">
      <c r="A109" s="25" t="s">
        <v>227</v>
      </c>
    </row>
    <row r="110" spans="1:1" ht="15" customHeight="1" x14ac:dyDescent="0.25">
      <c r="A110" s="25" t="s">
        <v>107</v>
      </c>
    </row>
    <row r="111" spans="1:1" ht="15" customHeight="1" x14ac:dyDescent="0.25">
      <c r="A111" s="25" t="s">
        <v>276</v>
      </c>
    </row>
    <row r="112" spans="1:1" ht="15" customHeight="1" x14ac:dyDescent="0.25">
      <c r="A112" s="25" t="s">
        <v>108</v>
      </c>
    </row>
    <row r="113" spans="1:1" ht="15" customHeight="1" x14ac:dyDescent="0.25">
      <c r="A113" s="25" t="s">
        <v>295</v>
      </c>
    </row>
    <row r="114" spans="1:1" ht="15" customHeight="1" x14ac:dyDescent="0.25">
      <c r="A114" s="25" t="s">
        <v>228</v>
      </c>
    </row>
    <row r="115" spans="1:1" ht="15" customHeight="1" x14ac:dyDescent="0.25">
      <c r="A115" s="25" t="s">
        <v>296</v>
      </c>
    </row>
    <row r="116" spans="1:1" ht="15" customHeight="1" x14ac:dyDescent="0.25">
      <c r="A116" s="25" t="s">
        <v>297</v>
      </c>
    </row>
    <row r="117" spans="1:1" ht="15" customHeight="1" x14ac:dyDescent="0.25">
      <c r="A117" s="25" t="s">
        <v>298</v>
      </c>
    </row>
    <row r="118" spans="1:1" ht="15" customHeight="1" x14ac:dyDescent="0.25">
      <c r="A118" s="25" t="s">
        <v>299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40625"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300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301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302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303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304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305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306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307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308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309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310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311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35">
      <c r="A28" s="18" t="s">
        <v>312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35">
      <c r="A29" s="18" t="s">
        <v>313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35">
      <c r="A30" s="18" t="s">
        <v>310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35">
      <c r="A31" s="18" t="s">
        <v>311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35">
      <c r="A32" s="18" t="s">
        <v>312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35">
      <c r="A33" s="18" t="s">
        <v>314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35">
      <c r="A34" s="18" t="s">
        <v>310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35">
      <c r="A35" s="18" t="s">
        <v>311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35">
      <c r="A36" s="18" t="s">
        <v>312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35">
      <c r="A37" s="18" t="s">
        <v>315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35">
      <c r="A38" s="18" t="s">
        <v>316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35">
      <c r="A39" s="18" t="s">
        <v>317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35"/>
    <row r="41" spans="1:31" ht="15" customHeight="1" x14ac:dyDescent="0.2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17" t="s">
        <v>128</v>
      </c>
    </row>
    <row r="45" spans="1:31" ht="15" customHeight="1" x14ac:dyDescent="0.25">
      <c r="A45" s="17" t="s">
        <v>129</v>
      </c>
    </row>
    <row r="46" spans="1:31" ht="15" customHeight="1" x14ac:dyDescent="0.2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2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25">
      <c r="A48" s="18" t="s">
        <v>318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2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2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2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2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2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25">
      <c r="A54" s="17" t="s">
        <v>137</v>
      </c>
    </row>
    <row r="55" spans="1:31" ht="15" customHeight="1" x14ac:dyDescent="0.2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2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2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2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25">
      <c r="A59" s="18" t="s">
        <v>319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2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25"/>
    <row r="62" spans="1:31" ht="15" customHeight="1" x14ac:dyDescent="0.25">
      <c r="A62" s="18" t="s">
        <v>320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25"/>
    <row r="64" spans="1:31" ht="15" customHeight="1" x14ac:dyDescent="0.25">
      <c r="A64" s="18" t="s">
        <v>321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25">
      <c r="A65" s="18" t="s">
        <v>322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2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25">
      <c r="A67" s="30" t="s">
        <v>323</v>
      </c>
    </row>
    <row r="68" spans="1:31" ht="15" customHeight="1" x14ac:dyDescent="0.25">
      <c r="A68" s="18" t="s">
        <v>324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54" t="s">
        <v>144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5" customHeight="1" x14ac:dyDescent="0.25">
      <c r="A72" s="25" t="s">
        <v>325</v>
      </c>
    </row>
    <row r="73" spans="1:31" ht="15" customHeight="1" x14ac:dyDescent="0.25">
      <c r="A73" s="25" t="s">
        <v>145</v>
      </c>
    </row>
    <row r="74" spans="1:31" ht="15" customHeight="1" x14ac:dyDescent="0.25">
      <c r="A74" s="25" t="s">
        <v>146</v>
      </c>
    </row>
    <row r="75" spans="1:31" ht="15" customHeight="1" x14ac:dyDescent="0.25">
      <c r="A75" s="25" t="s">
        <v>147</v>
      </c>
    </row>
    <row r="76" spans="1:31" ht="15" customHeight="1" x14ac:dyDescent="0.25">
      <c r="A76" s="25" t="s">
        <v>148</v>
      </c>
    </row>
    <row r="77" spans="1:31" ht="15" customHeight="1" x14ac:dyDescent="0.25">
      <c r="A77" s="25" t="s">
        <v>149</v>
      </c>
    </row>
    <row r="78" spans="1:31" ht="15" customHeight="1" x14ac:dyDescent="0.25">
      <c r="A78" s="25" t="s">
        <v>150</v>
      </c>
    </row>
    <row r="79" spans="1:31" ht="15" customHeight="1" x14ac:dyDescent="0.25">
      <c r="A79" s="25" t="s">
        <v>326</v>
      </c>
    </row>
    <row r="80" spans="1:31" ht="15" customHeight="1" x14ac:dyDescent="0.25">
      <c r="A80" s="25" t="s">
        <v>327</v>
      </c>
    </row>
    <row r="81" spans="1:1" ht="15" customHeight="1" x14ac:dyDescent="0.25">
      <c r="A81" s="25" t="s">
        <v>151</v>
      </c>
    </row>
    <row r="82" spans="1:1" ht="15" customHeight="1" x14ac:dyDescent="0.25">
      <c r="A82" s="25" t="s">
        <v>152</v>
      </c>
    </row>
    <row r="83" spans="1:1" ht="15" customHeight="1" x14ac:dyDescent="0.25">
      <c r="A83" s="25" t="s">
        <v>328</v>
      </c>
    </row>
    <row r="84" spans="1:1" ht="15" customHeight="1" x14ac:dyDescent="0.25">
      <c r="A84" s="25" t="s">
        <v>329</v>
      </c>
    </row>
    <row r="85" spans="1:1" ht="15" customHeight="1" x14ac:dyDescent="0.25">
      <c r="A85" s="25" t="s">
        <v>153</v>
      </c>
    </row>
    <row r="86" spans="1:1" ht="15" customHeight="1" x14ac:dyDescent="0.25">
      <c r="A86" s="25" t="s">
        <v>154</v>
      </c>
    </row>
    <row r="87" spans="1:1" ht="15" customHeight="1" x14ac:dyDescent="0.25">
      <c r="A87" s="25" t="s">
        <v>155</v>
      </c>
    </row>
    <row r="88" spans="1:1" ht="15" customHeight="1" x14ac:dyDescent="0.25">
      <c r="A88" s="25" t="s">
        <v>156</v>
      </c>
    </row>
    <row r="89" spans="1:1" ht="15" customHeight="1" x14ac:dyDescent="0.25">
      <c r="A89" s="25" t="s">
        <v>157</v>
      </c>
    </row>
    <row r="90" spans="1:1" ht="15" customHeight="1" x14ac:dyDescent="0.25">
      <c r="A90" s="25" t="s">
        <v>158</v>
      </c>
    </row>
    <row r="91" spans="1:1" ht="15" customHeight="1" x14ac:dyDescent="0.25">
      <c r="A91" s="25" t="s">
        <v>330</v>
      </c>
    </row>
    <row r="92" spans="1:1" ht="15" customHeight="1" x14ac:dyDescent="0.25">
      <c r="A92" s="25" t="s">
        <v>331</v>
      </c>
    </row>
    <row r="93" spans="1:1" ht="15" customHeight="1" x14ac:dyDescent="0.25">
      <c r="A93" s="25" t="s">
        <v>332</v>
      </c>
    </row>
    <row r="94" spans="1:1" ht="15" customHeight="1" x14ac:dyDescent="0.25">
      <c r="A94" s="25" t="s">
        <v>333</v>
      </c>
    </row>
    <row r="95" spans="1:1" ht="15" customHeight="1" x14ac:dyDescent="0.25">
      <c r="A95" s="25" t="s">
        <v>159</v>
      </c>
    </row>
    <row r="96" spans="1:1" ht="15" customHeight="1" x14ac:dyDescent="0.25">
      <c r="A96" s="25" t="s">
        <v>107</v>
      </c>
    </row>
    <row r="97" spans="1:1" ht="15" customHeight="1" x14ac:dyDescent="0.25">
      <c r="A97" s="25" t="s">
        <v>276</v>
      </c>
    </row>
    <row r="98" spans="1:1" ht="15" customHeight="1" x14ac:dyDescent="0.25">
      <c r="A98" s="25" t="s">
        <v>108</v>
      </c>
    </row>
    <row r="99" spans="1:1" ht="15" customHeight="1" x14ac:dyDescent="0.25">
      <c r="A99" s="25" t="s">
        <v>334</v>
      </c>
    </row>
    <row r="100" spans="1:1" ht="15" customHeight="1" x14ac:dyDescent="0.25">
      <c r="A100" s="25" t="s">
        <v>335</v>
      </c>
    </row>
    <row r="101" spans="1:1" ht="15" customHeight="1" x14ac:dyDescent="0.25">
      <c r="A101" s="25" t="s">
        <v>336</v>
      </c>
    </row>
    <row r="102" spans="1:1" ht="15" customHeight="1" x14ac:dyDescent="0.25">
      <c r="A102" s="25" t="s">
        <v>337</v>
      </c>
    </row>
    <row r="103" spans="1:1" ht="15" customHeight="1" x14ac:dyDescent="0.25">
      <c r="A103" s="25" t="s">
        <v>288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6"/>
  <sheetViews>
    <sheetView workbookViewId="0"/>
  </sheetViews>
  <sheetFormatPr defaultRowHeight="15" x14ac:dyDescent="0.25"/>
  <cols>
    <col min="1" max="1" width="26.5703125" customWidth="1"/>
  </cols>
  <sheetData>
    <row r="1" spans="1:1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35">
      <c r="A2" t="s">
        <v>247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 t="s">
        <v>252</v>
      </c>
      <c r="B3" s="10">
        <f>SUM(Calculations!C52,Calculations!C57)</f>
        <v>7.6539429286997198E-9</v>
      </c>
      <c r="C3" s="10">
        <f>SUM(Calculations!D52,Calculations!D57)</f>
        <v>7.5235956925890277E-9</v>
      </c>
      <c r="D3" s="10">
        <f>SUM(Calculations!E52,Calculations!E57)</f>
        <v>7.6101240912803052E-9</v>
      </c>
      <c r="E3" s="10">
        <f>SUM(Calculations!F52,Calculations!F57)</f>
        <v>7.6738534059269834E-9</v>
      </c>
      <c r="F3" s="10">
        <f>SUM(Calculations!G52,Calculations!G57)</f>
        <v>7.5569180398895622E-9</v>
      </c>
      <c r="G3" s="10">
        <f>SUM(Calculations!H52,Calculations!H57)</f>
        <v>7.4627772037617665E-9</v>
      </c>
      <c r="H3" s="10">
        <f>SUM(Calculations!I52,Calculations!I57)</f>
        <v>7.2153250107781863E-9</v>
      </c>
      <c r="I3" s="10">
        <f>SUM(Calculations!J52,Calculations!J57)</f>
        <v>7.0564840648447537E-9</v>
      </c>
      <c r="J3" s="10">
        <f>SUM(Calculations!K52,Calculations!K57)</f>
        <v>7.0306651882357209E-9</v>
      </c>
      <c r="K3" s="10">
        <f>SUM(Calculations!L52,Calculations!L57)</f>
        <v>6.9835267732212879E-9</v>
      </c>
      <c r="L3" s="10">
        <f>SUM(Calculations!M52,Calculations!M57)</f>
        <v>6.9365652468288334E-9</v>
      </c>
      <c r="M3" s="10">
        <f>SUM(Calculations!N52,Calculations!N57)</f>
        <v>6.888277407949315E-9</v>
      </c>
      <c r="N3" s="10">
        <f>SUM(Calculations!O52,Calculations!O57)</f>
        <v>6.8794234018020312E-9</v>
      </c>
      <c r="O3" s="10">
        <f>SUM(Calculations!P52,Calculations!P57)</f>
        <v>6.8583594571084028E-9</v>
      </c>
      <c r="P3" s="10">
        <f>SUM(Calculations!Q52,Calculations!Q57)</f>
        <v>6.8385135967752245E-9</v>
      </c>
      <c r="Q3" s="10">
        <f>SUM(Calculations!R52,Calculations!R57)</f>
        <v>6.839603737499227E-9</v>
      </c>
      <c r="R3" s="10">
        <f>SUM(Calculations!S52,Calculations!S57)</f>
        <v>6.8089811975102084E-9</v>
      </c>
      <c r="S3" s="10">
        <f>SUM(Calculations!T52,Calculations!T57)</f>
        <v>6.7858477375517943E-9</v>
      </c>
    </row>
    <row r="4" spans="1:19" x14ac:dyDescent="0.35">
      <c r="A4" t="s">
        <v>253</v>
      </c>
      <c r="B4" s="10">
        <f>SUM(Calculations!C64,Calculations!C70,Calculations!C76)</f>
        <v>5.109970753557214E-8</v>
      </c>
      <c r="C4" s="10">
        <f>SUM(Calculations!D64,Calculations!D70,Calculations!D76)</f>
        <v>4.7287195480549013E-8</v>
      </c>
      <c r="D4" s="10">
        <f>SUM(Calculations!E64,Calculations!E70,Calculations!E76)</f>
        <v>5.4655562430456038E-8</v>
      </c>
      <c r="E4" s="10">
        <f>SUM(Calculations!F64,Calculations!F70,Calculations!F76)</f>
        <v>5.6624843546965761E-8</v>
      </c>
      <c r="F4" s="10">
        <f>SUM(Calculations!G64,Calculations!G70,Calculations!G76)</f>
        <v>5.476431972002837E-8</v>
      </c>
      <c r="G4" s="10">
        <f>SUM(Calculations!H64,Calculations!H70,Calculations!H76)</f>
        <v>5.3712696565081482E-8</v>
      </c>
      <c r="H4" s="10">
        <f>SUM(Calculations!I64,Calculations!I70,Calculations!I76)</f>
        <v>5.2642476899205136E-8</v>
      </c>
      <c r="I4" s="10">
        <f>SUM(Calculations!J64,Calculations!J70,Calculations!J76)</f>
        <v>5.1976494621715427E-8</v>
      </c>
      <c r="J4" s="10">
        <f>SUM(Calculations!K64,Calculations!K70,Calculations!K76)</f>
        <v>5.1656459610401648E-8</v>
      </c>
      <c r="K4" s="10">
        <f>SUM(Calculations!L64,Calculations!L70,Calculations!L76)</f>
        <v>5.1406116161673028E-8</v>
      </c>
      <c r="L4" s="10">
        <f>SUM(Calculations!M64,Calculations!M70,Calculations!M76)</f>
        <v>5.1213574882607657E-8</v>
      </c>
      <c r="M4" s="10">
        <f>SUM(Calculations!N64,Calculations!N70,Calculations!N76)</f>
        <v>5.0889320939626105E-8</v>
      </c>
      <c r="N4" s="10">
        <f>SUM(Calculations!O64,Calculations!O70,Calculations!O76)</f>
        <v>5.0749628205891569E-8</v>
      </c>
      <c r="O4" s="10">
        <f>SUM(Calculations!P64,Calculations!P70,Calculations!P76)</f>
        <v>5.0766235775960409E-8</v>
      </c>
      <c r="P4" s="10">
        <f>SUM(Calculations!Q64,Calculations!Q70,Calculations!Q76)</f>
        <v>5.0405324723056246E-8</v>
      </c>
      <c r="Q4" s="10">
        <f>SUM(Calculations!R64,Calculations!R70,Calculations!R76)</f>
        <v>4.9800671019933433E-8</v>
      </c>
      <c r="R4" s="10">
        <f>SUM(Calculations!S64,Calculations!S70,Calculations!S76)</f>
        <v>4.9398494627166787E-8</v>
      </c>
      <c r="S4" s="10">
        <f>SUM(Calculations!T64,Calculations!T70,Calculations!T76)</f>
        <v>4.9003947294522342E-8</v>
      </c>
    </row>
    <row r="5" spans="1:19" x14ac:dyDescent="0.3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t="s">
        <v>254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35">
      <c r="A10" t="s">
        <v>255</v>
      </c>
      <c r="B10" s="10">
        <f>SUM(Calculations!C84,Calculations!C92,Calculations!C100,Calculations!C108,Calculations!C115)</f>
        <v>5.2393464502875904E-8</v>
      </c>
      <c r="C10" s="10">
        <f>SUM(Calculations!D84,Calculations!D92,Calculations!D100,Calculations!D108,Calculations!D115)</f>
        <v>5.149869415753965E-8</v>
      </c>
      <c r="D10" s="10">
        <f>SUM(Calculations!E84,Calculations!E92,Calculations!E100,Calculations!E108,Calculations!E115)</f>
        <v>5.7954934656777387E-8</v>
      </c>
      <c r="E10" s="10">
        <f>SUM(Calculations!F84,Calculations!F92,Calculations!F100,Calculations!F108,Calculations!F115)</f>
        <v>6.4976106571392809E-8</v>
      </c>
      <c r="F10" s="10">
        <f>SUM(Calculations!G84,Calculations!G92,Calculations!G100,Calculations!G108,Calculations!G115)</f>
        <v>6.6413188523490536E-8</v>
      </c>
      <c r="G10" s="10">
        <f>SUM(Calculations!H84,Calculations!H92,Calculations!H100,Calculations!H108,Calculations!H115)</f>
        <v>6.7718137699922401E-8</v>
      </c>
      <c r="H10" s="10">
        <f>SUM(Calculations!I84,Calculations!I92,Calculations!I100,Calculations!I108,Calculations!I115)</f>
        <v>6.8242018747833381E-8</v>
      </c>
      <c r="I10" s="10">
        <f>SUM(Calculations!J84,Calculations!J92,Calculations!J100,Calculations!J108,Calculations!J115)</f>
        <v>6.8726721247942847E-8</v>
      </c>
      <c r="J10" s="10">
        <f>SUM(Calculations!K84,Calculations!K92,Calculations!K100,Calculations!K108,Calculations!K115)</f>
        <v>6.8486184052615888E-8</v>
      </c>
      <c r="K10" s="10">
        <f>SUM(Calculations!L84,Calculations!L92,Calculations!L100,Calculations!L108,Calculations!L115)</f>
        <v>6.7478975029243343E-8</v>
      </c>
      <c r="L10" s="10">
        <f>SUM(Calculations!M84,Calculations!M92,Calculations!M100,Calculations!M108,Calculations!M115)</f>
        <v>6.6961033303587117E-8</v>
      </c>
      <c r="M10" s="10">
        <f>SUM(Calculations!N84,Calculations!N92,Calculations!N100,Calculations!N108,Calculations!N115)</f>
        <v>6.6010857464014898E-8</v>
      </c>
      <c r="N10" s="10">
        <f>SUM(Calculations!O84,Calculations!O92,Calculations!O100,Calculations!O108,Calculations!O115)</f>
        <v>6.6164412731161085E-8</v>
      </c>
      <c r="O10" s="10">
        <f>SUM(Calculations!P84,Calculations!P92,Calculations!P100,Calculations!P108,Calculations!P115)</f>
        <v>6.6178463930175767E-8</v>
      </c>
      <c r="P10" s="10">
        <f>SUM(Calculations!Q84,Calculations!Q92,Calculations!Q100,Calculations!Q108,Calculations!Q115)</f>
        <v>6.4824933227320252E-8</v>
      </c>
      <c r="Q10" s="10">
        <f>SUM(Calculations!R84,Calculations!R92,Calculations!R100,Calculations!R108,Calculations!R115)</f>
        <v>6.4099926586982498E-8</v>
      </c>
      <c r="R10" s="10">
        <f>SUM(Calculations!S84,Calculations!S92,Calculations!S100,Calculations!S108,Calculations!S115)</f>
        <v>6.4311136652727113E-8</v>
      </c>
      <c r="S10" s="10">
        <f>SUM(Calculations!T84,Calculations!T92,Calculations!T100,Calculations!T108,Calculations!T115)</f>
        <v>6.3780684141315403E-8</v>
      </c>
    </row>
    <row r="11" spans="1:19" x14ac:dyDescent="0.35">
      <c r="A11" t="s">
        <v>256</v>
      </c>
      <c r="B11" s="10">
        <f>SUM(Calculations!C84,Calculations!C92,Calculations!C100,Calculations!C108,Calculations!C115)</f>
        <v>5.2393464502875904E-8</v>
      </c>
      <c r="C11" s="10">
        <f>SUM(Calculations!D84,Calculations!D92,Calculations!D100,Calculations!D108,Calculations!D115)</f>
        <v>5.149869415753965E-8</v>
      </c>
      <c r="D11" s="10">
        <f>SUM(Calculations!E84,Calculations!E92,Calculations!E100,Calculations!E108,Calculations!E115)</f>
        <v>5.7954934656777387E-8</v>
      </c>
      <c r="E11" s="10">
        <f>SUM(Calculations!F84,Calculations!F92,Calculations!F100,Calculations!F108,Calculations!F115)</f>
        <v>6.4976106571392809E-8</v>
      </c>
      <c r="F11" s="10">
        <f>SUM(Calculations!G84,Calculations!G92,Calculations!G100,Calculations!G108,Calculations!G115)</f>
        <v>6.6413188523490536E-8</v>
      </c>
      <c r="G11" s="10">
        <f>SUM(Calculations!H84,Calculations!H92,Calculations!H100,Calculations!H108,Calculations!H115)</f>
        <v>6.7718137699922401E-8</v>
      </c>
      <c r="H11" s="10">
        <f>SUM(Calculations!I84,Calculations!I92,Calculations!I100,Calculations!I108,Calculations!I115)</f>
        <v>6.8242018747833381E-8</v>
      </c>
      <c r="I11" s="10">
        <f>SUM(Calculations!J84,Calculations!J92,Calculations!J100,Calculations!J108,Calculations!J115)</f>
        <v>6.8726721247942847E-8</v>
      </c>
      <c r="J11" s="10">
        <f>SUM(Calculations!K84,Calculations!K92,Calculations!K100,Calculations!K108,Calculations!K115)</f>
        <v>6.8486184052615888E-8</v>
      </c>
      <c r="K11" s="10">
        <f>SUM(Calculations!L84,Calculations!L92,Calculations!L100,Calculations!L108,Calculations!L115)</f>
        <v>6.7478975029243343E-8</v>
      </c>
      <c r="L11" s="10">
        <f>SUM(Calculations!M84,Calculations!M92,Calculations!M100,Calculations!M108,Calculations!M115)</f>
        <v>6.6961033303587117E-8</v>
      </c>
      <c r="M11" s="10">
        <f>SUM(Calculations!N84,Calculations!N92,Calculations!N100,Calculations!N108,Calculations!N115)</f>
        <v>6.6010857464014898E-8</v>
      </c>
      <c r="N11" s="10">
        <f>SUM(Calculations!O84,Calculations!O92,Calculations!O100,Calculations!O108,Calculations!O115)</f>
        <v>6.6164412731161085E-8</v>
      </c>
      <c r="O11" s="10">
        <f>SUM(Calculations!P84,Calculations!P92,Calculations!P100,Calculations!P108,Calculations!P115)</f>
        <v>6.6178463930175767E-8</v>
      </c>
      <c r="P11" s="10">
        <f>SUM(Calculations!Q84,Calculations!Q92,Calculations!Q100,Calculations!Q108,Calculations!Q115)</f>
        <v>6.4824933227320252E-8</v>
      </c>
      <c r="Q11" s="10">
        <f>SUM(Calculations!R84,Calculations!R92,Calculations!R100,Calculations!R108,Calculations!R115)</f>
        <v>6.4099926586982498E-8</v>
      </c>
      <c r="R11" s="10">
        <f>SUM(Calculations!S84,Calculations!S92,Calculations!S100,Calculations!S108,Calculations!S115)</f>
        <v>6.4311136652727113E-8</v>
      </c>
      <c r="S11" s="10">
        <f>SUM(Calculations!T84,Calculations!T92,Calculations!T100,Calculations!T108,Calculations!T115)</f>
        <v>6.3780684141315403E-8</v>
      </c>
    </row>
    <row r="12" spans="1:19" x14ac:dyDescent="0.3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161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257</v>
      </c>
      <c r="B14" s="10">
        <f>SUM(Calculations!C84,Calculations!C92,Calculations!C100,Calculations!C108,Calculations!C115)</f>
        <v>5.2393464502875904E-8</v>
      </c>
      <c r="C14" s="10">
        <f>SUM(Calculations!D84,Calculations!D92,Calculations!D100,Calculations!D108,Calculations!D115)</f>
        <v>5.149869415753965E-8</v>
      </c>
      <c r="D14" s="10">
        <f>SUM(Calculations!E84,Calculations!E92,Calculations!E100,Calculations!E108,Calculations!E115)</f>
        <v>5.7954934656777387E-8</v>
      </c>
      <c r="E14" s="10">
        <f>SUM(Calculations!F84,Calculations!F92,Calculations!F100,Calculations!F108,Calculations!F115)</f>
        <v>6.4976106571392809E-8</v>
      </c>
      <c r="F14" s="10">
        <f>SUM(Calculations!G84,Calculations!G92,Calculations!G100,Calculations!G108,Calculations!G115)</f>
        <v>6.6413188523490536E-8</v>
      </c>
      <c r="G14" s="10">
        <f>SUM(Calculations!H84,Calculations!H92,Calculations!H100,Calculations!H108,Calculations!H115)</f>
        <v>6.7718137699922401E-8</v>
      </c>
      <c r="H14" s="10">
        <f>SUM(Calculations!I84,Calculations!I92,Calculations!I100,Calculations!I108,Calculations!I115)</f>
        <v>6.8242018747833381E-8</v>
      </c>
      <c r="I14" s="10">
        <f>SUM(Calculations!J84,Calculations!J92,Calculations!J100,Calculations!J108,Calculations!J115)</f>
        <v>6.8726721247942847E-8</v>
      </c>
      <c r="J14" s="10">
        <f>SUM(Calculations!K84,Calculations!K92,Calculations!K100,Calculations!K108,Calculations!K115)</f>
        <v>6.8486184052615888E-8</v>
      </c>
      <c r="K14" s="10">
        <f>SUM(Calculations!L84,Calculations!L92,Calculations!L100,Calculations!L108,Calculations!L115)</f>
        <v>6.7478975029243343E-8</v>
      </c>
      <c r="L14" s="10">
        <f>SUM(Calculations!M84,Calculations!M92,Calculations!M100,Calculations!M108,Calculations!M115)</f>
        <v>6.6961033303587117E-8</v>
      </c>
      <c r="M14" s="10">
        <f>SUM(Calculations!N84,Calculations!N92,Calculations!N100,Calculations!N108,Calculations!N115)</f>
        <v>6.6010857464014898E-8</v>
      </c>
      <c r="N14" s="10">
        <f>SUM(Calculations!O84,Calculations!O92,Calculations!O100,Calculations!O108,Calculations!O115)</f>
        <v>6.6164412731161085E-8</v>
      </c>
      <c r="O14" s="10">
        <f>SUM(Calculations!P84,Calculations!P92,Calculations!P100,Calculations!P108,Calculations!P115)</f>
        <v>6.6178463930175767E-8</v>
      </c>
      <c r="P14" s="10">
        <f>SUM(Calculations!Q84,Calculations!Q92,Calculations!Q100,Calculations!Q108,Calculations!Q115)</f>
        <v>6.4824933227320252E-8</v>
      </c>
      <c r="Q14" s="10">
        <f>SUM(Calculations!R84,Calculations!R92,Calculations!R100,Calculations!R108,Calculations!R115)</f>
        <v>6.4099926586982498E-8</v>
      </c>
      <c r="R14" s="10">
        <f>SUM(Calculations!S84,Calculations!S92,Calculations!S100,Calculations!S108,Calculations!S115)</f>
        <v>6.4311136652727113E-8</v>
      </c>
      <c r="S14" s="10">
        <f>SUM(Calculations!T84,Calculations!T92,Calculations!T100,Calculations!T108,Calculations!T115)</f>
        <v>6.3780684141315403E-8</v>
      </c>
    </row>
    <row r="15" spans="1:19" x14ac:dyDescent="0.35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449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5" x14ac:dyDescent="0.25"/>
  <cols>
    <col min="1" max="1" width="31" customWidth="1"/>
  </cols>
  <sheetData>
    <row r="1" spans="1:1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35">
      <c r="A2" t="s">
        <v>426</v>
      </c>
      <c r="B2" s="53">
        <f>Calculations!C39</f>
        <v>0.25804437668107366</v>
      </c>
      <c r="C2" s="53">
        <f>Calculations!D39</f>
        <v>0.25331235590386003</v>
      </c>
      <c r="D2" s="53">
        <f>Calculations!E39</f>
        <v>0.25706009179888362</v>
      </c>
      <c r="E2" s="53">
        <f>Calculations!F39</f>
        <v>0.26206152397302362</v>
      </c>
      <c r="F2" s="53">
        <f>Calculations!G39</f>
        <v>0.19258262264252479</v>
      </c>
      <c r="G2" s="53">
        <f>Calculations!H39</f>
        <v>0.19037387980614121</v>
      </c>
      <c r="H2" s="53">
        <f>Calculations!I39</f>
        <v>0.18338073303506605</v>
      </c>
      <c r="I2" s="53">
        <f>Calculations!J39</f>
        <v>0.17963517740926405</v>
      </c>
      <c r="J2" s="53">
        <f>Calculations!K39</f>
        <v>0.17912781898270258</v>
      </c>
      <c r="K2" s="53">
        <f>Calculations!L39</f>
        <v>0.17846052098763929</v>
      </c>
      <c r="L2" s="53">
        <f>Calculations!M39</f>
        <v>0.17781788453577635</v>
      </c>
      <c r="M2" s="53">
        <f>Calculations!N39</f>
        <v>0.17727178894091716</v>
      </c>
      <c r="N2" s="53">
        <f>Calculations!O39</f>
        <v>0.17808277547761217</v>
      </c>
      <c r="O2" s="53">
        <f>Calculations!P39</f>
        <v>0.17820479120082908</v>
      </c>
      <c r="P2" s="53">
        <f>Calculations!Q39</f>
        <v>0.17842464456383406</v>
      </c>
      <c r="Q2" s="53">
        <f>Calculations!R39</f>
        <v>0.17871385361967512</v>
      </c>
      <c r="R2" s="53">
        <f>Calculations!S39</f>
        <v>0.17902576505989351</v>
      </c>
      <c r="S2" s="53">
        <f>Calculations!T39</f>
        <v>0.179215285620583</v>
      </c>
    </row>
    <row r="3" spans="1:19" x14ac:dyDescent="0.35">
      <c r="A3" t="s">
        <v>455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258</v>
      </c>
      <c r="B4" s="53">
        <f>Calculations!C45</f>
        <v>0.25996577802699078</v>
      </c>
      <c r="C4" s="53">
        <f>Calculations!D45</f>
        <v>0.25348028719483834</v>
      </c>
      <c r="D4" s="53">
        <f>Calculations!E45</f>
        <v>0.25522535112168276</v>
      </c>
      <c r="E4" s="53">
        <f>Calculations!F45</f>
        <v>0.25831767444956855</v>
      </c>
      <c r="F4" s="53">
        <f>Calculations!G45</f>
        <v>0.38390501366869489</v>
      </c>
      <c r="G4" s="53">
        <f>Calculations!H45</f>
        <v>0.37742930959762599</v>
      </c>
      <c r="H4" s="53">
        <f>Calculations!I45</f>
        <v>0.3760339556556167</v>
      </c>
      <c r="I4" s="53">
        <f>Calculations!J45</f>
        <v>0.37460456648310902</v>
      </c>
      <c r="J4" s="53">
        <f>Calculations!K45</f>
        <v>0.37327609852757498</v>
      </c>
      <c r="K4" s="53">
        <f>Calculations!L45</f>
        <v>0.37195155894823262</v>
      </c>
      <c r="L4" s="53">
        <f>Calculations!M45</f>
        <v>0.37149462041240644</v>
      </c>
      <c r="M4" s="53">
        <f>Calculations!N45</f>
        <v>0.37149462041240644</v>
      </c>
      <c r="N4" s="53">
        <f>Calculations!O45</f>
        <v>0.37149462041240644</v>
      </c>
      <c r="O4" s="53">
        <f>Calculations!P45</f>
        <v>0.3714943959191172</v>
      </c>
      <c r="P4" s="53">
        <f>Calculations!Q45</f>
        <v>0.37149462041240644</v>
      </c>
      <c r="Q4" s="53">
        <f>Calculations!R45</f>
        <v>0.37149462041240644</v>
      </c>
      <c r="R4" s="53">
        <f>Calculations!S45</f>
        <v>0.3714943959191172</v>
      </c>
      <c r="S4" s="53">
        <f>Calculations!T45</f>
        <v>0.37149462041240644</v>
      </c>
    </row>
    <row r="5" spans="1:19" x14ac:dyDescent="0.35">
      <c r="A5" t="s">
        <v>259</v>
      </c>
      <c r="B5" s="53">
        <f>'Subsidies Paid'!F5*About!$A$69</f>
        <v>1.0681E-2</v>
      </c>
      <c r="C5" s="53">
        <f>'Subsidies Paid'!G5*About!$A$69</f>
        <v>1.1651999999999999E-2</v>
      </c>
      <c r="D5" s="53">
        <f>'Subsidies Paid'!H5*About!$A$69</f>
        <v>1.1651999999999999E-2</v>
      </c>
      <c r="E5" s="53">
        <f>'Subsidies Paid'!I5*About!$A$69</f>
        <v>1.1651999999999999E-2</v>
      </c>
      <c r="F5" s="53">
        <f>'Subsidies Paid'!J5*About!$A$69</f>
        <v>0</v>
      </c>
      <c r="G5" s="53">
        <f>'Subsidies Paid'!K5*About!$A$69</f>
        <v>0</v>
      </c>
      <c r="H5" s="53">
        <f>'Subsidies Paid'!L5*About!$A$69</f>
        <v>0</v>
      </c>
      <c r="I5" s="53">
        <f>'Subsidies Paid'!M5*About!$A$69</f>
        <v>0</v>
      </c>
      <c r="J5" s="53">
        <f>'Subsidies Paid'!N5*About!$A$69</f>
        <v>0</v>
      </c>
      <c r="K5" s="53">
        <f>'Subsidies Paid'!O5*About!$A$69</f>
        <v>0</v>
      </c>
      <c r="L5" s="53">
        <f>'Subsidies Paid'!P5*About!$A$69</f>
        <v>0</v>
      </c>
      <c r="M5" s="53">
        <f>'Subsidies Paid'!Q5*About!$A$69</f>
        <v>0</v>
      </c>
      <c r="N5" s="53">
        <f>'Subsidies Paid'!R5*About!$A$69</f>
        <v>0</v>
      </c>
      <c r="O5" s="53">
        <f>'Subsidies Paid'!S5*About!$A$69</f>
        <v>0</v>
      </c>
      <c r="P5" s="53">
        <f>'Subsidies Paid'!T5*About!$A$69</f>
        <v>0</v>
      </c>
      <c r="Q5" s="53">
        <f>'Subsidies Paid'!U5*About!$A$69</f>
        <v>0</v>
      </c>
      <c r="R5" s="53">
        <f>'Subsidies Paid'!V5*About!$A$69</f>
        <v>0</v>
      </c>
      <c r="S5" s="53">
        <f>'Subsidies Paid'!W5*About!$A$69</f>
        <v>0</v>
      </c>
    </row>
    <row r="6" spans="1:19" x14ac:dyDescent="0.35">
      <c r="A6" t="s">
        <v>260</v>
      </c>
      <c r="B6" s="53">
        <f>'Subsidies Paid'!F8*About!$A$69</f>
        <v>2.2332999999999999E-2</v>
      </c>
      <c r="C6" s="53">
        <f>'Subsidies Paid'!G8*About!$A$69</f>
        <v>2.2332999999999999E-2</v>
      </c>
      <c r="D6" s="53">
        <f>'Subsidies Paid'!H8*About!$A$69</f>
        <v>2.2332999999999999E-2</v>
      </c>
      <c r="E6" s="53">
        <f>'Subsidies Paid'!I8*About!$A$69</f>
        <v>2.2332999999999999E-2</v>
      </c>
      <c r="F6" s="53">
        <f>'Subsidies Paid'!J8*About!$A$69</f>
        <v>1.7866399999999998E-2</v>
      </c>
      <c r="G6" s="53">
        <f>'Subsidies Paid'!K8*About!$A$69</f>
        <v>1.33998E-2</v>
      </c>
      <c r="H6" s="53">
        <f>'Subsidies Paid'!L8*About!$A$69</f>
        <v>8.9331999999999988E-3</v>
      </c>
      <c r="I6" s="53">
        <f>'Subsidies Paid'!M8*About!$A$69</f>
        <v>0</v>
      </c>
      <c r="J6" s="53">
        <f>'Subsidies Paid'!N8*About!$A$69</f>
        <v>0</v>
      </c>
      <c r="K6" s="53">
        <f>'Subsidies Paid'!O8*About!$A$69</f>
        <v>0</v>
      </c>
      <c r="L6" s="53">
        <f>'Subsidies Paid'!P8*About!$A$69</f>
        <v>0</v>
      </c>
      <c r="M6" s="53">
        <f>'Subsidies Paid'!Q8*About!$A$69</f>
        <v>0</v>
      </c>
      <c r="N6" s="53">
        <f>'Subsidies Paid'!R8*About!$A$69</f>
        <v>0</v>
      </c>
      <c r="O6" s="53">
        <f>'Subsidies Paid'!S8*About!$A$69</f>
        <v>0</v>
      </c>
      <c r="P6" s="53">
        <f>'Subsidies Paid'!T8*About!$A$69</f>
        <v>0</v>
      </c>
      <c r="Q6" s="53">
        <f>'Subsidies Paid'!U8*About!$A$69</f>
        <v>0</v>
      </c>
      <c r="R6" s="53">
        <f>'Subsidies Paid'!V8*About!$A$69</f>
        <v>0</v>
      </c>
      <c r="S6" s="53">
        <f>'Subsidies Paid'!W8*About!$A$69</f>
        <v>0</v>
      </c>
    </row>
    <row r="7" spans="1:19" x14ac:dyDescent="0.35">
      <c r="A7" t="s">
        <v>264</v>
      </c>
      <c r="B7" s="53">
        <f>Calculations!C11</f>
        <v>9.3734517066377432</v>
      </c>
      <c r="C7" s="53">
        <f>Calculations!D11</f>
        <v>8.4800846493882371</v>
      </c>
      <c r="D7" s="53">
        <f>Calculations!E11</f>
        <v>8.0137431570559965</v>
      </c>
      <c r="E7" s="53">
        <f>Calculations!F11</f>
        <v>7.5474016647237567</v>
      </c>
      <c r="F7" s="53">
        <f>Calculations!G11</f>
        <v>7.0810601723915161</v>
      </c>
      <c r="G7" s="53">
        <f>Calculations!H11</f>
        <v>6.6147186800592763</v>
      </c>
      <c r="H7" s="53">
        <f>Calculations!I11</f>
        <v>6.1483771877270366</v>
      </c>
      <c r="I7" s="53">
        <f>Calculations!J11</f>
        <v>4.9244309360088234</v>
      </c>
      <c r="J7" s="53">
        <f>Calculations!K11</f>
        <v>4.0768613528000532</v>
      </c>
      <c r="K7" s="53">
        <f>Calculations!L11</f>
        <v>1.8122256949896489</v>
      </c>
      <c r="L7" s="53">
        <f>Calculations!M11</f>
        <v>1.7713325932520139</v>
      </c>
      <c r="M7" s="53">
        <f>Calculations!N11</f>
        <v>1.7304394915143657</v>
      </c>
      <c r="N7" s="53">
        <f>Calculations!O11</f>
        <v>1.6895463897767307</v>
      </c>
      <c r="O7" s="53">
        <f>Calculations!P11</f>
        <v>1.6486532880390825</v>
      </c>
      <c r="P7" s="53">
        <f>Calculations!Q11</f>
        <v>1.6077601863014472</v>
      </c>
      <c r="Q7" s="53">
        <f>Calculations!R11</f>
        <v>1.5668670845637995</v>
      </c>
      <c r="R7" s="53">
        <f>Calculations!S11</f>
        <v>1.525973982826164</v>
      </c>
      <c r="S7" s="53">
        <f>Calculations!T11</f>
        <v>1.4850808810885161</v>
      </c>
    </row>
    <row r="8" spans="1:19" x14ac:dyDescent="0.35">
      <c r="A8" t="s">
        <v>265</v>
      </c>
      <c r="B8" s="53">
        <f>Calculations!C22</f>
        <v>8.444155584441555</v>
      </c>
      <c r="C8" s="53">
        <f>Calculations!D22</f>
        <v>8.444155584441555</v>
      </c>
      <c r="D8" s="53">
        <f>Calculations!E22</f>
        <v>8.444155584441555</v>
      </c>
      <c r="E8" s="53">
        <f>Calculations!F22</f>
        <v>8.444155584441555</v>
      </c>
      <c r="F8" s="53">
        <f>Calculations!G22</f>
        <v>8.444155584441555</v>
      </c>
      <c r="G8" s="53">
        <f>Calculations!H22</f>
        <v>8.444155584441555</v>
      </c>
      <c r="H8" s="53">
        <f>Calculations!I22</f>
        <v>8.444155584441555</v>
      </c>
      <c r="I8" s="53">
        <f>Calculations!J22</f>
        <v>7.3182681731826813</v>
      </c>
      <c r="J8" s="53">
        <f>Calculations!K22</f>
        <v>6.1346230932462316</v>
      </c>
      <c r="K8" s="53">
        <f>Calculations!L22</f>
        <v>2.7622115566221157</v>
      </c>
      <c r="L8" s="53">
        <f>Calculations!M22</f>
        <v>2.7359575153595754</v>
      </c>
      <c r="M8" s="53">
        <f>Calculations!N22</f>
        <v>2.7097040295970403</v>
      </c>
      <c r="N8" s="53">
        <f>Calculations!O22</f>
        <v>2.6834505438345055</v>
      </c>
      <c r="O8" s="53">
        <f>Calculations!P22</f>
        <v>2.6571970580719708</v>
      </c>
      <c r="P8" s="53">
        <f>Calculations!Q22</f>
        <v>2.6309430168094305</v>
      </c>
      <c r="Q8" s="53">
        <f>Calculations!R22</f>
        <v>2.6046895310468954</v>
      </c>
      <c r="R8" s="53">
        <f>Calculations!S22</f>
        <v>2.5784360452843607</v>
      </c>
      <c r="S8" s="53">
        <f>Calculations!T22</f>
        <v>2.5521825595218259</v>
      </c>
    </row>
    <row r="9" spans="1:19" x14ac:dyDescent="0.35">
      <c r="A9" t="s">
        <v>454</v>
      </c>
      <c r="B9" s="53">
        <f>'Subsidies Paid'!F2*About!$A$69</f>
        <v>1.0681E-2</v>
      </c>
      <c r="C9" s="53">
        <f>'Subsidies Paid'!G2*About!$A$69</f>
        <v>1.1651999999999999E-2</v>
      </c>
      <c r="D9" s="53">
        <f>'Subsidies Paid'!H2*About!$A$69</f>
        <v>1.1651999999999999E-2</v>
      </c>
      <c r="E9" s="53">
        <f>'Subsidies Paid'!I2*About!$A$69</f>
        <v>1.1651999999999999E-2</v>
      </c>
      <c r="F9" s="53">
        <f>'Subsidies Paid'!J2*About!$A$69</f>
        <v>0</v>
      </c>
      <c r="G9" s="53">
        <f>'Subsidies Paid'!K2*About!$A$69</f>
        <v>0</v>
      </c>
      <c r="H9" s="53">
        <f>'Subsidies Paid'!L2*About!$A$69</f>
        <v>0</v>
      </c>
      <c r="I9" s="53">
        <f>'Subsidies Paid'!M2*About!$A$69</f>
        <v>0</v>
      </c>
      <c r="J9" s="53">
        <f>'Subsidies Paid'!N2*About!$A$69</f>
        <v>0</v>
      </c>
      <c r="K9" s="53">
        <f>'Subsidies Paid'!O2*About!$A$69</f>
        <v>0</v>
      </c>
      <c r="L9" s="53">
        <f>'Subsidies Paid'!P2*About!$A$69</f>
        <v>0</v>
      </c>
      <c r="M9" s="53">
        <f>'Subsidies Paid'!Q2*About!$A$69</f>
        <v>0</v>
      </c>
      <c r="N9" s="53">
        <f>'Subsidies Paid'!R2*About!$A$69</f>
        <v>0</v>
      </c>
      <c r="O9" s="53">
        <f>'Subsidies Paid'!S2*About!$A$69</f>
        <v>0</v>
      </c>
      <c r="P9" s="53">
        <f>'Subsidies Paid'!T2*About!$A$69</f>
        <v>0</v>
      </c>
      <c r="Q9" s="53">
        <f>'Subsidies Paid'!U2*About!$A$69</f>
        <v>0</v>
      </c>
      <c r="R9" s="53">
        <f>'Subsidies Paid'!V2*About!$A$69</f>
        <v>0</v>
      </c>
      <c r="S9" s="53">
        <f>'Subsidies Paid'!W2*About!$A$69</f>
        <v>0</v>
      </c>
    </row>
    <row r="10" spans="1:19" x14ac:dyDescent="0.35">
      <c r="A10" t="s">
        <v>456</v>
      </c>
      <c r="B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</row>
    <row r="11" spans="1:19" x14ac:dyDescent="0.35">
      <c r="A11" t="s">
        <v>457</v>
      </c>
      <c r="B11">
        <f>'Subsidies Paid'!F9*About!$A$69</f>
        <v>2.2332999999999999E-2</v>
      </c>
      <c r="C11" s="11">
        <f>'Subsidies Paid'!G9*About!$A$69</f>
        <v>2.2332999999999999E-2</v>
      </c>
      <c r="D11" s="11">
        <f>'Subsidies Paid'!H9*About!$A$69</f>
        <v>2.2332999999999999E-2</v>
      </c>
      <c r="E11" s="11">
        <f>'Subsidies Paid'!I9*About!$A$69</f>
        <v>2.2332999999999999E-2</v>
      </c>
      <c r="F11" s="11">
        <f>Calculations!G33/1000</f>
        <v>1.8969341161121983E-3</v>
      </c>
      <c r="G11" s="11">
        <f>Calculations!H33/1000</f>
        <v>1.8969341161121983E-3</v>
      </c>
      <c r="H11" s="11">
        <f>Calculations!I33/1000</f>
        <v>1.8969341161121983E-3</v>
      </c>
      <c r="I11" s="11">
        <f>Calculations!J33/1000</f>
        <v>1.8969341161121983E-3</v>
      </c>
      <c r="J11" s="11">
        <f>Calculations!K33/1000</f>
        <v>1.8969341161121983E-3</v>
      </c>
      <c r="K11" s="11">
        <f>Calculations!L33/1000</f>
        <v>1.8969341161121983E-3</v>
      </c>
      <c r="L11" s="11">
        <f>Calculations!M33/1000</f>
        <v>1.8969341161121983E-3</v>
      </c>
      <c r="M11" s="11">
        <f>Calculations!N33/1000</f>
        <v>1.8969341161121983E-3</v>
      </c>
      <c r="N11" s="11">
        <f>Calculations!O33/1000</f>
        <v>1.8969341161121983E-3</v>
      </c>
      <c r="O11" s="11">
        <f>Calculations!P33/1000</f>
        <v>1.8969341161121983E-3</v>
      </c>
      <c r="P11" s="11">
        <f>Calculations!Q33/1000</f>
        <v>1.8969341161121983E-3</v>
      </c>
      <c r="Q11" s="11">
        <f>Calculations!R33/1000</f>
        <v>1.8969341161121983E-3</v>
      </c>
      <c r="R11" s="11">
        <f>Calculations!S33/1000</f>
        <v>1.8969341161121983E-3</v>
      </c>
      <c r="S11" s="11">
        <f>Calculations!T33/1000</f>
        <v>1.8969341161121983E-3</v>
      </c>
    </row>
    <row r="12" spans="1:19" x14ac:dyDescent="0.35">
      <c r="A12" t="s">
        <v>458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40625" defaultRowHeight="15" x14ac:dyDescent="0.25"/>
  <cols>
    <col min="1" max="1" width="32.42578125" style="11" customWidth="1"/>
    <col min="2" max="2" width="87.7109375" style="11" customWidth="1"/>
    <col min="3" max="12" width="9.140625" style="11"/>
    <col min="13" max="13" width="11.5703125" style="11" customWidth="1"/>
    <col min="14" max="16384" width="9.140625" style="11"/>
  </cols>
  <sheetData>
    <row r="1" spans="1:14" ht="14.45" x14ac:dyDescent="0.35">
      <c r="A1" s="11" t="s">
        <v>5</v>
      </c>
    </row>
    <row r="2" spans="1:14" ht="14.45" x14ac:dyDescent="0.35">
      <c r="A2" s="1" t="s">
        <v>229</v>
      </c>
    </row>
    <row r="3" spans="1:14" ht="14.45" x14ac:dyDescent="0.35">
      <c r="A3" s="11" t="s">
        <v>7</v>
      </c>
    </row>
    <row r="4" spans="1:14" ht="14.45" x14ac:dyDescent="0.35">
      <c r="A4" s="11" t="s">
        <v>13</v>
      </c>
    </row>
    <row r="5" spans="1:14" ht="14.45" x14ac:dyDescent="0.35">
      <c r="A5" s="11" t="s">
        <v>14</v>
      </c>
    </row>
    <row r="7" spans="1:14" ht="14.45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ht="14.45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ht="14.45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ht="14.45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ht="14.45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ht="14.45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ht="14.45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ht="14.45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ht="14.45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ht="14.45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339</v>
      </c>
    </row>
    <row r="17" spans="1:14" ht="14.45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340</v>
      </c>
    </row>
    <row r="18" spans="1:14" ht="29.1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ht="14.45" x14ac:dyDescent="0.35">
      <c r="A19" s="34" t="s">
        <v>26</v>
      </c>
      <c r="B19" s="34" t="s">
        <v>402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403</v>
      </c>
    </row>
    <row r="20" spans="1:14" ht="29.1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ht="14.45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ht="14.45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360</v>
      </c>
    </row>
    <row r="24" spans="1:14" ht="14.45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364</v>
      </c>
    </row>
    <row r="25" spans="1:14" ht="29.1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ht="14.45" x14ac:dyDescent="0.3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29.1" x14ac:dyDescent="0.3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365</v>
      </c>
    </row>
    <row r="29" spans="1:14" ht="14.45" x14ac:dyDescent="0.35">
      <c r="A29" s="6" t="s">
        <v>163</v>
      </c>
    </row>
    <row r="30" spans="1:14" ht="14.45" x14ac:dyDescent="0.35">
      <c r="A30" s="8" t="s">
        <v>164</v>
      </c>
    </row>
    <row r="31" spans="1:14" x14ac:dyDescent="0.25">
      <c r="A31" s="8" t="s">
        <v>162</v>
      </c>
    </row>
    <row r="32" spans="1:14" ht="14.45" x14ac:dyDescent="0.35">
      <c r="A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Subsidies Paid</vt:lpstr>
      <vt:lpstr>Calculations</vt:lpstr>
      <vt:lpstr>AEO Table 1</vt:lpstr>
      <vt:lpstr>AEO Table 8</vt:lpstr>
      <vt:lpstr>AEO Table 11</vt:lpstr>
      <vt:lpstr>BS-BSfTFpEUP</vt:lpstr>
      <vt:lpstr>BS-BSpUEO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2016-01-20T20:07:12Z</dcterms:modified>
</cp:coreProperties>
</file>