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C1E87F9D-F613-4BD1-B7D2-BD5B350FA166}" xr6:coauthVersionLast="45" xr6:coauthVersionMax="45" xr10:uidLastSave="{00000000-0000-0000-0000-000000000000}"/>
  <bookViews>
    <workbookView xWindow="1365" yWindow="585" windowWidth="24510" windowHeight="1488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B5" i="18"/>
  <c r="F126" i="8" s="1"/>
  <c r="B3" i="18"/>
  <c r="F132" i="8" s="1"/>
  <c r="F65" i="8"/>
  <c r="F97" i="8"/>
  <c r="F103" i="8"/>
  <c r="F112" i="8"/>
  <c r="F101"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F77" i="8"/>
  <c r="B640" i="1"/>
  <c r="F39" i="8"/>
  <c r="F152" i="8"/>
  <c r="F127" i="8"/>
  <c r="F57" i="8"/>
  <c r="F38" i="8"/>
  <c r="F27" i="8"/>
  <c r="F32" i="8"/>
  <c r="F2" i="8"/>
  <c r="F73" i="8"/>
  <c r="F41" i="8"/>
  <c r="F129" i="8"/>
  <c r="F66" i="8"/>
  <c r="F130" i="8"/>
  <c r="F69" i="8"/>
  <c r="F64" i="8"/>
  <c r="F60" i="8"/>
  <c r="F51" i="8"/>
  <c r="F61" i="8"/>
  <c r="F54" i="8"/>
  <c r="F40" i="8"/>
  <c r="F18" i="8" l="1"/>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<sst xmlns="http://schemas.openxmlformats.org/spreadsheetml/2006/main" count="12666" uniqueCount="3620">
  <si>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</si>
  <si>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</si>
  <si>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</si>
  <si>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</si>
  <si>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</si>
  <si>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</si>
  <si>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</si>
  <si>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</si>
  <si>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</si>
  <si>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</si>
  <si>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</si>
  <si>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</si>
  <si>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</si>
  <si>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</si>
  <si>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</si>
  <si>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</si>
  <si>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</si>
  <si>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</si>
  <si>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</si>
  <si>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</si>
  <si>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</si>
  <si>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</si>
  <si>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</si>
  <si>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</si>
  <si>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</si>
  <si>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</si>
  <si>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</si>
  <si>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</si>
  <si>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</si>
  <si>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</si>
  <si>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</si>
  <si>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</si>
  <si>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</si>
  <si>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</si>
  <si>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</si>
  <si>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</si>
  <si>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</si>
  <si>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</si>
  <si>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</si>
  <si>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</si>
  <si>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</si>
  <si>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</si>
  <si>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</si>
  <si>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</si>
  <si>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</si>
  <si>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</si>
  <si>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</si>
  <si>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</si>
  <si>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</si>
  <si>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</si>
  <si>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</si>
  <si>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</si>
  <si>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</si>
  <si>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</si>
  <si>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</si>
  <si>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</si>
  <si>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</si>
  <si>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</si>
  <si>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</si>
  <si>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</si>
  <si>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</si>
  <si>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</si>
  <si>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</si>
  <si>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</si>
  <si>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</si>
  <si>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</si>
  <si>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</si>
  <si>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</si>
  <si>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</si>
  <si>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</si>
  <si>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</si>
  <si>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</si>
  <si>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</si>
  <si>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</si>
  <si>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</si>
  <si>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</si>
  <si>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</si>
  <si>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</si>
  <si>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</si>
  <si>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</si>
  <si>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</si>
  <si>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</si>
  <si>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</si>
  <si>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</si>
  <si>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</si>
  <si>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</si>
  <si>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</si>
  <si>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</si>
  <si>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</si>
  <si>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</si>
  <si>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</si>
  <si>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</si>
  <si>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</si>
  <si>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</si>
  <si>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</si>
  <si>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</si>
  <si>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</si>
  <si>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</si>
  <si>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</si>
  <si>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</si>
  <si>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</si>
  <si>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</si>
  <si>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</si>
  <si>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</si>
  <si>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</si>
  <si>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</si>
  <si>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</si>
  <si>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</si>
  <si>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</si>
  <si>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</si>
  <si>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</si>
  <si>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</si>
  <si>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</si>
  <si>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</si>
  <si>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</si>
  <si>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</si>
  <si>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</si>
  <si>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</si>
  <si>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</si>
  <si>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</si>
  <si>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</si>
  <si>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</si>
  <si>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</si>
  <si>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</si>
  <si>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</si>
  <si>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</si>
  <si>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</si>
  <si>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</si>
  <si>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</si>
  <si>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</si>
  <si>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</si>
  <si>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</si>
  <si>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</si>
  <si>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</si>
  <si>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</si>
  <si>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</si>
  <si>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</si>
  <si>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</si>
  <si>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</si>
  <si>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</si>
  <si>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</si>
  <si>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</si>
  <si>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</si>
  <si>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</si>
  <si>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</si>
  <si>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</si>
  <si>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</si>
  <si>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</si>
  <si>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</si>
  <si>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</si>
  <si>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</si>
  <si>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</si>
  <si>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</si>
  <si>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</si>
  <si>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</si>
  <si>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</si>
  <si>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</si>
  <si>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</si>
  <si>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</si>
  <si>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</si>
  <si>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</si>
  <si>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</si>
  <si>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</si>
  <si>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</si>
  <si>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</si>
  <si>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</si>
  <si>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</si>
  <si>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</si>
  <si>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</si>
  <si>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</si>
  <si>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</si>
  <si>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</si>
  <si>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</si>
  <si>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</si>
  <si>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</si>
  <si>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</si>
  <si>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</si>
  <si>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</si>
  <si>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</si>
  <si>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</si>
  <si>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</si>
  <si>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</si>
  <si>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</si>
  <si>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</si>
  <si>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</si>
  <si>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</si>
  <si>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</si>
  <si>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</si>
  <si>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</si>
  <si>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</si>
  <si>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</si>
  <si>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</si>
  <si>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</si>
  <si>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</si>
  <si>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</si>
  <si>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</si>
  <si>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</si>
  <si>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</si>
  <si>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</si>
  <si>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</si>
  <si>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</si>
  <si>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</si>
  <si>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</si>
  <si>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</si>
  <si>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</si>
  <si>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</si>
  <si>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</si>
  <si>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</si>
  <si>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</si>
  <si>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</si>
  <si>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</si>
  <si>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</si>
  <si>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</si>
  <si>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</si>
  <si>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</si>
  <si>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</si>
  <si>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</si>
  <si>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</si>
  <si>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</si>
  <si>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</si>
  <si>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</si>
  <si>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</si>
  <si>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</si>
  <si>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</si>
  <si>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</si>
  <si>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</si>
  <si>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</si>
  <si>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</si>
  <si>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</si>
  <si>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</si>
  <si>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</si>
  <si>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</si>
  <si>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</si>
  <si>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</si>
  <si>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</si>
  <si>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</si>
  <si>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</si>
  <si>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</si>
  <si>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</si>
  <si>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</si>
  <si>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</si>
  <si>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</si>
  <si>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</si>
  <si>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</si>
  <si>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</si>
  <si>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</si>
  <si>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</si>
  <si>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</si>
  <si>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</si>
  <si>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</si>
  <si>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</si>
  <si>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</si>
  <si>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</si>
  <si>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</si>
  <si>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</si>
  <si>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</si>
  <si>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</si>
  <si>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</si>
  <si>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</si>
  <si>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</si>
  <si>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</si>
  <si>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</si>
  <si>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</si>
  <si>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</si>
  <si>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</si>
  <si>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</si>
  <si>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</si>
  <si>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</si>
  <si>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</si>
  <si>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</si>
  <si>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</si>
  <si>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</si>
  <si>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</si>
  <si>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</si>
  <si>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</si>
  <si>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</si>
  <si>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</si>
  <si>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</si>
  <si>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</si>
  <si>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</si>
  <si>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</si>
  <si>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</si>
  <si>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</si>
  <si>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</si>
  <si>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</si>
  <si>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</si>
  <si>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</si>
  <si>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</si>
  <si>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</si>
  <si>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</si>
  <si>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</si>
  <si>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</si>
  <si>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</si>
  <si>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</si>
  <si>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</si>
  <si>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</si>
  <si>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</si>
  <si>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</si>
  <si>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</si>
  <si>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</si>
  <si>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</si>
  <si>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</si>
  <si>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</si>
  <si>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</si>
  <si>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</si>
  <si>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</si>
  <si>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</si>
  <si>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</si>
  <si>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</si>
  <si>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</si>
  <si>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</si>
  <si>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</si>
  <si>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</si>
  <si>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</si>
  <si>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</si>
  <si>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</si>
  <si>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</si>
  <si>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</si>
  <si>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</si>
  <si>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</si>
  <si>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</si>
  <si>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</si>
  <si>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</si>
  <si>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</si>
  <si>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</si>
  <si>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</si>
  <si>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</si>
  <si>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</si>
  <si>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</si>
  <si>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</si>
  <si>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</si>
  <si>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</si>
  <si>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</si>
  <si>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</si>
  <si>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</si>
  <si>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</si>
  <si>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</si>
  <si>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</si>
  <si>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</si>
  <si>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</si>
  <si>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</si>
  <si>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</si>
  <si>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</si>
  <si>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</si>
  <si>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</si>
  <si>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</si>
  <si>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</si>
  <si>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</si>
  <si>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</si>
  <si>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</si>
  <si>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</si>
  <si>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</si>
  <si>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</si>
  <si>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</si>
  <si>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</si>
  <si>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</si>
  <si>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</si>
  <si>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</si>
  <si>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</si>
  <si>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</si>
  <si>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</si>
  <si>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</si>
  <si>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</si>
  <si>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</si>
  <si>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</si>
  <si>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</si>
  <si>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</si>
  <si>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</si>
  <si>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</si>
  <si>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</si>
  <si>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</si>
  <si>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</si>
  <si>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</si>
  <si>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</si>
  <si>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</si>
  <si>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</si>
  <si>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</si>
  <si>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</si>
  <si>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</si>
  <si>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</si>
  <si>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</si>
  <si>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</si>
  <si>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</si>
  <si>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</si>
  <si>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</si>
  <si>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</si>
  <si>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</si>
  <si>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</si>
  <si>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</si>
  <si>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</si>
  <si>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</si>
  <si>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</si>
  <si>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</si>
  <si>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</si>
  <si>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</si>
  <si>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</si>
  <si>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</si>
  <si>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</si>
  <si>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</si>
  <si>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</si>
  <si>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</si>
  <si>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</si>
  <si>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</si>
  <si>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</si>
  <si>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</si>
  <si>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</si>
  <si>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</si>
  <si>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</si>
  <si>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</si>
  <si>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</si>
  <si>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</si>
  <si>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</si>
  <si>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</si>
  <si>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</si>
  <si>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</si>
  <si>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</si>
  <si>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</si>
  <si>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</si>
  <si>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</si>
  <si>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</si>
  <si>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</si>
  <si>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</si>
  <si>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</si>
  <si>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</si>
  <si>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</si>
  <si>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</si>
  <si>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</si>
  <si>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</si>
  <si>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</si>
  <si>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</si>
  <si>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</si>
  <si>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</si>
  <si>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</si>
  <si>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</si>
  <si>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</si>
  <si>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</si>
  <si>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</si>
  <si>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</si>
  <si>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</si>
  <si>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</si>
  <si>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</si>
  <si>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</si>
  <si>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</si>
  <si>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</si>
  <si>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</si>
  <si>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</si>
  <si>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</si>
  <si>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</si>
  <si>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</si>
  <si>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</si>
  <si>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</si>
  <si>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</si>
  <si>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</si>
  <si>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</si>
  <si>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</si>
  <si>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</si>
  <si>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</si>
  <si>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</si>
  <si>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</si>
  <si>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</si>
  <si>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</si>
  <si>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</si>
  <si>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</si>
  <si>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</si>
  <si>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</si>
  <si>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</si>
  <si>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</si>
  <si>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</si>
  <si>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</si>
  <si>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</si>
  <si>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</si>
  <si>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</si>
  <si>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</si>
  <si>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</si>
  <si>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</si>
  <si>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</si>
  <si>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</si>
  <si>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</si>
  <si>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</si>
  <si>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</si>
  <si>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</si>
  <si>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</si>
  <si>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</si>
  <si>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</si>
  <si>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</si>
  <si>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</si>
  <si>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</si>
  <si>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</si>
  <si>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</si>
  <si>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</si>
  <si>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</si>
  <si>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</si>
  <si>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</si>
  <si>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</si>
  <si>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</si>
  <si>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</si>
  <si>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</si>
  <si>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</si>
  <si>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</si>
  <si>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</si>
  <si>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</si>
  <si>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</si>
  <si>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</si>
  <si>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</si>
  <si>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</si>
  <si>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</si>
  <si>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</si>
  <si>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</si>
  <si>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</si>
  <si>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</si>
  <si>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</si>
  <si>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</si>
  <si>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</si>
  <si>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</si>
  <si>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</si>
  <si>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</si>
  <si>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</si>
  <si>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</si>
  <si>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</si>
  <si>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</si>
  <si>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</si>
  <si>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</si>
  <si>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</si>
  <si>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</si>
  <si>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</si>
  <si>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</si>
  <si>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</si>
  <si>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</si>
  <si>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</si>
  <si>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</si>
  <si>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</si>
  <si>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</si>
  <si>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</si>
  <si>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</si>
  <si>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</si>
  <si>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</si>
  <si>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</si>
  <si>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</si>
  <si>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</si>
  <si>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</si>
  <si>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</si>
  <si>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</si>
  <si>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</si>
  <si>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</si>
  <si>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</si>
  <si>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</si>
  <si>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</si>
  <si>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</si>
  <si>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</si>
  <si>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</si>
  <si>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</si>
  <si>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</si>
  <si>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</si>
  <si>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</si>
  <si>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</si>
  <si>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</si>
  <si>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</si>
  <si>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</si>
  <si>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</si>
  <si>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</si>
  <si>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</si>
  <si>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</si>
  <si>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</si>
  <si>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</si>
  <si>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</si>
  <si>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</si>
  <si>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</si>
  <si>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</si>
  <si>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</si>
  <si>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</si>
  <si>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</si>
  <si>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</si>
  <si>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</si>
  <si>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</si>
  <si>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</si>
  <si>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</si>
  <si>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</si>
  <si>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</si>
  <si>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</si>
  <si>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</si>
  <si>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</si>
  <si>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</si>
  <si>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</si>
  <si>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</si>
  <si>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</si>
  <si>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</si>
  <si>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</si>
  <si>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</si>
  <si>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</si>
  <si>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</si>
  <si>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</si>
  <si>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</si>
  <si>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</si>
  <si>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</si>
  <si>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</si>
  <si>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</si>
  <si>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</si>
  <si>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</si>
  <si>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</si>
  <si>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</si>
  <si>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</si>
  <si>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</si>
  <si>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</si>
  <si>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</si>
  <si>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</si>
  <si>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</si>
  <si>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</si>
  <si>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</si>
  <si>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</si>
  <si>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</si>
  <si>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</si>
  <si>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</si>
  <si>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</si>
  <si>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</si>
  <si>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</si>
  <si>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</si>
  <si>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</si>
  <si>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</si>
  <si>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</si>
  <si>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</si>
  <si>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</si>
  <si>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</si>
  <si>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</si>
  <si>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</si>
  <si>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</si>
  <si>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</si>
  <si>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</si>
  <si>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</si>
  <si>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</si>
  <si>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</si>
  <si>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</si>
  <si>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</si>
  <si>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</si>
  <si>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</si>
  <si>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</si>
  <si>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</si>
  <si>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</si>
  <si>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</si>
  <si>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</si>
  <si>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</si>
  <si>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</si>
  <si>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</si>
  <si>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</si>
  <si>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</si>
  <si>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</si>
  <si>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</si>
  <si>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</si>
  <si>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</si>
  <si>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</si>
  <si>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</si>
  <si>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</si>
  <si>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</si>
  <si>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</si>
  <si>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</si>
  <si>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</si>
  <si>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</si>
  <si>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</si>
  <si>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</si>
  <si>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</si>
  <si>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</si>
  <si>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</si>
  <si>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</si>
  <si>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</si>
  <si>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</si>
  <si>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</si>
  <si>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</si>
  <si>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</si>
  <si>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</si>
  <si>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</si>
  <si>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</si>
  <si>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</si>
  <si>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</si>
  <si>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</si>
  <si>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</si>
  <si>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</si>
  <si>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</si>
  <si>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</si>
  <si>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</si>
  <si>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</si>
  <si>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</si>
  <si>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</si>
  <si>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</si>
  <si>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</si>
  <si>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</si>
  <si>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</si>
  <si>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</si>
  <si>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</si>
  <si>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</si>
  <si>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</si>
  <si>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</si>
  <si>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</si>
  <si>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</si>
  <si>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</si>
  <si>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</si>
  <si>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</si>
  <si>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</si>
  <si>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</si>
  <si>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</si>
  <si>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</si>
  <si>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</si>
  <si>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</si>
  <si>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</si>
  <si>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</si>
  <si>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</si>
  <si>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</si>
  <si>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</si>
  <si>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</si>
  <si>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</si>
  <si>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</si>
  <si>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</si>
  <si>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</si>
  <si>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</si>
  <si>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</si>
  <si>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</si>
  <si>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</si>
  <si>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</si>
  <si>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</si>
  <si>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</si>
  <si>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</si>
  <si>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</si>
  <si>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</si>
  <si>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</si>
  <si>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</si>
  <si>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</si>
  <si>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</si>
  <si>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</si>
  <si>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</si>
  <si>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</si>
  <si>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</si>
  <si>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</si>
  <si>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</si>
  <si>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</si>
  <si>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</si>
  <si>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</si>
  <si>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</si>
  <si>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</si>
  <si>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</si>
  <si>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</si>
  <si>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</si>
  <si>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</si>
  <si>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</si>
  <si>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</si>
  <si>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</si>
  <si>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</si>
  <si>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</si>
  <si>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</si>
  <si>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</si>
  <si>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</si>
  <si>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</si>
  <si>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</si>
  <si>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</si>
  <si>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</si>
  <si>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</si>
  <si>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</si>
  <si>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</si>
  <si>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</si>
  <si>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</si>
  <si>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</si>
  <si>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</si>
  <si>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</si>
  <si>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</si>
  <si>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</si>
  <si>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</si>
  <si>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</si>
  <si>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</si>
  <si>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</si>
  <si>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</si>
  <si>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</si>
  <si>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</si>
  <si>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</si>
  <si>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</si>
  <si>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</si>
  <si>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</si>
  <si>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</si>
  <si>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</si>
  <si>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</si>
  <si>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</si>
  <si>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</si>
  <si>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</si>
  <si>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</si>
  <si>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</si>
  <si>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</si>
  <si>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</si>
  <si>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</si>
  <si>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</si>
  <si>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</si>
  <si>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</si>
  <si>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</si>
  <si>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</si>
  <si>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</si>
  <si>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</si>
  <si>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</si>
  <si>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</si>
  <si>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</si>
  <si>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</si>
  <si>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</si>
  <si>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</si>
  <si>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</si>
  <si>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</si>
  <si>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</si>
  <si>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</si>
  <si>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</si>
  <si>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</si>
  <si>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</si>
  <si>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</si>
  <si>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</si>
  <si>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</si>
  <si>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</si>
  <si>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</si>
  <si>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</si>
  <si>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</si>
  <si>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</si>
  <si>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</si>
  <si>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</si>
  <si>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</si>
  <si>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</si>
  <si>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</si>
  <si>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</si>
  <si>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</si>
  <si>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</si>
  <si>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</si>
  <si>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</si>
  <si>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</si>
  <si>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</si>
  <si>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</si>
  <si>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</si>
  <si>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</si>
  <si>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</si>
  <si>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</si>
  <si>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</si>
  <si>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</si>
  <si>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</si>
  <si>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</si>
  <si>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</si>
  <si>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</si>
  <si>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</si>
  <si>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</si>
  <si>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</si>
  <si>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</si>
  <si>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</si>
  <si>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</si>
  <si>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</si>
  <si>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</si>
  <si>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</si>
  <si>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</si>
  <si>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</si>
  <si>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</si>
  <si>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</si>
  <si>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</si>
  <si>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</si>
  <si>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</si>
  <si>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</si>
  <si>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</si>
  <si>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</si>
  <si>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</si>
  <si>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</si>
  <si>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</si>
  <si>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</si>
  <si>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</si>
  <si>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</si>
  <si>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</si>
  <si>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</si>
  <si>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</si>
  <si>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</si>
  <si>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</si>
  <si>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</si>
  <si>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</si>
  <si>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</si>
  <si>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</si>
  <si>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</si>
  <si>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</si>
  <si>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</si>
  <si>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</si>
  <si>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</si>
  <si>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</si>
  <si>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</si>
  <si>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</si>
  <si>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</si>
  <si>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</si>
  <si>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</si>
  <si>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</si>
  <si>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</si>
  <si>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</si>
  <si>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</si>
  <si>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</si>
  <si>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</si>
  <si>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</si>
  <si>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</si>
  <si>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</si>
  <si>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</si>
  <si>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</si>
  <si>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</si>
  <si>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</si>
  <si>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</si>
  <si>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</si>
  <si>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</si>
  <si>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</si>
  <si>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</si>
  <si>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</si>
  <si>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</si>
  <si>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</si>
  <si>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</si>
  <si>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</si>
  <si>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</si>
  <si>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</si>
  <si>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</si>
  <si>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</si>
  <si>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</si>
  <si>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</si>
  <si>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</si>
  <si>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</si>
  <si>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</si>
  <si>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</si>
  <si>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</si>
  <si>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</si>
  <si>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</si>
  <si>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</si>
  <si>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</si>
  <si>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</si>
  <si>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</si>
  <si>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</si>
  <si>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</si>
  <si>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</si>
  <si>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</si>
  <si>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</si>
  <si>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</si>
  <si>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</si>
  <si>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</si>
  <si>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</si>
  <si>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</si>
  <si>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</si>
  <si>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</si>
  <si>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</si>
  <si>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</si>
  <si>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</si>
  <si>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</si>
  <si>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</si>
  <si>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</si>
  <si>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</si>
  <si>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</si>
  <si>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</si>
  <si>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</si>
  <si>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</si>
  <si>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</si>
  <si>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</si>
  <si>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</si>
  <si>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</si>
  <si>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</si>
  <si>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</si>
  <si>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</si>
  <si>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</si>
  <si>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</si>
  <si>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</si>
  <si>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</si>
  <si>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</si>
  <si>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</si>
  <si>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</si>
  <si>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</si>
  <si>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</si>
  <si>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</si>
  <si>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</si>
  <si>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</si>
  <si>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</si>
  <si>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</si>
  <si>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</si>
  <si>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</si>
  <si>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</si>
  <si>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</si>
  <si>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</si>
  <si>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</si>
  <si>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</si>
  <si>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</si>
  <si>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</si>
  <si>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</si>
  <si>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</si>
  <si>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</si>
  <si>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</si>
  <si>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</si>
  <si>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</si>
  <si>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</si>
  <si>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</si>
  <si>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</si>
  <si>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</si>
  <si>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</si>
  <si>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</si>
  <si>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</si>
  <si>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</si>
  <si>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</si>
  <si>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</si>
  <si>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</si>
  <si>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</si>
  <si>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</si>
  <si>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</si>
  <si>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</si>
  <si>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</si>
  <si>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</si>
  <si>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</si>
  <si>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</si>
  <si>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</si>
  <si>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</si>
  <si>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</si>
  <si>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</si>
  <si>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</si>
  <si>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</si>
  <si>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</si>
  <si>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</si>
  <si>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</si>
  <si>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</si>
  <si>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</si>
  <si>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</si>
  <si>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</si>
  <si>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</si>
  <si>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</si>
  <si>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</si>
  <si>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</si>
  <si>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</si>
  <si>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</si>
  <si>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</si>
  <si>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</si>
  <si>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</si>
  <si>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</si>
  <si>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</si>
  <si>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</si>
  <si>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</si>
  <si>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</si>
  <si>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</si>
  <si>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</si>
  <si>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</si>
  <si>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</si>
  <si>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</si>
  <si>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</si>
  <si>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</si>
  <si>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</si>
  <si>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</si>
  <si>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</si>
  <si>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</si>
  <si>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</si>
  <si>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</si>
  <si>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</si>
  <si>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</si>
  <si>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</si>
  <si>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</si>
  <si>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</si>
  <si>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</si>
  <si>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</si>
  <si>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</si>
  <si>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</si>
  <si>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</si>
  <si>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</si>
  <si>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</si>
  <si>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</si>
  <si>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</si>
  <si>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</si>
  <si>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</si>
  <si>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</si>
  <si>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</si>
  <si>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</si>
  <si>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</si>
  <si>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</si>
  <si>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</si>
  <si>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</si>
  <si>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</si>
  <si>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</si>
  <si>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</si>
  <si>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</si>
  <si>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</si>
  <si>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</si>
  <si>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</si>
  <si>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</si>
  <si>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</si>
  <si>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</si>
  <si>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</si>
  <si>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</si>
  <si>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</si>
  <si>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</si>
  <si>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</si>
  <si>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</si>
  <si>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</si>
  <si>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</si>
  <si>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</si>
  <si>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</si>
  <si>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</si>
  <si>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</si>
  <si>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</si>
  <si>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</si>
  <si>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</si>
  <si>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</si>
  <si>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</si>
  <si>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</si>
  <si>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</si>
  <si>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</si>
  <si>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</si>
  <si>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</si>
  <si>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</si>
  <si>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</si>
  <si>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</si>
  <si>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</si>
  <si>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</si>
  <si>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</si>
  <si>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</si>
  <si>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</si>
  <si>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</si>
  <si>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</si>
  <si>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</si>
  <si>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</si>
  <si>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</si>
  <si>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</si>
  <si>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</si>
  <si>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</si>
  <si>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</si>
  <si>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</si>
  <si>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</si>
  <si>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</si>
  <si>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</si>
  <si>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</si>
  <si>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</si>
  <si>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</si>
  <si>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</si>
  <si>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</si>
  <si>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</si>
  <si>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</si>
  <si>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</si>
  <si>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</si>
  <si>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</si>
  <si>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</si>
  <si>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</si>
  <si>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</si>
  <si>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</si>
  <si>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</si>
  <si>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</si>
  <si>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</si>
  <si>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</si>
  <si>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</si>
  <si>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</si>
  <si>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</si>
  <si>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</si>
  <si>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</si>
  <si>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</si>
  <si>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</si>
  <si>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</si>
  <si>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</si>
  <si>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</si>
  <si>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</si>
  <si>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</si>
  <si>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</si>
  <si>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</si>
  <si>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</si>
  <si>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</si>
  <si>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</si>
  <si>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</si>
  <si>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</si>
  <si>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</si>
  <si>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</si>
  <si>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</si>
  <si>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</si>
  <si>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</si>
  <si>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</si>
  <si>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</si>
  <si>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</si>
  <si>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</si>
  <si>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</si>
  <si>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</si>
  <si>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</si>
  <si>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</si>
  <si>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</si>
  <si>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</si>
  <si>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</si>
  <si>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</si>
  <si>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</si>
  <si>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</si>
  <si>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</si>
  <si>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</si>
  <si>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</si>
  <si>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</si>
  <si>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</si>
  <si>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</si>
  <si>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</si>
  <si>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</si>
  <si>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</si>
  <si>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</si>
  <si>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</si>
  <si>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</si>
  <si>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</si>
  <si>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</si>
  <si>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</si>
  <si>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</si>
  <si>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</si>
  <si>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</si>
  <si>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</si>
  <si>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</si>
  <si>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</si>
  <si>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</si>
  <si>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</si>
  <si>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</si>
  <si>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</si>
  <si>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</si>
  <si>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</si>
  <si>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</si>
  <si>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</si>
  <si>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</si>
  <si>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</si>
  <si>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</si>
  <si>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</si>
  <si>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</si>
  <si>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</si>
  <si>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</si>
  <si>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</si>
  <si>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</si>
  <si>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</si>
  <si>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</si>
  <si>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</si>
  <si>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</si>
  <si>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</si>
  <si>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</si>
  <si>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</si>
  <si>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</si>
  <si>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</si>
  <si>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</si>
  <si>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</si>
  <si>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</si>
  <si>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</si>
  <si>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</si>
  <si>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</si>
  <si>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</si>
  <si>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</si>
  <si>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</si>
  <si>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</si>
  <si>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</si>
  <si>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</si>
  <si>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</si>
  <si>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</si>
  <si>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</si>
  <si>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</si>
  <si>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</si>
  <si>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</si>
  <si>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</si>
  <si>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</si>
  <si>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</si>
  <si>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</si>
  <si>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</si>
  <si>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</si>
  <si>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</si>
  <si>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</si>
  <si>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</si>
  <si>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</si>
  <si>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</si>
  <si>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</si>
  <si>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</si>
  <si>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</si>
  <si>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</si>
  <si>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</si>
  <si>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</si>
  <si>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</si>
  <si>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</si>
  <si>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</si>
  <si>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</si>
  <si>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</si>
  <si>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</si>
  <si>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</si>
  <si>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</si>
  <si>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</si>
  <si>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</si>
  <si>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</si>
  <si>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</si>
  <si>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</si>
  <si>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</si>
  <si>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</si>
  <si>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</si>
  <si>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</si>
  <si>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</si>
  <si>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</si>
  <si>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</si>
  <si>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</si>
  <si>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</si>
  <si>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</si>
  <si>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</si>
  <si>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</si>
  <si>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</si>
  <si>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</si>
  <si>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</si>
  <si>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</si>
  <si>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</si>
  <si>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</si>
  <si>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</si>
  <si>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</si>
  <si>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</si>
  <si>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</si>
  <si>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</si>
  <si>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</si>
  <si>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</si>
  <si>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</si>
  <si>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</si>
  <si>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</si>
  <si>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</si>
  <si>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</si>
  <si>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</si>
  <si>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</si>
  <si>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</si>
  <si>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</si>
  <si>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</si>
  <si>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</si>
  <si>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</si>
  <si>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</si>
  <si>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</si>
  <si>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</si>
  <si>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</si>
  <si>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</si>
  <si>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</si>
  <si>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</si>
  <si>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</si>
  <si>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</si>
  <si>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</si>
  <si>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</si>
  <si>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</si>
  <si>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</si>
  <si>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</si>
  <si>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</si>
  <si>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</si>
  <si>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</si>
  <si>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</si>
  <si>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</si>
  <si>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</si>
  <si>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</si>
  <si>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</si>
  <si>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</si>
  <si>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</si>
  <si>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</si>
  <si>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</si>
  <si>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</si>
  <si>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</si>
  <si>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</si>
  <si>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</si>
  <si>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</si>
  <si>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</si>
  <si>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</si>
  <si>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</si>
  <si>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</si>
  <si>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</si>
  <si>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</si>
  <si>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</si>
  <si>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</si>
  <si>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</si>
  <si>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</si>
  <si>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</si>
  <si>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</si>
  <si>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</si>
  <si>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</si>
  <si>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</si>
  <si>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</si>
  <si>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</si>
  <si>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</si>
  <si>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</si>
  <si>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</si>
  <si>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</si>
  <si>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</si>
  <si>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</si>
  <si>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</si>
  <si>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</si>
  <si>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</si>
  <si>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</si>
  <si>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</si>
  <si>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</si>
  <si>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</si>
  <si>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</si>
  <si>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</si>
  <si>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</si>
  <si>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</si>
  <si>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</si>
  <si>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</si>
  <si>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</si>
  <si>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</si>
  <si>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</si>
  <si>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</si>
  <si>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</si>
  <si>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</si>
  <si>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</si>
  <si>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</si>
  <si>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</si>
  <si>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</si>
  <si>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</si>
  <si>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</si>
  <si>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</si>
  <si>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</si>
  <si>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</si>
  <si>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</si>
  <si>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</si>
  <si>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</si>
  <si>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</si>
  <si>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</si>
  <si>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</si>
  <si>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</si>
  <si>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</si>
  <si>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</si>
  <si>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</si>
  <si>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</si>
  <si>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</si>
  <si>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</si>
  <si>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</si>
  <si>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</si>
  <si>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</si>
  <si>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</si>
  <si>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</si>
  <si>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</si>
  <si>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</si>
  <si>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</si>
  <si>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</si>
  <si>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</si>
  <si>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</si>
  <si>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</si>
  <si>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</si>
  <si>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</si>
  <si>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</si>
  <si>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</si>
  <si>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</si>
  <si>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</si>
  <si>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</si>
  <si>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</si>
  <si>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</si>
  <si>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</si>
  <si>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</si>
  <si>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</si>
  <si>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</si>
  <si>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</si>
  <si>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</si>
  <si>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</si>
  <si>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</si>
  <si>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</si>
  <si>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</si>
  <si>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</si>
  <si>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</si>
  <si>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</si>
  <si>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</si>
  <si>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</si>
  <si>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</si>
  <si>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</si>
  <si>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</si>
  <si>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</si>
  <si>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</si>
  <si>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</si>
  <si>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</si>
  <si>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</si>
  <si>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</si>
  <si>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</si>
  <si>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</si>
  <si>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</si>
  <si>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</si>
  <si>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</si>
  <si>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</si>
  <si>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</si>
  <si>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</si>
  <si>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</si>
  <si>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</si>
  <si>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</si>
  <si>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</si>
  <si>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</si>
  <si>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</si>
  <si>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</si>
  <si>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</si>
  <si>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</si>
  <si>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</si>
  <si>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</si>
  <si>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</si>
  <si>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</si>
  <si>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</si>
  <si>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</si>
  <si>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</si>
  <si>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</si>
  <si>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</si>
  <si>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</si>
  <si>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</si>
  <si>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</si>
  <si>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</si>
  <si>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</si>
  <si>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</si>
  <si>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</si>
  <si>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</si>
  <si>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</si>
  <si>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</si>
  <si>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</si>
  <si>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</si>
  <si>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</si>
  <si>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</si>
  <si>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</si>
  <si>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</si>
  <si>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</si>
  <si>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</si>
  <si>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</si>
  <si>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</si>
  <si>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</si>
  <si>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</si>
  <si>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</si>
  <si>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</si>
  <si>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</si>
  <si>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</si>
  <si>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</si>
  <si>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</si>
  <si>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</si>
  <si>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</si>
  <si>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</si>
  <si>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</si>
  <si>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</si>
  <si>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</si>
  <si>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</si>
  <si>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</si>
  <si>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</si>
  <si>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</si>
  <si>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</si>
  <si>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</si>
  <si>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</si>
  <si>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</si>
  <si>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</si>
  <si>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</si>
  <si>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</si>
  <si>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</si>
  <si>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</si>
  <si>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</si>
  <si>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</si>
  <si>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</si>
  <si>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</si>
  <si>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</si>
  <si>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</si>
  <si>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</si>
  <si>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</si>
  <si>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</si>
  <si>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</si>
  <si>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</si>
  <si>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</si>
  <si>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</si>
  <si>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</si>
  <si>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</si>
  <si>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</si>
  <si>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</si>
  <si>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</si>
  <si>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</si>
  <si>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</si>
  <si>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</si>
  <si>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</si>
  <si>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</si>
  <si>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</si>
  <si>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</si>
  <si>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</si>
  <si>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</si>
  <si>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</si>
  <si>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</si>
  <si>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</si>
  <si>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</si>
  <si>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</si>
  <si>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</si>
  <si>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</si>
  <si>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</si>
  <si>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</si>
  <si>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</si>
  <si>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</si>
  <si>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</si>
  <si>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</si>
  <si>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</si>
  <si>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</si>
  <si>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</si>
  <si>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</si>
  <si>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</si>
  <si>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</si>
  <si>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</si>
  <si>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</si>
  <si>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</si>
  <si>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</si>
  <si>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</si>
  <si>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</si>
  <si>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</si>
  <si>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</si>
  <si>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</si>
  <si>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</si>
  <si>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</si>
  <si>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</si>
  <si>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</si>
  <si>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</si>
  <si>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</si>
  <si>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</si>
  <si>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</si>
  <si>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</si>
  <si>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</si>
  <si>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</si>
  <si>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</si>
  <si>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</si>
  <si>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</si>
  <si>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</si>
  <si>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</si>
  <si>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</si>
  <si>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</si>
  <si>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</si>
  <si>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</si>
  <si>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</si>
  <si>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</si>
  <si>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</si>
  <si>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</si>
  <si>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</si>
  <si>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</si>
  <si>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</si>
  <si>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</si>
  <si>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</si>
  <si>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</si>
  <si>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</si>
  <si>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</si>
  <si>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</si>
  <si>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</si>
  <si>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</si>
  <si>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</si>
  <si>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</si>
  <si>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</si>
  <si>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</si>
  <si>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</si>
  <si>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</si>
  <si>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</si>
  <si>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</si>
  <si>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</si>
  <si>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</si>
  <si>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</si>
  <si>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</si>
  <si>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</si>
  <si>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</si>
  <si>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</si>
  <si>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</si>
  <si>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</si>
  <si>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</si>
  <si>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</si>
  <si>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</si>
  <si>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</si>
  <si>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</si>
  <si>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</si>
  <si>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</si>
  <si>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</si>
  <si>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</si>
  <si>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</si>
  <si>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</si>
  <si>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</si>
  <si>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</si>
  <si>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</si>
  <si>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</si>
  <si>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</si>
  <si>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</si>
  <si>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</si>
  <si>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</si>
  <si>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</si>
  <si>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</si>
  <si>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</si>
  <si>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</si>
  <si>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</si>
  <si>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</si>
  <si>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</si>
  <si>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</si>
  <si>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</si>
  <si>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</si>
  <si>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</si>
  <si>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</si>
  <si>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</si>
  <si>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</si>
  <si>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</si>
  <si>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</si>
  <si>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</si>
  <si>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</si>
  <si>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</si>
  <si>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</si>
  <si>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</si>
  <si>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</si>
  <si>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</si>
  <si>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</si>
  <si>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</si>
  <si>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</si>
  <si>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</si>
  <si>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</si>
  <si>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</si>
  <si>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</si>
  <si>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</si>
  <si>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</si>
  <si>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</si>
  <si>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</si>
  <si>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</si>
  <si>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</si>
  <si>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</si>
  <si>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</si>
  <si>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</si>
  <si>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</si>
  <si>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</si>
  <si>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</si>
  <si>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</si>
  <si>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</si>
  <si>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</si>
  <si>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</si>
  <si>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</si>
  <si>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</si>
  <si>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</si>
  <si>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</si>
  <si>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</si>
  <si>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</si>
  <si>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</si>
  <si>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</si>
  <si>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</si>
  <si>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</si>
  <si>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</si>
  <si>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</si>
  <si>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</si>
  <si>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</si>
  <si>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</si>
  <si>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</si>
  <si>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</si>
  <si>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</si>
  <si>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</si>
  <si>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</si>
  <si>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</si>
  <si>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</si>
  <si>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</si>
  <si>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</si>
  <si>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</si>
  <si>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</si>
  <si>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</si>
  <si>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</si>
  <si>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</si>
  <si>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</si>
  <si>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</si>
  <si>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</si>
  <si>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</si>
  <si>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</si>
  <si>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</si>
  <si>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</si>
  <si>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</si>
  <si>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</si>
  <si>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</si>
  <si>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</si>
  <si>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</si>
  <si>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</si>
  <si>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</si>
  <si>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</si>
  <si>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</si>
  <si>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</si>
  <si>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</si>
  <si>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</si>
  <si>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</si>
  <si>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</si>
  <si>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</si>
  <si>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</si>
  <si>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</si>
  <si>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</si>
  <si>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</si>
  <si>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</si>
  <si>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</si>
  <si>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</si>
  <si>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</si>
  <si>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</si>
  <si>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</si>
  <si>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</si>
  <si>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</si>
  <si>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</si>
  <si>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</si>
  <si>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</si>
  <si>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</si>
  <si>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</si>
  <si>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</si>
  <si>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</si>
  <si>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</si>
  <si>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</si>
  <si>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</si>
  <si>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</si>
  <si>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</si>
  <si>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</si>
  <si>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</si>
  <si>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</si>
  <si>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</si>
  <si>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</si>
  <si>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</si>
  <si>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</si>
  <si>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</si>
  <si>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</si>
  <si>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</si>
  <si>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</si>
  <si>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</si>
  <si>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</si>
  <si>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</si>
  <si>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</si>
  <si>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</si>
  <si>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</si>
  <si>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</si>
  <si>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</si>
  <si>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</si>
  <si>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</si>
  <si>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</si>
  <si>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</si>
  <si>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</si>
  <si>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</si>
  <si>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</si>
  <si>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</si>
  <si>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</si>
  <si>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</si>
  <si>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</si>
  <si>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</si>
  <si>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</si>
  <si>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</si>
  <si>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</si>
  <si>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</si>
  <si>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</si>
  <si>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</si>
  <si>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</si>
  <si>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</si>
  <si>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</si>
  <si>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</si>
  <si>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</si>
  <si>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</si>
  <si>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</si>
  <si>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</si>
  <si>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</si>
  <si>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</si>
  <si>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</si>
  <si>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</si>
  <si>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</si>
  <si>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</si>
  <si>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</si>
  <si>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</si>
  <si>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</si>
  <si>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</si>
  <si>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</si>
  <si>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</si>
  <si>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</si>
  <si>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</si>
  <si>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</si>
  <si>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</si>
  <si>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</si>
  <si>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</si>
  <si>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</si>
  <si>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</si>
  <si>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</si>
  <si>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</si>
  <si>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</si>
  <si>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</si>
  <si>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</si>
  <si>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</si>
  <si>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</si>
  <si>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</si>
  <si>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</si>
  <si>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</si>
  <si>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</si>
  <si>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</si>
  <si>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</si>
  <si>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</si>
  <si>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</si>
  <si>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</si>
  <si>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</si>
  <si>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</si>
  <si>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</si>
  <si>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</si>
  <si>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</si>
  <si>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</si>
  <si>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</si>
  <si>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</si>
  <si>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</si>
  <si>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</si>
  <si>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</si>
  <si>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</si>
  <si>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</si>
  <si>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</si>
  <si>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</si>
  <si>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</si>
  <si>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</si>
  <si>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</si>
  <si>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</si>
  <si>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</si>
  <si>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</si>
  <si>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</si>
  <si>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</si>
  <si>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</si>
  <si>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</si>
  <si>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</si>
  <si>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</si>
  <si>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</si>
  <si>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</si>
  <si>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</si>
  <si>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</si>
  <si>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</si>
  <si>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</si>
  <si>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</si>
  <si>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</si>
  <si>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</si>
  <si>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</si>
  <si>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</si>
  <si>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</si>
  <si>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</si>
  <si>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</si>
  <si>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</si>
  <si>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</si>
  <si>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</si>
  <si>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</si>
  <si>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</si>
  <si>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</si>
  <si>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</si>
  <si>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</si>
  <si>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</si>
  <si>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</si>
  <si>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</si>
  <si>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</si>
  <si>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</si>
  <si>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</si>
  <si>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</si>
  <si>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</si>
  <si>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</si>
  <si>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</si>
  <si>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</si>
  <si>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</si>
  <si>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</si>
  <si>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</si>
  <si>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</si>
  <si>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</si>
  <si>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</si>
  <si>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</si>
  <si>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</si>
  <si>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</si>
  <si>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</si>
  <si>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</si>
  <si>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</si>
  <si>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</si>
  <si>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</si>
  <si>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</si>
  <si>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</si>
  <si>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</si>
  <si>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</si>
  <si>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</si>
  <si>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</si>
  <si>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</si>
  <si>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</si>
  <si>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</si>
  <si>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</si>
  <si>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</si>
  <si>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</si>
  <si>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</si>
  <si>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</si>
  <si>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</si>
  <si>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</si>
  <si>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</si>
  <si>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</si>
  <si>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</si>
  <si>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</si>
  <si>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</si>
  <si>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</si>
  <si>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</si>
  <si>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</si>
  <si>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</si>
  <si>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</si>
  <si>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</si>
  <si>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</si>
  <si>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</si>
  <si>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</si>
  <si>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</si>
  <si>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</si>
  <si>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</si>
  <si>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</si>
  <si>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</si>
  <si>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</si>
  <si>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</si>
  <si>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</si>
  <si>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</si>
  <si>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</si>
  <si>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</si>
  <si>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</si>
  <si>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</si>
  <si>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</si>
  <si>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</si>
  <si>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</si>
  <si>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</si>
  <si>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</si>
  <si>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</si>
  <si>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</si>
  <si>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</si>
  <si>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</si>
  <si>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</si>
  <si>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</si>
  <si>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</si>
  <si>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</si>
  <si>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</si>
  <si>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</si>
  <si>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</si>
  <si>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</si>
  <si>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</si>
  <si>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</si>
  <si>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</si>
  <si>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</si>
  <si>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</si>
  <si>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</si>
  <si>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</si>
  <si>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</si>
  <si>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</si>
  <si>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</si>
  <si>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</si>
  <si>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</si>
  <si>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</si>
  <si>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</si>
  <si>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</si>
  <si>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</si>
  <si>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</si>
  <si>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</si>
  <si>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</si>
  <si>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</si>
  <si>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</si>
  <si>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</si>
  <si>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</si>
  <si>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</si>
  <si>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</si>
  <si>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</si>
  <si>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</si>
  <si>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</si>
  <si>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</si>
  <si>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</si>
  <si>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</si>
  <si>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</si>
  <si>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</si>
  <si>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</si>
  <si>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</si>
  <si>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</si>
  <si>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</si>
  <si>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</si>
  <si>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</si>
  <si>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</si>
  <si>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</si>
  <si>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</si>
  <si>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</si>
  <si>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</si>
  <si>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</si>
  <si>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</si>
  <si>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</si>
  <si>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</si>
  <si>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</si>
  <si>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</si>
  <si>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</si>
  <si>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</si>
  <si>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</si>
  <si>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</si>
  <si>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</si>
  <si>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</si>
  <si>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</si>
  <si>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</si>
  <si>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</si>
  <si>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</si>
  <si>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</si>
  <si>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</si>
  <si>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</si>
  <si>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</si>
  <si>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</si>
  <si>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</si>
  <si>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</si>
  <si>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</si>
  <si>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</si>
  <si>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</si>
  <si>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</si>
  <si>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</si>
  <si>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</si>
  <si>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</si>
  <si>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</si>
  <si>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</si>
  <si>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</si>
  <si>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</si>
  <si>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</si>
  <si>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</si>
  <si>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</si>
  <si>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</si>
  <si>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</si>
  <si>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</si>
  <si>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</si>
  <si>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</si>
  <si>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</si>
  <si>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</si>
  <si>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</si>
  <si>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</si>
  <si>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</si>
  <si>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</si>
  <si>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</si>
  <si>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</si>
  <si>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</si>
  <si>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</si>
  <si>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</si>
  <si>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</si>
  <si>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</si>
  <si>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</si>
  <si>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</si>
  <si>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</si>
  <si>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</si>
  <si>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</si>
  <si>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</si>
  <si>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</si>
  <si>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</si>
  <si>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</si>
  <si>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</si>
  <si>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</si>
  <si>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</si>
  <si>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</si>
  <si>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</si>
  <si>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</si>
  <si>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</si>
  <si>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</si>
  <si>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</si>
  <si>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</si>
  <si>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</si>
  <si>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</si>
  <si>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</si>
  <si>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</si>
  <si>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</si>
  <si>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</si>
  <si>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</si>
  <si>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</si>
  <si>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</si>
  <si>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</si>
  <si>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</si>
  <si>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</si>
  <si>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</si>
  <si>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</si>
  <si>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</si>
  <si>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</si>
  <si>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</si>
  <si>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</si>
  <si>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</si>
  <si>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</si>
  <si>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</si>
  <si>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</si>
  <si>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</si>
  <si>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</si>
  <si>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</si>
  <si>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</si>
  <si>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</si>
  <si>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</si>
  <si>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</si>
  <si>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</si>
  <si>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</si>
  <si>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</si>
  <si>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</si>
  <si>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</si>
  <si>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</si>
  <si>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</si>
  <si>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</si>
  <si>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</si>
  <si>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</si>
  <si>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</si>
  <si>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</si>
  <si>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</si>
  <si>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</si>
  <si>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</si>
  <si>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</si>
  <si>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</si>
  <si>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</si>
  <si>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</si>
  <si>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</si>
  <si>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</si>
  <si>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</si>
  <si>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</si>
  <si>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</si>
  <si>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</si>
  <si>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</si>
  <si>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</si>
  <si>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</si>
  <si>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</si>
  <si>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</si>
  <si>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</si>
  <si>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</si>
  <si>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</si>
  <si>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</si>
  <si>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</si>
  <si>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</si>
  <si>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</si>
  <si>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</si>
  <si>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</si>
  <si>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</si>
  <si>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</si>
  <si>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</si>
  <si>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</si>
  <si>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</si>
  <si>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</si>
  <si>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</si>
  <si>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</si>
  <si>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</si>
  <si>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</si>
  <si>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</si>
  <si>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</si>
  <si>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</si>
  <si>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</si>
  <si>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</si>
  <si>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</si>
  <si>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</si>
  <si>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</si>
  <si>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</si>
  <si>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</si>
  <si>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</si>
  <si>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</si>
  <si>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</si>
  <si>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</si>
  <si>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</si>
  <si>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</si>
  <si>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</si>
  <si>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</si>
  <si>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</si>
  <si>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</si>
  <si>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</si>
  <si>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</si>
  <si>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</si>
  <si>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</si>
  <si>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</si>
  <si>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</si>
  <si>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</si>
  <si>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</si>
  <si>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</si>
  <si>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</si>
  <si>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</si>
  <si>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</si>
  <si>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</si>
  <si>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</si>
  <si>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</si>
  <si>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</si>
  <si>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</si>
  <si>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</si>
  <si>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</si>
  <si>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</si>
  <si>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</si>
  <si>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</si>
  <si>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</si>
  <si>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</si>
  <si>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</si>
  <si>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</si>
  <si>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</si>
  <si>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</si>
  <si>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</si>
  <si>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</si>
  <si>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</si>
  <si>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</si>
  <si>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</si>
  <si>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</si>
  <si>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</si>
  <si>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</si>
  <si>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</si>
  <si>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</si>
  <si>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</si>
  <si>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</si>
  <si>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</si>
  <si>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</si>
  <si>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</si>
  <si>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</si>
  <si>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</si>
  <si>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</si>
  <si>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</si>
  <si>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</si>
  <si>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</si>
  <si>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</si>
  <si>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</si>
  <si>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</si>
  <si>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</si>
  <si>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</si>
  <si>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</si>
  <si>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</si>
  <si>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</si>
  <si>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</si>
  <si>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</si>
  <si>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</si>
  <si>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</si>
  <si>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</si>
  <si>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</si>
  <si>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</si>
  <si>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</si>
  <si>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</si>
  <si>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</si>
  <si>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</si>
  <si>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</si>
  <si>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</si>
  <si>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</si>
  <si>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</si>
  <si>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</si>
  <si>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</si>
  <si>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</si>
  <si>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</si>
  <si>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</si>
  <si>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</si>
  <si>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</si>
  <si>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</si>
  <si>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</si>
  <si>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</si>
  <si>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</si>
  <si>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</si>
  <si>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</si>
  <si>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</si>
  <si>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</si>
  <si>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</si>
  <si>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</si>
  <si>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</si>
  <si>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</si>
  <si>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</si>
  <si>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</si>
  <si>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</si>
  <si>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</si>
  <si>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</si>
  <si>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</si>
  <si>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</si>
  <si>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</si>
  <si>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</si>
  <si>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</si>
  <si>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</si>
  <si>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</si>
  <si>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</si>
  <si>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</si>
  <si>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</si>
  <si>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</si>
  <si>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</si>
  <si>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</si>
  <si>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</si>
  <si>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</si>
  <si>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</si>
  <si>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</si>
  <si>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</si>
  <si>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</si>
  <si>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</si>
  <si>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</si>
  <si>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</si>
  <si>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</si>
  <si>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</si>
  <si>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</si>
  <si>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</si>
  <si>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</si>
  <si>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</si>
  <si>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</si>
  <si>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</si>
  <si>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</si>
  <si>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</si>
  <si>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</si>
  <si>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</si>
  <si>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</si>
  <si>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</si>
  <si>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</si>
  <si>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</si>
  <si>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</si>
  <si>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</si>
  <si>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</si>
  <si>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</si>
  <si>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</si>
  <si>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</si>
  <si>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</si>
  <si>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</si>
  <si>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</si>
  <si>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</si>
  <si>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</si>
  <si>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</si>
  <si>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</si>
  <si>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</si>
  <si>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</si>
  <si>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</si>
  <si>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</si>
  <si>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</si>
  <si>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</si>
  <si>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</si>
  <si>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</si>
  <si>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</si>
  <si>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</si>
  <si>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</si>
  <si>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</si>
  <si>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</si>
  <si>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</si>
  <si>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</si>
  <si>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</si>
  <si>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</si>
  <si>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</si>
  <si>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</si>
  <si>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</si>
  <si>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</si>
  <si>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</si>
  <si>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</si>
  <si>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</si>
  <si>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</si>
  <si>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</si>
  <si>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</si>
  <si>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</si>
  <si>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</si>
  <si>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</si>
  <si>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</si>
  <si>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</si>
  <si>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</si>
  <si>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</si>
  <si>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</si>
  <si>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</si>
  <si>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</si>
  <si>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</si>
  <si>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</si>
  <si>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</si>
  <si>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</si>
  <si>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</si>
  <si>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</si>
  <si>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</si>
  <si>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</si>
  <si>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</si>
  <si>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</si>
  <si>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</si>
  <si>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</si>
  <si>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</si>
  <si>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</si>
  <si>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</si>
  <si>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</si>
  <si>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</si>
  <si>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</si>
  <si>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</si>
  <si>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</si>
  <si>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</si>
  <si>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</si>
  <si>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</si>
  <si>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</si>
  <si>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</si>
  <si>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</si>
  <si>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</si>
  <si>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</si>
  <si>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</si>
  <si>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</si>
  <si>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</si>
  <si>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</si>
  <si>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</si>
  <si>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</si>
  <si>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</si>
  <si>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</si>
  <si>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</si>
  <si>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</si>
  <si>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</si>
  <si>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</si>
  <si>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</si>
  <si>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</si>
  <si>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</si>
  <si>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</si>
  <si>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</si>
  <si>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</si>
  <si>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</si>
  <si>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</si>
  <si>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</si>
  <si>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</si>
  <si>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</si>
  <si>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</si>
  <si>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</si>
  <si>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</si>
  <si>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</si>
  <si>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</si>
  <si>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</si>
  <si>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</si>
  <si>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</si>
  <si>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</si>
  <si>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</si>
  <si>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</si>
  <si>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</si>
  <si>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</si>
  <si>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</si>
  <si>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</si>
  <si>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</si>
  <si>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</si>
  <si>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</si>
  <si>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</si>
  <si>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</si>
  <si>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</si>
  <si>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</si>
  <si>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</si>
  <si>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</si>
  <si>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</si>
  <si>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</si>
  <si>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</si>
  <si>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</si>
  <si>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</si>
  <si>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</si>
  <si>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</si>
  <si>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</si>
  <si>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</si>
  <si>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</si>
  <si>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</si>
  <si>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</si>
  <si>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</si>
  <si>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</si>
  <si>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</si>
  <si>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</si>
  <si>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</si>
  <si>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</si>
  <si>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</si>
  <si>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</si>
  <si>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</si>
  <si>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</si>
  <si>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</si>
  <si>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</si>
  <si>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</si>
  <si>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</si>
  <si>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</si>
  <si>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</si>
  <si>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</si>
  <si>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</si>
  <si>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</si>
  <si>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</si>
  <si>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</si>
  <si>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</si>
  <si>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</si>
  <si>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</si>
  <si>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</si>
  <si>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</si>
  <si>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</si>
  <si>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</si>
  <si>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</si>
  <si>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</si>
  <si>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</si>
  <si>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</si>
  <si>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</si>
  <si>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</si>
  <si>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</si>
  <si>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</si>
  <si>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</si>
  <si>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</si>
  <si>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</si>
  <si>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</si>
  <si>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</si>
  <si>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</si>
  <si>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</si>
  <si>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</si>
  <si>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</si>
  <si>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</si>
  <si>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</si>
  <si>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</si>
  <si>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</si>
  <si>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</si>
  <si>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</si>
  <si>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</si>
  <si>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</si>
  <si>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</si>
  <si>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</si>
  <si>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</si>
  <si>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</si>
  <si>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</si>
  <si>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</si>
  <si>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</si>
  <si>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</si>
  <si>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</si>
  <si>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</si>
  <si>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</si>
  <si>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</si>
  <si>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</si>
  <si>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</si>
  <si>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</si>
  <si>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</si>
  <si>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</si>
  <si>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</si>
  <si>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</si>
  <si>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</si>
  <si>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</si>
  <si>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</si>
  <si>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</si>
  <si>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</si>
  <si>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</si>
  <si>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</si>
  <si>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</si>
  <si>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</si>
  <si>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</si>
  <si>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</si>
  <si>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</si>
  <si>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</si>
  <si>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</si>
  <si>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</si>
  <si>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</si>
  <si>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</si>
  <si>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</si>
  <si>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</si>
  <si>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</si>
  <si>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</si>
  <si>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</si>
  <si>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</si>
  <si>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</si>
  <si>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</si>
  <si>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</si>
  <si>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</si>
  <si>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</si>
  <si>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</si>
  <si>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</si>
  <si>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</si>
  <si>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</si>
  <si>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</si>
  <si>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</si>
  <si>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</si>
  <si>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</si>
  <si>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</si>
  <si>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</si>
  <si>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</si>
  <si>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</si>
  <si>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</si>
  <si>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</si>
  <si>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</si>
  <si>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</si>
  <si>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</si>
  <si>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</si>
  <si>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</si>
  <si>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</si>
  <si>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</si>
  <si>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</si>
  <si>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</si>
  <si>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</si>
  <si>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</si>
  <si>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</si>
  <si>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</si>
  <si>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</si>
  <si>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</si>
  <si>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</si>
  <si>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</si>
  <si>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</si>
  <si>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</si>
  <si>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</si>
  <si>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</si>
  <si>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</si>
  <si>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</si>
  <si>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</si>
  <si>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</si>
  <si>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</si>
  <si>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</si>
  <si>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</si>
  <si>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</si>
  <si>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</si>
  <si>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</si>
  <si>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</si>
  <si>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</si>
  <si>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</si>
  <si>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</si>
  <si>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</si>
  <si>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</si>
  <si>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</si>
  <si>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</si>
  <si>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</si>
  <si>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</si>
  <si>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</si>
  <si>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</si>
  <si>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</si>
  <si>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</si>
  <si>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</si>
  <si>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</si>
  <si>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</si>
  <si>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</si>
  <si>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</si>
  <si>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</si>
  <si>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</si>
  <si>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</si>
  <si>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</si>
  <si>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</si>
  <si>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</si>
  <si>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</si>
  <si>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</si>
  <si>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</si>
  <si>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</si>
  <si>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</si>
  <si>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</si>
  <si>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</si>
  <si>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</si>
  <si>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</si>
  <si>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</si>
  <si>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</si>
  <si>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</si>
  <si>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</si>
  <si>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</si>
  <si>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</si>
  <si>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</si>
  <si>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</si>
  <si>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</si>
  <si>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</si>
  <si>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</si>
  <si>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</si>
  <si>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</si>
  <si>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</si>
  <si>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</si>
  <si>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</si>
  <si>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</si>
  <si>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</si>
  <si>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</si>
  <si>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</si>
  <si>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</si>
  <si>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</si>
  <si>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</si>
  <si>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</si>
  <si>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</si>
  <si>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</si>
  <si>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</si>
  <si>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</si>
  <si>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</si>
  <si>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</si>
  <si>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</si>
  <si>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</si>
  <si>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</si>
  <si>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</si>
  <si>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</si>
  <si>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</si>
  <si>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</si>
  <si>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</si>
  <si>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</si>
  <si>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</si>
  <si>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</si>
  <si>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</si>
  <si>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</si>
  <si>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</si>
  <si>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</si>
  <si>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</si>
  <si>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</si>
  <si>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</si>
  <si>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</si>
  <si>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</si>
  <si>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</si>
  <si>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</si>
  <si>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</si>
  <si>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</si>
  <si>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</si>
  <si>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</si>
  <si>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</si>
  <si>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</si>
  <si>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</si>
  <si>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</si>
  <si>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</si>
  <si>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</si>
  <si>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</si>
  <si>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</si>
  <si>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</si>
  <si>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</si>
  <si>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</si>
  <si>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</si>
  <si>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</si>
  <si>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</si>
  <si>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</si>
  <si>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</si>
  <si>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</si>
  <si>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</si>
  <si>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</si>
  <si>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</si>
  <si>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</si>
  <si>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</si>
  <si>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</si>
  <si>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</si>
  <si>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</si>
  <si>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</si>
  <si>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</si>
  <si>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</si>
  <si>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</si>
  <si>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</si>
  <si>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</si>
  <si>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</si>
  <si>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</si>
  <si>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</si>
  <si>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</si>
  <si>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</si>
  <si>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</si>
  <si>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</si>
  <si>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</si>
  <si>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</si>
  <si>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</si>
  <si>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</si>
  <si>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</si>
  <si>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</si>
  <si>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</si>
  <si>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</si>
  <si>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</si>
  <si>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</si>
  <si>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</si>
  <si>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</si>
  <si>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</si>
  <si>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</si>
  <si>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</si>
  <si>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</si>
  <si>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</si>
  <si>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</si>
  <si>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</si>
  <si>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</si>
  <si>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</si>
  <si>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</si>
  <si>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</si>
  <si>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</si>
  <si>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</si>
  <si>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</si>
  <si>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</si>
  <si>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</si>
  <si>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</si>
  <si>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</si>
  <si>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</si>
  <si>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</si>
  <si>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</si>
  <si>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</si>
  <si>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</si>
  <si>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</si>
  <si>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</si>
  <si>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</si>
  <si>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</si>
  <si>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</si>
  <si>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</si>
  <si>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</si>
  <si>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</si>
  <si>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</si>
  <si>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</si>
  <si>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</si>
  <si>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</si>
  <si>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</si>
  <si>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</si>
  <si>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</si>
  <si>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</si>
  <si>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</si>
  <si>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</si>
  <si>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</si>
  <si>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</si>
  <si>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</si>
  <si>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</si>
  <si>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</si>
  <si>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</si>
  <si>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</si>
  <si>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</si>
  <si>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</si>
  <si>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</si>
  <si>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</si>
  <si>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</si>
  <si>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</si>
  <si>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</si>
  <si>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</si>
  <si>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</si>
  <si>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</si>
  <si>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</si>
  <si>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</si>
  <si>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</si>
  <si>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</si>
  <si>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</si>
  <si>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</si>
  <si>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</si>
  <si>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</si>
  <si>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</si>
  <si>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</si>
  <si>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</si>
  <si>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</si>
  <si>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</si>
  <si>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</si>
  <si>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</si>
  <si>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</si>
  <si>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</si>
  <si>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</si>
  <si>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</si>
  <si>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</si>
  <si>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</si>
  <si>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</si>
  <si>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</si>
  <si>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</si>
  <si>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</si>
  <si>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</si>
  <si>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</si>
  <si>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</si>
  <si>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</si>
  <si>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</si>
  <si>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</si>
  <si>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</si>
  <si>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</si>
  <si>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</si>
  <si>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</si>
  <si>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</si>
  <si>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</si>
  <si>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</si>
  <si>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</si>
  <si>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</si>
  <si>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</si>
  <si>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</si>
  <si>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</si>
  <si>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</si>
  <si>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</si>
  <si>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</si>
  <si>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</si>
  <si>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</si>
  <si>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</si>
  <si>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</si>
  <si>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</si>
  <si>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</si>
  <si>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</si>
  <si>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</si>
  <si>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</si>
  <si>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</si>
  <si>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</si>
  <si>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</si>
  <si>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</si>
  <si>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</si>
  <si>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</si>
  <si>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</si>
  <si>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</si>
  <si>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</si>
  <si>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</si>
  <si>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</si>
  <si>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</si>
  <si>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</si>
  <si>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</si>
  <si>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</si>
  <si>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</si>
  <si>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</si>
  <si>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</si>
  <si>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</si>
  <si>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</si>
  <si>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</si>
  <si>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</si>
  <si>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</si>
  <si>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</si>
  <si>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</si>
  <si>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</si>
  <si>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</si>
  <si>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</si>
  <si>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</si>
  <si>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</si>
  <si>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</si>
  <si>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</si>
  <si>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</si>
  <si>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</si>
  <si>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</si>
  <si>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</si>
  <si>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</si>
  <si>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</si>
  <si>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</si>
  <si>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</si>
  <si>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</si>
  <si>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</si>
  <si>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</si>
  <si>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</si>
  <si>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</si>
  <si>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</si>
  <si>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</si>
  <si>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</si>
  <si>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</si>
  <si>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</si>
  <si>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</si>
  <si>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</si>
  <si>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</si>
  <si>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</si>
  <si>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</si>
  <si>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</si>
  <si>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</si>
  <si>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</si>
  <si>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</si>
  <si>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</si>
  <si>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</si>
  <si>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</si>
  <si>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</si>
  <si>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</si>
  <si>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</si>
  <si>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</si>
  <si>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</si>
  <si>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</si>
  <si>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</si>
  <si>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</si>
  <si>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</si>
  <si>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</si>
  <si>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</si>
  <si>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</si>
  <si>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</si>
  <si>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</si>
  <si>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</si>
  <si>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</si>
  <si>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</si>
  <si>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</si>
  <si>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</si>
  <si>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</si>
  <si>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</si>
  <si>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</si>
  <si>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</si>
  <si>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</si>
  <si>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</si>
  <si>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</si>
  <si>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</si>
  <si>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</si>
  <si>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</si>
  <si>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</si>
  <si>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</si>
  <si>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</si>
  <si>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</si>
  <si>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</si>
  <si>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</si>
  <si>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</si>
  <si>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</si>
  <si>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</si>
  <si>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</si>
  <si>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</si>
  <si>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</si>
  <si>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</si>
  <si>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</si>
  <si>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</si>
  <si>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</si>
  <si>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</si>
  <si>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</si>
  <si>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</si>
  <si>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</si>
  <si>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</si>
  <si>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</si>
  <si>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</si>
  <si>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</si>
  <si>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</si>
  <si>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</si>
  <si>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</si>
  <si>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</si>
  <si>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</si>
  <si>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</si>
  <si>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</si>
  <si>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</si>
  <si>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</si>
  <si>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</si>
  <si>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</si>
  <si>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</si>
  <si>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</si>
  <si>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</si>
  <si>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</si>
  <si>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</si>
  <si>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</si>
  <si>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</si>
  <si>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</si>
  <si>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</si>
  <si>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</si>
  <si>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</si>
  <si>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</si>
  <si>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</si>
  <si>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</si>
  <si>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</si>
  <si>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</si>
  <si>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</si>
  <si>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</si>
  <si>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</si>
  <si>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</si>
  <si>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</si>
  <si>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</si>
  <si>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</si>
  <si>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</si>
  <si>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</si>
  <si>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</si>
  <si>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</si>
  <si>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</si>
  <si>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</si>
  <si>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</si>
  <si>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</si>
  <si>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</si>
  <si>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</si>
  <si>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</si>
  <si>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</si>
  <si>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</si>
  <si>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</si>
  <si>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</si>
  <si>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</si>
  <si>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</si>
  <si>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</si>
  <si>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</si>
  <si>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</si>
  <si>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</si>
  <si>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</si>
  <si>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</si>
  <si>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</si>
  <si>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</si>
  <si>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</si>
  <si>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</si>
  <si>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</si>
  <si>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</si>
  <si>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</si>
  <si>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</si>
  <si>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</si>
  <si>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</si>
  <si>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</si>
  <si>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</si>
  <si>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</si>
  <si>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</si>
  <si>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</si>
  <si>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</si>
  <si>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</si>
  <si>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</si>
  <si>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</si>
  <si>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</si>
  <si>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</si>
  <si>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</si>
  <si>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</si>
  <si>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</si>
  <si>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</si>
  <si>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</si>
  <si>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</si>
  <si>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</si>
  <si>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</si>
  <si>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</si>
  <si>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</si>
  <si>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</si>
  <si>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</si>
  <si>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</si>
  <si>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</si>
  <si>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</si>
  <si>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</si>
  <si>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</si>
  <si>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</si>
  <si>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</si>
  <si>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</si>
  <si>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</si>
  <si>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</si>
  <si>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</si>
  <si>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</si>
  <si>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</si>
  <si>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</si>
  <si>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</si>
  <si>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</si>
  <si>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</si>
  <si>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</si>
  <si>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</si>
  <si>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</si>
  <si>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</si>
  <si>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</si>
  <si>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</si>
  <si>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</si>
  <si>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</si>
  <si>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</si>
  <si>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</si>
  <si>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</si>
  <si>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</si>
  <si>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</si>
  <si>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</si>
  <si>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</si>
  <si>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</si>
  <si>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</si>
  <si>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</si>
  <si>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</si>
  <si>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</si>
  <si>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</si>
  <si>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</si>
  <si>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</si>
  <si>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</si>
  <si>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</si>
  <si>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</si>
  <si>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</si>
  <si>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</si>
  <si>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</si>
  <si>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</si>
  <si>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</si>
  <si>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</si>
  <si>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</si>
  <si>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</si>
  <si>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</si>
  <si>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</si>
  <si>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</si>
  <si>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</si>
  <si>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</si>
  <si>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</si>
  <si>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</si>
  <si>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</si>
  <si>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</si>
  <si>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</si>
  <si>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</si>
  <si>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</si>
  <si>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</si>
  <si>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</si>
  <si>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</si>
  <si>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</si>
  <si>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</si>
  <si>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</si>
  <si>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</si>
  <si>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</si>
  <si>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</si>
  <si>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</si>
  <si>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</si>
  <si>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</si>
  <si>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</si>
  <si>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</si>
  <si>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</si>
  <si>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</si>
  <si>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</si>
  <si>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</si>
  <si>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</si>
  <si>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</si>
  <si>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</si>
  <si>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</si>
  <si>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</si>
  <si>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</si>
  <si>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</si>
  <si>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</si>
  <si>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</si>
  <si>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</si>
  <si>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</si>
  <si>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</si>
  <si>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</si>
  <si>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</si>
  <si>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</si>
  <si>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</si>
  <si>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</si>
  <si>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</si>
  <si>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</si>
  <si>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</si>
  <si>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</si>
  <si>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</si>
  <si>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</si>
  <si>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</si>
  <si>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</si>
  <si>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</si>
  <si>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</si>
  <si>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</si>
  <si>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</si>
  <si>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</si>
  <si>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</si>
  <si>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</si>
  <si>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</si>
  <si>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</si>
  <si>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</si>
  <si>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</si>
  <si>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</si>
  <si>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</si>
  <si>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</si>
  <si>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</si>
  <si>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</si>
  <si>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</si>
  <si>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</si>
  <si>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</si>
  <si>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</si>
  <si>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</si>
  <si>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</si>
  <si>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</si>
  <si>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</si>
  <si>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</si>
  <si>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</si>
  <si>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</si>
  <si>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</si>
  <si>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</si>
  <si>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</si>
  <si>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</si>
  <si>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</si>
  <si>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</si>
  <si>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</si>
  <si>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</si>
  <si>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</si>
  <si>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</si>
  <si>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</si>
  <si>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</si>
  <si>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</si>
  <si>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</si>
  <si>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</si>
  <si>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</si>
  <si>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</si>
  <si>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</si>
  <si>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</si>
  <si>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</si>
  <si>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</si>
  <si>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</si>
  <si>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</si>
  <si>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</si>
  <si>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</si>
  <si>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</si>
  <si>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</si>
  <si>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</si>
  <si>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</si>
  <si>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</si>
  <si>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</si>
  <si>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</si>
  <si>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</si>
  <si>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</si>
  <si>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</si>
  <si>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</si>
  <si>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</si>
  <si>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</si>
  <si>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</si>
  <si>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</si>
  <si>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</si>
  <si>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</si>
  <si>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</si>
  <si>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</si>
  <si>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</si>
  <si>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</si>
  <si>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</si>
  <si>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</si>
  <si>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</si>
  <si>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</si>
  <si>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</si>
  <si>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</si>
  <si>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</si>
  <si>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</si>
  <si>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</si>
  <si>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</si>
  <si>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</si>
  <si>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</si>
  <si>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</si>
  <si>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</si>
  <si>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</si>
  <si>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</si>
  <si>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</si>
  <si>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</si>
  <si>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</si>
  <si>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</si>
  <si>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</si>
  <si>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</si>
  <si>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</si>
  <si>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</si>
  <si>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</si>
  <si>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</si>
  <si>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</si>
  <si>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</si>
  <si>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</si>
  <si>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</si>
  <si>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</si>
  <si>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</si>
  <si>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</si>
  <si>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</si>
  <si>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</si>
  <si>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</si>
  <si>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</si>
  <si>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</si>
  <si>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</si>
  <si>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</si>
  <si>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</si>
  <si>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</si>
  <si>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</si>
  <si>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</si>
  <si>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</si>
  <si>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</si>
  <si>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</si>
  <si>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</si>
  <si>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</si>
  <si>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</si>
  <si>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</si>
  <si>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</si>
  <si>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</si>
  <si>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</si>
  <si>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</si>
  <si>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</si>
  <si>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</si>
  <si>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</si>
  <si>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</si>
  <si>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</si>
  <si>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</si>
  <si>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</si>
  <si>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</si>
  <si>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</si>
  <si>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</si>
  <si>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</si>
  <si>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</si>
  <si>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</si>
  <si>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</si>
  <si>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</si>
  <si>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</si>
  <si>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</si>
  <si>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</si>
  <si>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</si>
  <si>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</si>
  <si>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</si>
  <si>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</si>
  <si>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</si>
  <si>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</si>
  <si>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</si>
  <si>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</si>
  <si>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</si>
  <si>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</si>
  <si>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</si>
  <si>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</si>
  <si>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</si>
  <si>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</si>
  <si>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</si>
  <si>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</si>
  <si>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</si>
  <si>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</si>
  <si>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</si>
  <si>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</si>
  <si>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</si>
  <si>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</si>
  <si>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</si>
  <si>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</si>
  <si>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</si>
  <si>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</si>
  <si>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</si>
  <si>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</si>
  <si>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</si>
  <si>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</si>
  <si>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</si>
  <si>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</si>
  <si>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</si>
  <si>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</si>
  <si>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</si>
  <si>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</si>
  <si>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</si>
  <si>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</si>
  <si>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</si>
  <si>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</si>
  <si>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</si>
  <si>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</si>
  <si>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</si>
  <si>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</si>
  <si>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</si>
  <si>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</si>
  <si>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</si>
  <si>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</si>
  <si>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</si>
  <si>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</si>
  <si>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</si>
  <si>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</si>
  <si>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</si>
  <si>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</si>
  <si>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</si>
  <si>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</si>
  <si>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</si>
  <si>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</si>
  <si>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</si>
  <si>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</si>
  <si>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</si>
  <si>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</si>
  <si>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</si>
  <si>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</si>
  <si>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</si>
  <si>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</si>
  <si>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</si>
  <si>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</si>
  <si>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</si>
  <si>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</si>
  <si>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</si>
  <si>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</si>
  <si>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</si>
  <si>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</si>
  <si>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</si>
  <si>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</si>
  <si>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</si>
  <si>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</si>
  <si>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</si>
  <si>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</si>
  <si>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</si>
  <si>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</si>
  <si>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</si>
  <si>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</si>
  <si>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</si>
  <si>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</si>
  <si>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</si>
  <si>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</si>
  <si>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</si>
  <si>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</si>
  <si>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</si>
  <si>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</si>
  <si>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</si>
  <si>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</si>
  <si>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</si>
  <si>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</si>
  <si>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</si>
  <si>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</si>
  <si>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</si>
  <si>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</si>
  <si>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</si>
  <si>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</si>
  <si>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</si>
  <si>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</si>
  <si>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</si>
  <si>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</si>
  <si>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</si>
  <si>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</si>
  <si>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</si>
  <si>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</si>
  <si>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</si>
  <si>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</si>
  <si>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</si>
  <si>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</si>
  <si>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</si>
  <si>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</si>
  <si>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</si>
  <si>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</si>
  <si>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</si>
  <si>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</si>
  <si>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</si>
  <si>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</si>
  <si>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</si>
  <si>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</si>
  <si>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</si>
  <si>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</si>
  <si>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</si>
  <si>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</si>
  <si>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</si>
  <si>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</si>
  <si>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</si>
  <si>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</si>
  <si>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</si>
  <si>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</si>
  <si>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</si>
  <si>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</si>
  <si>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</si>
  <si>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</si>
  <si>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</si>
  <si>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</si>
  <si>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</si>
  <si>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</si>
  <si>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</si>
  <si>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</si>
  <si>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</si>
  <si>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</si>
  <si>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</si>
  <si>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</si>
  <si>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</si>
  <si>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</si>
  <si>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</si>
  <si>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</si>
  <si>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</si>
  <si>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</si>
  <si>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</si>
  <si>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</si>
  <si>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</si>
  <si>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</si>
  <si>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</si>
  <si>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</si>
  <si>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</si>
  <si>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</si>
  <si>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</si>
  <si>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</si>
  <si>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</si>
  <si>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</si>
  <si>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</si>
  <si>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</si>
  <si>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</si>
  <si>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</si>
  <si>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</si>
  <si>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</si>
  <si>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</si>
  <si>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</si>
  <si>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</si>
  <si>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</si>
  <si>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</si>
  <si>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</si>
  <si>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</si>
  <si>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</si>
  <si>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</si>
  <si>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</si>
  <si>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</si>
  <si>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</si>
  <si>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</si>
  <si>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</si>
  <si>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</si>
  <si>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</si>
  <si>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</si>
  <si>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</si>
  <si>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</si>
  <si>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</si>
  <si>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</si>
  <si>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</si>
  <si>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</si>
  <si>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</si>
  <si>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</si>
  <si>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</si>
  <si>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</si>
  <si>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</si>
  <si>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</si>
  <si>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</si>
  <si>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</si>
  <si>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</si>
  <si>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</si>
  <si>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</si>
  <si>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</si>
  <si>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</si>
  <si>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</si>
  <si>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</si>
  <si>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</si>
  <si>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</si>
  <si>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</si>
  <si>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</si>
  <si>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</si>
  <si>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</si>
  <si>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</si>
  <si>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</si>
  <si>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</si>
  <si>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</si>
  <si>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</si>
  <si>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</si>
  <si>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</si>
  <si>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</si>
  <si>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</si>
  <si>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</si>
  <si>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</si>
  <si>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</si>
  <si>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</si>
  <si>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</si>
  <si>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</si>
  <si>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</si>
  <si>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</si>
  <si>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</si>
  <si>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</si>
  <si>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</si>
  <si>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</si>
  <si>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</si>
  <si>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</si>
  <si>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</si>
  <si>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</si>
  <si>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</si>
  <si>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</si>
  <si>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</si>
  <si>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</si>
  <si>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</si>
  <si>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</si>
  <si>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</si>
  <si>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</si>
  <si>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</si>
  <si>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</si>
  <si>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</si>
  <si>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</si>
  <si>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</si>
  <si>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</si>
  <si>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</si>
  <si>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</si>
  <si>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</si>
  <si>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</si>
  <si>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</si>
  <si>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</si>
  <si>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</si>
  <si>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</si>
  <si>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</si>
  <si>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</si>
  <si>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</si>
  <si>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</si>
  <si>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</si>
  <si>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</si>
  <si>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</si>
  <si>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</si>
  <si>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</si>
  <si>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</si>
  <si>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</si>
  <si>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</si>
  <si>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</si>
  <si>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</si>
  <si>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</si>
  <si>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</si>
  <si>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</si>
  <si>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</si>
  <si>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</si>
  <si>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</si>
  <si>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</si>
  <si>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</si>
  <si>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</si>
  <si>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</si>
  <si>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</si>
  <si>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</si>
  <si>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</si>
  <si>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</si>
  <si>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</si>
  <si>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</si>
  <si>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</si>
  <si>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</si>
  <si>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</si>
  <si>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</si>
  <si>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Output Change in Government Cash Flow by Cash Flow Type[carbon tax revenue]; Output Change in Government Cash Flow by Cash Flow Type[fuel tax revenue]; Output Change in Government Cash Flow by Cash Flow Type[EV subsidy]; Output Change in Government Cash Flow by Cash Flow Type[elec gen subsidy]; Output Change in Government Cash Flow by Cash Flow Type[elec cap construction subsidy]; Output Change in Government Cash Flow by Cash Flow Type[distributed solar subsidy]; Output Change in Government Cash Flow by Cash Flow Type[fuel subsidy]; Output Change in Government Cash Flow by Cash Flow Type[national debt interest]; Output Change in Government Cash Flow by Cash Flow Type[remainder];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</si>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</sst>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3571</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3569</v>
      </c>
      <c r="Q64" s="73" t="s">
        <v>526</v>
      </c>
      <c r="R64" s="73" t="s">
        <v>527</v>
      </c>
      <c r="S64" s="431" t="s">
        <v>3568</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3586</v>
      </c>
      <c r="C114" s="343" t="s">
        <v>3587</v>
      </c>
      <c r="D114" s="53" t="s">
        <v>48</v>
      </c>
      <c r="E114" s="53" t="s">
        <v>40</v>
      </c>
      <c r="F114" s="53" t="s">
        <v>89</v>
      </c>
      <c r="G114" s="53" t="s">
        <v>40</v>
      </c>
      <c r="H114" s="54">
        <v>848</v>
      </c>
      <c r="I114" s="53" t="s">
        <v>46</v>
      </c>
      <c r="J114" s="343" t="s">
        <v>3586</v>
      </c>
      <c r="K114" s="76" t="s">
        <v>3588</v>
      </c>
      <c r="L114" s="60">
        <v>0</v>
      </c>
      <c r="M114" s="60">
        <f>-ROUND(MaxBoundCalculations!$B$206,2)</f>
        <v>0.26</v>
      </c>
      <c r="N114" s="60">
        <v>0.01</v>
      </c>
      <c r="O114" s="53" t="s">
        <v>3589</v>
      </c>
      <c r="P114" s="53" t="s">
        <v>3590</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3612</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3565</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3614</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3613</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3570</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1</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1</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1</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1</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1</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1</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1</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1</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1</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1</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1</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1</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3575</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3563</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3564</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3566</v>
      </c>
      <c r="C547" s="344" t="s">
        <v>2775</v>
      </c>
      <c r="D547" s="9"/>
      <c r="E547" s="9"/>
      <c r="F547" s="9"/>
      <c r="G547" s="9"/>
      <c r="H547" s="56">
        <v>509</v>
      </c>
      <c r="I547" s="9" t="s">
        <v>46</v>
      </c>
      <c r="J547" s="344" t="s">
        <v>2960</v>
      </c>
      <c r="K547" s="344" t="s">
        <v>2778</v>
      </c>
      <c r="L547" s="65">
        <v>0</v>
      </c>
      <c r="M547" s="65">
        <v>1</v>
      </c>
      <c r="N547" s="65">
        <v>1</v>
      </c>
      <c r="O547" s="53" t="s">
        <v>32</v>
      </c>
      <c r="P547" s="53" t="s">
        <v>3567</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3585</v>
      </c>
      <c r="C551" s="344" t="s">
        <v>3149</v>
      </c>
      <c r="D551" s="9" t="s">
        <v>506</v>
      </c>
      <c r="E551" s="53"/>
      <c r="F551" s="9" t="s">
        <v>503</v>
      </c>
      <c r="G551" s="9"/>
      <c r="H551" s="56">
        <v>836</v>
      </c>
      <c r="I551" s="9" t="s">
        <v>47</v>
      </c>
      <c r="J551" s="344" t="s">
        <v>3585</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3562</v>
      </c>
      <c r="R662" s="7"/>
      <c r="S662" s="445" t="s">
        <v>3305</v>
      </c>
      <c r="T662" s="4"/>
    </row>
    <row r="663" spans="1:20" ht="105">
      <c r="A663" s="4" t="s">
        <v>3518</v>
      </c>
      <c r="B663" s="4" t="s">
        <v>3519</v>
      </c>
      <c r="C663" s="4" t="s">
        <v>3526</v>
      </c>
      <c r="D663" s="4" t="s">
        <v>3535</v>
      </c>
      <c r="F663" s="4" t="s">
        <v>3540</v>
      </c>
      <c r="H663" s="419">
        <v>545</v>
      </c>
      <c r="I663" s="4" t="s">
        <v>46</v>
      </c>
      <c r="J663" s="335"/>
      <c r="K663" s="343" t="s">
        <v>3576</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3573</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3574</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3577</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3573</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3578</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3573</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3579</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3573</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3580</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3573</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3581</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3573</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3582</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3573</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3583</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3573</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3584</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3573</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3572</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ht="30">
      <c r="A37" s="344" t="s">
        <v>3164</v>
      </c>
      <c r="B37" s="344" t="s">
        <v>9</v>
      </c>
      <c r="C37" s="398">
        <v>1</v>
      </c>
      <c r="D37" s="343" t="s">
        <v>67</v>
      </c>
      <c r="E37" s="343" t="s">
        <v>3560</v>
      </c>
      <c r="F37" s="4" t="str">
        <f>UnitControlCenter!$B$3</f>
        <v>million metric tons / year</v>
      </c>
      <c r="G37" s="343" t="s">
        <v>2801</v>
      </c>
      <c r="I37" s="343"/>
    </row>
    <row r="38" spans="1:19" ht="30.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s="397" customFormat="1" ht="30">
      <c r="A45" s="344" t="s">
        <v>2593</v>
      </c>
      <c r="B45" s="389" t="s">
        <v>3450</v>
      </c>
      <c r="C45" s="406">
        <v>1</v>
      </c>
      <c r="D45" s="343" t="s">
        <v>67</v>
      </c>
      <c r="E45" s="343" t="s">
        <v>68</v>
      </c>
      <c r="F45" s="7" t="str">
        <f>UnitControlCenter!$B$8</f>
        <v>billion 2019 dollars / year</v>
      </c>
      <c r="G45" s="397" t="s">
        <v>3451</v>
      </c>
      <c r="I45" s="343"/>
    </row>
    <row r="46" spans="1:19" ht="120.75" thickBot="1">
      <c r="A46" s="390" t="s">
        <v>2593</v>
      </c>
      <c r="B46" s="395" t="s">
        <v>3615</v>
      </c>
      <c r="C46" s="405">
        <v>1</v>
      </c>
      <c r="D46" s="391" t="s">
        <v>69</v>
      </c>
      <c r="E46" s="391" t="s">
        <v>68</v>
      </c>
      <c r="F46" s="394" t="str">
        <f>UnitControlCenter!$B$8</f>
        <v>billion 2019 dollars / year</v>
      </c>
      <c r="G46" s="392" t="s">
        <v>3616</v>
      </c>
      <c r="H46" s="392" t="s">
        <v>3617</v>
      </c>
      <c r="I46" s="391" t="s">
        <v>3619</v>
      </c>
      <c r="J46" s="392"/>
      <c r="K46" s="392"/>
      <c r="L46" s="392"/>
      <c r="M46" s="392"/>
      <c r="N46" s="392"/>
      <c r="O46" s="392"/>
      <c r="P46" s="392"/>
      <c r="Q46" s="392"/>
      <c r="R46" s="392"/>
      <c r="S46" s="392"/>
    </row>
    <row r="47" spans="1:19" ht="45">
      <c r="A47" s="344" t="s">
        <v>3341</v>
      </c>
      <c r="B47" s="389" t="s">
        <v>3358</v>
      </c>
      <c r="C47" s="413">
        <v>1</v>
      </c>
      <c r="D47" s="343" t="s">
        <v>69</v>
      </c>
      <c r="E47" s="343" t="s">
        <v>68</v>
      </c>
      <c r="F47" s="7" t="str">
        <f>UnitControlCenter!$B$10</f>
        <v>jobs</v>
      </c>
      <c r="G47" s="397" t="s">
        <v>3349</v>
      </c>
      <c r="H47" s="397" t="s">
        <v>3348</v>
      </c>
      <c r="I47" s="343" t="s">
        <v>2666</v>
      </c>
    </row>
    <row r="48" spans="1:19" ht="30">
      <c r="A48" s="344" t="s">
        <v>3341</v>
      </c>
      <c r="B48" s="389" t="s">
        <v>3359</v>
      </c>
      <c r="C48" s="416">
        <v>1</v>
      </c>
      <c r="D48" s="343" t="s">
        <v>69</v>
      </c>
      <c r="E48" s="343" t="s">
        <v>68</v>
      </c>
      <c r="F48" s="7" t="str">
        <f>UnitControlCenter!$B$10</f>
        <v>jobs</v>
      </c>
      <c r="G48" s="397" t="s">
        <v>3362</v>
      </c>
      <c r="H48" s="397" t="s">
        <v>3363</v>
      </c>
      <c r="I48" s="343" t="s">
        <v>3364</v>
      </c>
    </row>
    <row r="49" spans="1:19" ht="30">
      <c r="A49" s="344" t="s">
        <v>3341</v>
      </c>
      <c r="B49" s="389" t="s">
        <v>3423</v>
      </c>
      <c r="C49" s="418">
        <v>1</v>
      </c>
      <c r="D49" s="343" t="s">
        <v>69</v>
      </c>
      <c r="E49" s="343" t="s">
        <v>68</v>
      </c>
      <c r="F49" s="7" t="str">
        <f>UnitControlCenter!$B$10</f>
        <v>jobs</v>
      </c>
      <c r="G49" s="397" t="s">
        <v>3427</v>
      </c>
      <c r="H49" s="397" t="s">
        <v>3426</v>
      </c>
      <c r="I49" s="343" t="s">
        <v>3441</v>
      </c>
    </row>
    <row r="50" spans="1:19" ht="45">
      <c r="A50" s="344" t="s">
        <v>3341</v>
      </c>
      <c r="B50" s="389" t="s">
        <v>3556</v>
      </c>
      <c r="C50" s="424">
        <v>1</v>
      </c>
      <c r="D50" s="343" t="s">
        <v>69</v>
      </c>
      <c r="E50" s="343" t="s">
        <v>68</v>
      </c>
      <c r="F50" s="7" t="str">
        <f>UnitControlCenter!$B$10</f>
        <v>jobs</v>
      </c>
      <c r="G50" s="397" t="s">
        <v>3555</v>
      </c>
      <c r="H50" s="397" t="s">
        <v>3348</v>
      </c>
      <c r="I50" s="343" t="s">
        <v>2666</v>
      </c>
    </row>
    <row r="51" spans="1:19" ht="45">
      <c r="A51" s="344" t="s">
        <v>3341</v>
      </c>
      <c r="B51" s="389" t="s">
        <v>3343</v>
      </c>
      <c r="C51" s="413">
        <v>1</v>
      </c>
      <c r="D51" s="343" t="s">
        <v>69</v>
      </c>
      <c r="E51" s="343" t="s">
        <v>68</v>
      </c>
      <c r="F51" s="4" t="str">
        <f>UnitControlCenter!$B$8</f>
        <v>billion 2019 dollars / year</v>
      </c>
      <c r="G51" s="397" t="s">
        <v>3350</v>
      </c>
      <c r="H51" s="397" t="s">
        <v>3352</v>
      </c>
      <c r="I51" s="343" t="s">
        <v>2666</v>
      </c>
    </row>
    <row r="52" spans="1:19" ht="45">
      <c r="A52" s="344" t="s">
        <v>3341</v>
      </c>
      <c r="B52" s="389" t="s">
        <v>3365</v>
      </c>
      <c r="C52" s="417">
        <v>1</v>
      </c>
      <c r="D52" s="343" t="s">
        <v>69</v>
      </c>
      <c r="E52" s="343" t="s">
        <v>68</v>
      </c>
      <c r="F52" s="4" t="str">
        <f>UnitControlCenter!$B$12</f>
        <v>% change</v>
      </c>
      <c r="G52" s="397" t="s">
        <v>3367</v>
      </c>
      <c r="H52" s="397" t="s">
        <v>3352</v>
      </c>
      <c r="I52" s="343" t="s">
        <v>2666</v>
      </c>
    </row>
    <row r="53" spans="1:19" ht="30">
      <c r="A53" s="344" t="s">
        <v>3341</v>
      </c>
      <c r="B53" s="389" t="s">
        <v>3424</v>
      </c>
      <c r="C53" s="418">
        <v>1</v>
      </c>
      <c r="D53" s="343" t="s">
        <v>69</v>
      </c>
      <c r="E53" s="343" t="s">
        <v>68</v>
      </c>
      <c r="F53" s="4" t="str">
        <f>UnitControlCenter!$B$8</f>
        <v>billion 2019 dollars / year</v>
      </c>
      <c r="G53" s="397" t="s">
        <v>3428</v>
      </c>
      <c r="H53" s="397" t="s">
        <v>3426</v>
      </c>
      <c r="I53" s="343" t="s">
        <v>3441</v>
      </c>
    </row>
    <row r="54" spans="1:19" ht="45">
      <c r="A54" s="344" t="s">
        <v>3341</v>
      </c>
      <c r="B54" s="389" t="s">
        <v>3357</v>
      </c>
      <c r="C54" s="413">
        <v>1</v>
      </c>
      <c r="D54" s="343" t="s">
        <v>69</v>
      </c>
      <c r="E54" s="343" t="s">
        <v>68</v>
      </c>
      <c r="F54" s="4" t="str">
        <f>UnitControlCenter!$B$8</f>
        <v>billion 2019 dollars / year</v>
      </c>
      <c r="G54" s="397" t="s">
        <v>3353</v>
      </c>
      <c r="H54" s="397" t="s">
        <v>3351</v>
      </c>
      <c r="I54" s="343" t="s">
        <v>2666</v>
      </c>
    </row>
    <row r="55" spans="1:19" ht="30">
      <c r="A55" s="344" t="s">
        <v>3341</v>
      </c>
      <c r="B55" s="389" t="s">
        <v>3355</v>
      </c>
      <c r="C55" s="406">
        <v>1</v>
      </c>
      <c r="D55" s="343" t="s">
        <v>67</v>
      </c>
      <c r="E55" s="343" t="s">
        <v>68</v>
      </c>
      <c r="F55" s="7" t="str">
        <f>UnitControlCenter!$B$13</f>
        <v>2019 dollars / employee-year</v>
      </c>
      <c r="G55" s="397" t="s">
        <v>3356</v>
      </c>
      <c r="H55" s="397"/>
      <c r="I55" s="343"/>
    </row>
    <row r="56" spans="1:19" ht="30.75"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90">
      <c r="A57" s="344" t="s">
        <v>3342</v>
      </c>
      <c r="B57" s="344" t="s">
        <v>3077</v>
      </c>
      <c r="C57" s="398">
        <v>1</v>
      </c>
      <c r="D57" s="343" t="s">
        <v>69</v>
      </c>
      <c r="E57" s="343" t="s">
        <v>68</v>
      </c>
      <c r="F57" s="4" t="str">
        <f>UnitControlCenter!$B$8</f>
        <v>billion 2019 dollars / year</v>
      </c>
      <c r="G57" s="4" t="s">
        <v>3078</v>
      </c>
      <c r="H57" s="4" t="s">
        <v>3079</v>
      </c>
      <c r="I57" s="4" t="s">
        <v>3052</v>
      </c>
    </row>
    <row r="58" spans="1:19" ht="45">
      <c r="A58" s="344" t="s">
        <v>3342</v>
      </c>
      <c r="B58" s="344" t="s">
        <v>3081</v>
      </c>
      <c r="C58" s="398">
        <v>1</v>
      </c>
      <c r="D58" s="343" t="s">
        <v>69</v>
      </c>
      <c r="E58" s="343" t="s">
        <v>68</v>
      </c>
      <c r="F58" s="4" t="str">
        <f>UnitControlCenter!$B$8</f>
        <v>billion 2019 dollars / year</v>
      </c>
      <c r="G58" s="4" t="s">
        <v>3091</v>
      </c>
      <c r="H58" s="4" t="s">
        <v>3092</v>
      </c>
      <c r="I58" s="4" t="s">
        <v>3093</v>
      </c>
    </row>
    <row r="59" spans="1:19" ht="60">
      <c r="A59" s="344" t="s">
        <v>3342</v>
      </c>
      <c r="B59" s="344" t="s">
        <v>3082</v>
      </c>
      <c r="C59" s="398">
        <v>1</v>
      </c>
      <c r="D59" s="343" t="s">
        <v>69</v>
      </c>
      <c r="E59" s="343" t="s">
        <v>68</v>
      </c>
      <c r="F59" s="4" t="str">
        <f>UnitControlCenter!$B$8</f>
        <v>billion 2019 dollars / year</v>
      </c>
      <c r="G59" s="4" t="s">
        <v>3102</v>
      </c>
      <c r="H59" s="4" t="s">
        <v>3100</v>
      </c>
      <c r="I59" s="4" t="s">
        <v>3101</v>
      </c>
    </row>
    <row r="60" spans="1:19" ht="45">
      <c r="A60" s="344" t="s">
        <v>3342</v>
      </c>
      <c r="B60" s="344" t="s">
        <v>3083</v>
      </c>
      <c r="C60" s="398">
        <v>1</v>
      </c>
      <c r="D60" s="343" t="s">
        <v>69</v>
      </c>
      <c r="E60" s="343" t="s">
        <v>68</v>
      </c>
      <c r="F60" s="4" t="str">
        <f>UnitControlCenter!$B$8</f>
        <v>billion 2019 dollars / year</v>
      </c>
      <c r="G60" s="4" t="s">
        <v>3096</v>
      </c>
      <c r="H60" s="4" t="s">
        <v>3092</v>
      </c>
      <c r="I60" s="4" t="s">
        <v>3094</v>
      </c>
    </row>
    <row r="61" spans="1:19" ht="45">
      <c r="A61" s="344" t="s">
        <v>3342</v>
      </c>
      <c r="B61" s="344" t="s">
        <v>3084</v>
      </c>
      <c r="C61" s="398">
        <v>1</v>
      </c>
      <c r="D61" s="343" t="s">
        <v>69</v>
      </c>
      <c r="E61" s="343" t="s">
        <v>68</v>
      </c>
      <c r="F61" s="4" t="str">
        <f>UnitControlCenter!$B$8</f>
        <v>billion 2019 dollars / year</v>
      </c>
      <c r="G61" s="4" t="s">
        <v>3097</v>
      </c>
      <c r="H61" s="4" t="s">
        <v>3092</v>
      </c>
      <c r="I61" s="4" t="s">
        <v>3095</v>
      </c>
    </row>
    <row r="62" spans="1:19" ht="60">
      <c r="A62" s="344" t="s">
        <v>3342</v>
      </c>
      <c r="B62" s="344" t="s">
        <v>3085</v>
      </c>
      <c r="C62" s="398">
        <v>1</v>
      </c>
      <c r="D62" s="343" t="s">
        <v>69</v>
      </c>
      <c r="E62" s="343" t="s">
        <v>68</v>
      </c>
      <c r="F62" s="4" t="str">
        <f>UnitControlCenter!$B$8</f>
        <v>billion 2019 dollars / year</v>
      </c>
      <c r="G62" s="4" t="s">
        <v>3103</v>
      </c>
      <c r="H62" s="4" t="s">
        <v>3100</v>
      </c>
      <c r="I62" s="4" t="s">
        <v>3101</v>
      </c>
    </row>
    <row r="63" spans="1:19" ht="60">
      <c r="A63" s="344" t="s">
        <v>3342</v>
      </c>
      <c r="B63" s="344" t="s">
        <v>3086</v>
      </c>
      <c r="C63" s="398">
        <v>1</v>
      </c>
      <c r="D63" s="343" t="s">
        <v>69</v>
      </c>
      <c r="E63" s="343" t="s">
        <v>68</v>
      </c>
      <c r="F63" s="4" t="str">
        <f>UnitControlCenter!$B$8</f>
        <v>billion 2019 dollars / year</v>
      </c>
      <c r="G63" s="4" t="s">
        <v>3104</v>
      </c>
      <c r="H63" s="4" t="s">
        <v>3100</v>
      </c>
      <c r="I63" s="4" t="s">
        <v>3101</v>
      </c>
    </row>
    <row r="64" spans="1:19" ht="75">
      <c r="A64" s="344" t="s">
        <v>3342</v>
      </c>
      <c r="B64" s="344" t="s">
        <v>3087</v>
      </c>
      <c r="C64" s="398">
        <v>1</v>
      </c>
      <c r="D64" s="343" t="s">
        <v>69</v>
      </c>
      <c r="E64" s="343" t="s">
        <v>68</v>
      </c>
      <c r="F64" s="4" t="str">
        <f>UnitControlCenter!$B$8</f>
        <v>billion 2019 dollars / year</v>
      </c>
      <c r="G64" s="4" t="s">
        <v>3105</v>
      </c>
      <c r="H64" s="4" t="s">
        <v>3100</v>
      </c>
      <c r="I64" s="4" t="s">
        <v>3101</v>
      </c>
    </row>
    <row r="65" spans="1:19" ht="75">
      <c r="A65" s="344" t="s">
        <v>3342</v>
      </c>
      <c r="B65" s="344" t="s">
        <v>3111</v>
      </c>
      <c r="C65" s="398">
        <v>1</v>
      </c>
      <c r="D65" s="343" t="s">
        <v>69</v>
      </c>
      <c r="E65" s="343" t="s">
        <v>68</v>
      </c>
      <c r="F65" s="4" t="str">
        <f>UnitControlCenter!$B$8</f>
        <v>billion 2019 dollars / year</v>
      </c>
      <c r="G65" s="4" t="s">
        <v>3109</v>
      </c>
      <c r="H65" s="4" t="s">
        <v>3100</v>
      </c>
      <c r="I65" s="4" t="s">
        <v>3107</v>
      </c>
    </row>
    <row r="66" spans="1:19" ht="60.7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30">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30">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ht="30">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30.75"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35">
      <c r="A77" s="344" t="s">
        <v>2830</v>
      </c>
      <c r="B77" s="344" t="s">
        <v>2596</v>
      </c>
      <c r="C77" s="398">
        <v>1</v>
      </c>
      <c r="D77" s="343" t="s">
        <v>69</v>
      </c>
      <c r="E77" s="343" t="s">
        <v>70</v>
      </c>
      <c r="F77" s="4" t="str">
        <f>UnitControlCenter!$B$15</f>
        <v>terawatt-hours (TWh) / year</v>
      </c>
      <c r="G77" s="343" t="s">
        <v>2870</v>
      </c>
      <c r="H77" s="78" t="s">
        <v>2871</v>
      </c>
      <c r="I77" s="343" t="s">
        <v>2878</v>
      </c>
    </row>
    <row r="78" spans="1:19" ht="165">
      <c r="A78" s="344" t="s">
        <v>2830</v>
      </c>
      <c r="B78" s="344" t="s">
        <v>2597</v>
      </c>
      <c r="C78" s="398">
        <v>1</v>
      </c>
      <c r="D78" s="343" t="s">
        <v>69</v>
      </c>
      <c r="E78" s="343" t="s">
        <v>68</v>
      </c>
      <c r="F78" s="4" t="str">
        <f>UnitControlCenter!$B$15</f>
        <v>terawatt-hours (TWh) / year</v>
      </c>
      <c r="G78" s="343" t="s">
        <v>2872</v>
      </c>
      <c r="H78" s="78" t="s">
        <v>2873</v>
      </c>
      <c r="I78" s="343" t="s">
        <v>2879</v>
      </c>
    </row>
    <row r="79" spans="1:19" ht="135">
      <c r="A79" s="344" t="s">
        <v>2830</v>
      </c>
      <c r="B79" s="344" t="s">
        <v>2598</v>
      </c>
      <c r="C79" s="398">
        <v>1</v>
      </c>
      <c r="D79" s="343" t="s">
        <v>69</v>
      </c>
      <c r="E79" s="343" t="s">
        <v>70</v>
      </c>
      <c r="F79" s="4" t="str">
        <f>UnitControlCenter!$B$16</f>
        <v>gigawatts (GW) / year</v>
      </c>
      <c r="G79" s="343" t="s">
        <v>2874</v>
      </c>
      <c r="H79" s="78" t="s">
        <v>2875</v>
      </c>
      <c r="I79" s="343" t="s">
        <v>2880</v>
      </c>
    </row>
    <row r="80" spans="1:19" ht="150">
      <c r="A80" s="344" t="s">
        <v>2830</v>
      </c>
      <c r="B80" s="344" t="s">
        <v>2599</v>
      </c>
      <c r="C80" s="398">
        <v>1</v>
      </c>
      <c r="D80" s="343" t="s">
        <v>69</v>
      </c>
      <c r="E80" s="343" t="s">
        <v>68</v>
      </c>
      <c r="F80" s="4" t="str">
        <f>UnitControlCenter!$B$16</f>
        <v>gigawatts (GW) / year</v>
      </c>
      <c r="G80" s="343" t="s">
        <v>2876</v>
      </c>
      <c r="H80" s="78" t="s">
        <v>2877</v>
      </c>
      <c r="I80" s="343" t="s">
        <v>2881</v>
      </c>
    </row>
    <row r="81" spans="1:19" ht="45.7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20">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0">
      <c r="A83" s="344" t="s">
        <v>2815</v>
      </c>
      <c r="B83" s="344" t="s">
        <v>2601</v>
      </c>
      <c r="C83" s="398">
        <v>1</v>
      </c>
      <c r="D83" s="343" t="s">
        <v>69</v>
      </c>
      <c r="E83" s="343" t="s">
        <v>70</v>
      </c>
      <c r="F83" s="4" t="str">
        <f>UnitControlCenter!$B$15</f>
        <v>terawatt-hours (TWh) / year</v>
      </c>
      <c r="G83" s="343" t="s">
        <v>3220</v>
      </c>
      <c r="H83" s="78" t="s">
        <v>3221</v>
      </c>
      <c r="I83" s="343" t="s">
        <v>3222</v>
      </c>
    </row>
    <row r="84" spans="1:19" ht="105">
      <c r="A84" s="344" t="s">
        <v>2815</v>
      </c>
      <c r="B84" s="344" t="s">
        <v>2816</v>
      </c>
      <c r="C84" s="398">
        <v>1</v>
      </c>
      <c r="D84" s="343" t="s">
        <v>69</v>
      </c>
      <c r="E84" s="343" t="s">
        <v>70</v>
      </c>
      <c r="F84" s="4" t="str">
        <f>UnitControlCenter!$B$18</f>
        <v>cubic km / yr</v>
      </c>
      <c r="G84" s="343" t="s">
        <v>2886</v>
      </c>
      <c r="H84" s="78" t="s">
        <v>2887</v>
      </c>
      <c r="I84" s="343" t="s">
        <v>2888</v>
      </c>
    </row>
    <row r="85" spans="1:19" ht="120.75" thickBot="1">
      <c r="A85" s="390" t="s">
        <v>2815</v>
      </c>
      <c r="B85" s="390" t="s">
        <v>2817</v>
      </c>
      <c r="C85" s="405">
        <v>1</v>
      </c>
      <c r="D85" s="391" t="s">
        <v>69</v>
      </c>
      <c r="E85" s="391" t="s">
        <v>70</v>
      </c>
      <c r="F85" s="394" t="str">
        <f>UnitControlCenter!$B$18</f>
        <v>cubic km / yr</v>
      </c>
      <c r="G85" s="391" t="s">
        <v>2889</v>
      </c>
      <c r="H85" s="392" t="s">
        <v>2890</v>
      </c>
      <c r="I85" s="391" t="s">
        <v>2891</v>
      </c>
    </row>
    <row r="86" spans="1:19" ht="90">
      <c r="A86" s="344" t="s">
        <v>3181</v>
      </c>
      <c r="B86" s="344" t="s">
        <v>3182</v>
      </c>
      <c r="C86" s="398">
        <v>1</v>
      </c>
      <c r="D86" s="343" t="s">
        <v>69</v>
      </c>
      <c r="E86" s="343" t="s">
        <v>70</v>
      </c>
      <c r="F86" s="4" t="str">
        <f>UnitControlCenter!$B$21</f>
        <v>million vehicles / year</v>
      </c>
      <c r="G86" s="343" t="s">
        <v>3012</v>
      </c>
      <c r="H86" s="343" t="s">
        <v>3013</v>
      </c>
      <c r="I86" s="343" t="s">
        <v>3014</v>
      </c>
    </row>
    <row r="87" spans="1:19" ht="90">
      <c r="A87" s="344" t="s">
        <v>3181</v>
      </c>
      <c r="B87" s="344" t="s">
        <v>3183</v>
      </c>
      <c r="C87" s="398">
        <v>1</v>
      </c>
      <c r="D87" s="343" t="s">
        <v>69</v>
      </c>
      <c r="E87" s="343" t="s">
        <v>70</v>
      </c>
      <c r="F87" s="4" t="str">
        <f>UnitControlCenter!$B$22</f>
        <v>thousand vehicles / year</v>
      </c>
      <c r="G87" s="343" t="s">
        <v>3015</v>
      </c>
      <c r="H87" s="343" t="s">
        <v>3016</v>
      </c>
      <c r="I87" s="343" t="s">
        <v>3017</v>
      </c>
    </row>
    <row r="88" spans="1:19" ht="90">
      <c r="A88" s="344" t="s">
        <v>3181</v>
      </c>
      <c r="B88" s="344" t="s">
        <v>3184</v>
      </c>
      <c r="C88" s="398">
        <v>1</v>
      </c>
      <c r="D88" s="343" t="s">
        <v>69</v>
      </c>
      <c r="E88" s="343" t="s">
        <v>70</v>
      </c>
      <c r="F88" s="4" t="str">
        <f>UnitControlCenter!$B$22</f>
        <v>thousand vehicles / year</v>
      </c>
      <c r="G88" s="343" t="s">
        <v>3018</v>
      </c>
      <c r="H88" s="343" t="s">
        <v>3013</v>
      </c>
      <c r="I88" s="343" t="s">
        <v>3014</v>
      </c>
    </row>
    <row r="89" spans="1:19" ht="90">
      <c r="A89" s="344" t="s">
        <v>3181</v>
      </c>
      <c r="B89" s="344" t="s">
        <v>3185</v>
      </c>
      <c r="C89" s="398">
        <v>1</v>
      </c>
      <c r="D89" s="343" t="s">
        <v>69</v>
      </c>
      <c r="E89" s="343" t="s">
        <v>70</v>
      </c>
      <c r="F89" s="4" t="str">
        <f>UnitControlCenter!$B$22</f>
        <v>thousand vehicles / year</v>
      </c>
      <c r="G89" s="343" t="s">
        <v>3019</v>
      </c>
      <c r="H89" s="343" t="s">
        <v>3016</v>
      </c>
      <c r="I89" s="343" t="s">
        <v>3017</v>
      </c>
    </row>
    <row r="90" spans="1:19" ht="30">
      <c r="A90" s="344" t="s">
        <v>3181</v>
      </c>
      <c r="B90" s="344" t="s">
        <v>3186</v>
      </c>
      <c r="C90" s="398">
        <v>1</v>
      </c>
      <c r="D90" s="343" t="s">
        <v>69</v>
      </c>
      <c r="E90" s="343" t="s">
        <v>70</v>
      </c>
      <c r="F90" s="4" t="str">
        <f>UnitControlCenter!$B$22</f>
        <v>thousand vehicles / year</v>
      </c>
      <c r="G90" s="343" t="s">
        <v>2892</v>
      </c>
      <c r="H90" s="343" t="s">
        <v>2893</v>
      </c>
      <c r="I90" s="343" t="s">
        <v>2996</v>
      </c>
    </row>
    <row r="91" spans="1:19" ht="75">
      <c r="A91" s="344" t="s">
        <v>3181</v>
      </c>
      <c r="B91" s="344" t="s">
        <v>3187</v>
      </c>
      <c r="C91" s="398">
        <v>1</v>
      </c>
      <c r="D91" s="343" t="s">
        <v>69</v>
      </c>
      <c r="E91" s="343" t="s">
        <v>70</v>
      </c>
      <c r="F91" s="4" t="str">
        <f>UnitControlCenter!$B$23</f>
        <v>million vehicles</v>
      </c>
      <c r="G91" s="343" t="s">
        <v>3020</v>
      </c>
      <c r="H91" s="343" t="s">
        <v>3013</v>
      </c>
      <c r="I91" s="343" t="s">
        <v>3014</v>
      </c>
    </row>
    <row r="92" spans="1:19" ht="90">
      <c r="A92" s="344" t="s">
        <v>3181</v>
      </c>
      <c r="B92" s="344" t="s">
        <v>3188</v>
      </c>
      <c r="C92" s="398">
        <v>1</v>
      </c>
      <c r="D92" s="343" t="s">
        <v>69</v>
      </c>
      <c r="E92" s="343" t="s">
        <v>70</v>
      </c>
      <c r="F92" s="4" t="str">
        <f>UnitControlCenter!$B$24</f>
        <v>thousand vehicles</v>
      </c>
      <c r="G92" s="343" t="s">
        <v>3306</v>
      </c>
      <c r="H92" s="343" t="s">
        <v>3016</v>
      </c>
      <c r="I92" s="343" t="s">
        <v>3017</v>
      </c>
    </row>
    <row r="93" spans="1:19" ht="75">
      <c r="A93" s="344" t="s">
        <v>3181</v>
      </c>
      <c r="B93" s="344" t="s">
        <v>3189</v>
      </c>
      <c r="C93" s="398">
        <v>1</v>
      </c>
      <c r="D93" s="343" t="s">
        <v>69</v>
      </c>
      <c r="E93" s="343" t="s">
        <v>70</v>
      </c>
      <c r="F93" s="4" t="str">
        <f>UnitControlCenter!$B$23</f>
        <v>million vehicles</v>
      </c>
      <c r="G93" s="343" t="s">
        <v>3021</v>
      </c>
      <c r="H93" s="343" t="s">
        <v>3013</v>
      </c>
      <c r="I93" s="343" t="s">
        <v>3014</v>
      </c>
    </row>
    <row r="94" spans="1:19" ht="75">
      <c r="A94" s="344" t="s">
        <v>3181</v>
      </c>
      <c r="B94" s="344" t="s">
        <v>3190</v>
      </c>
      <c r="C94" s="398">
        <v>1</v>
      </c>
      <c r="D94" s="343" t="s">
        <v>69</v>
      </c>
      <c r="E94" s="343" t="s">
        <v>70</v>
      </c>
      <c r="F94" s="4" t="str">
        <f>UnitControlCenter!$B$23</f>
        <v>million vehicles</v>
      </c>
      <c r="G94" s="343" t="s">
        <v>3022</v>
      </c>
      <c r="H94" s="343" t="s">
        <v>3016</v>
      </c>
      <c r="I94" s="343" t="s">
        <v>3017</v>
      </c>
    </row>
    <row r="95" spans="1:19" ht="30.75"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50">
      <c r="A96" s="344" t="s">
        <v>3338</v>
      </c>
      <c r="B96" s="344" t="s">
        <v>2604</v>
      </c>
      <c r="C96" s="398">
        <v>1</v>
      </c>
      <c r="D96" s="343" t="s">
        <v>69</v>
      </c>
      <c r="E96" s="343" t="s">
        <v>70</v>
      </c>
      <c r="F96" s="4" t="str">
        <f>UnitControlCenter!$B$3</f>
        <v>million metric tons / year</v>
      </c>
      <c r="G96" s="343" t="s">
        <v>2998</v>
      </c>
      <c r="H96" s="343" t="s">
        <v>3219</v>
      </c>
      <c r="I96" s="343" t="s">
        <v>2999</v>
      </c>
    </row>
    <row r="97" spans="1:19" ht="105">
      <c r="A97" s="344" t="s">
        <v>3338</v>
      </c>
      <c r="B97" s="344" t="s">
        <v>2605</v>
      </c>
      <c r="C97" s="398">
        <v>1</v>
      </c>
      <c r="D97" s="343" t="s">
        <v>69</v>
      </c>
      <c r="E97" s="343" t="s">
        <v>70</v>
      </c>
      <c r="F97" s="4" t="str">
        <f>UnitControlCenter!$B$25</f>
        <v>quads / year</v>
      </c>
      <c r="G97" s="343" t="s">
        <v>3218</v>
      </c>
      <c r="H97" s="343" t="s">
        <v>3023</v>
      </c>
      <c r="I97" s="343" t="s">
        <v>3024</v>
      </c>
    </row>
    <row r="98" spans="1:19" ht="135">
      <c r="A98" s="344" t="s">
        <v>3338</v>
      </c>
      <c r="B98" s="344" t="s">
        <v>2664</v>
      </c>
      <c r="C98" s="406">
        <v>1</v>
      </c>
      <c r="D98" s="343" t="s">
        <v>69</v>
      </c>
      <c r="E98" s="343" t="s">
        <v>70</v>
      </c>
      <c r="F98" s="7" t="str">
        <f>UnitControlCenter!$B$25</f>
        <v>quads / year</v>
      </c>
      <c r="G98" s="343" t="s">
        <v>3000</v>
      </c>
      <c r="H98" s="343" t="s">
        <v>3219</v>
      </c>
      <c r="I98" s="343" t="s">
        <v>2999</v>
      </c>
    </row>
    <row r="99" spans="1:19" ht="4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5.7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0">
      <c r="A101" s="346" t="s">
        <v>2606</v>
      </c>
      <c r="B101" s="344" t="s">
        <v>3168</v>
      </c>
      <c r="C101" s="398">
        <v>1</v>
      </c>
      <c r="D101" s="343" t="s">
        <v>69</v>
      </c>
      <c r="E101" s="343" t="s">
        <v>70</v>
      </c>
      <c r="F101" s="4" t="str">
        <f>UnitControlCenter!$B$25</f>
        <v>quads / year</v>
      </c>
      <c r="G101" s="343" t="s">
        <v>3005</v>
      </c>
      <c r="H101" s="78" t="s">
        <v>3002</v>
      </c>
      <c r="I101" s="343" t="s">
        <v>3003</v>
      </c>
    </row>
    <row r="102" spans="1:19" ht="90">
      <c r="A102" s="346" t="s">
        <v>2606</v>
      </c>
      <c r="B102" s="344" t="s">
        <v>3169</v>
      </c>
      <c r="C102" s="398">
        <v>1</v>
      </c>
      <c r="D102" s="343" t="s">
        <v>69</v>
      </c>
      <c r="E102" s="343" t="s">
        <v>70</v>
      </c>
      <c r="F102" s="4" t="str">
        <f>UnitControlCenter!$B$25</f>
        <v>quads / year</v>
      </c>
      <c r="G102" s="343" t="s">
        <v>3165</v>
      </c>
      <c r="H102" s="78" t="s">
        <v>3166</v>
      </c>
      <c r="I102" s="343" t="s">
        <v>3167</v>
      </c>
    </row>
    <row r="103" spans="1:19" ht="75">
      <c r="A103" s="346" t="s">
        <v>2606</v>
      </c>
      <c r="B103" s="344" t="s">
        <v>3170</v>
      </c>
      <c r="C103" s="398">
        <v>1</v>
      </c>
      <c r="D103" s="343" t="s">
        <v>69</v>
      </c>
      <c r="E103" s="343" t="s">
        <v>70</v>
      </c>
      <c r="F103" s="4" t="str">
        <f>UnitControlCenter!$B$25</f>
        <v>quads / year</v>
      </c>
      <c r="G103" s="343" t="s">
        <v>3172</v>
      </c>
      <c r="H103" s="78" t="s">
        <v>3002</v>
      </c>
      <c r="I103" s="343" t="s">
        <v>3003</v>
      </c>
    </row>
    <row r="104" spans="1:19" ht="120.7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75">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75">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4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9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45.75"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2986</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105">
      <c r="A114" s="344" t="s">
        <v>2693</v>
      </c>
      <c r="B114" s="344" t="s">
        <v>2694</v>
      </c>
      <c r="C114" s="406">
        <v>1</v>
      </c>
      <c r="D114" s="343" t="s">
        <v>69</v>
      </c>
      <c r="E114" s="343" t="s">
        <v>70</v>
      </c>
      <c r="F114" s="4" t="str">
        <f>UnitControlCenter!$B$25</f>
        <v>quads / year</v>
      </c>
      <c r="G114" s="343" t="s">
        <v>3053</v>
      </c>
      <c r="H114" s="343" t="s">
        <v>3054</v>
      </c>
      <c r="I114" s="343" t="s">
        <v>3055</v>
      </c>
    </row>
    <row r="115" spans="1:19" ht="60">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ht="30">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30">
      <c r="A124" s="344" t="s">
        <v>2693</v>
      </c>
      <c r="B124" s="344" t="s">
        <v>3036</v>
      </c>
      <c r="C124" s="406">
        <v>1</v>
      </c>
      <c r="D124" s="343" t="s">
        <v>67</v>
      </c>
      <c r="E124" s="343" t="s">
        <v>68</v>
      </c>
      <c r="F124" s="4" t="str">
        <f>UnitControlCenter!$B$30</f>
        <v>million gallons / year</v>
      </c>
      <c r="G124" s="343" t="s">
        <v>3040</v>
      </c>
      <c r="I124" s="343"/>
    </row>
    <row r="125" spans="1:19" ht="30">
      <c r="A125" s="344" t="s">
        <v>2693</v>
      </c>
      <c r="B125" s="344" t="s">
        <v>3037</v>
      </c>
      <c r="C125" s="406">
        <v>1</v>
      </c>
      <c r="D125" s="343" t="s">
        <v>67</v>
      </c>
      <c r="E125" s="343" t="s">
        <v>68</v>
      </c>
      <c r="F125" s="4" t="str">
        <f>UnitControlCenter!$B$27</f>
        <v>millions of short tons / year</v>
      </c>
      <c r="G125" s="343" t="s">
        <v>3041</v>
      </c>
      <c r="I125" s="343"/>
    </row>
    <row r="126" spans="1:19" ht="15.7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60">
      <c r="A127" s="344" t="s">
        <v>3197</v>
      </c>
      <c r="B127" s="344" t="s">
        <v>3048</v>
      </c>
      <c r="C127" s="406">
        <v>1</v>
      </c>
      <c r="D127" s="343" t="s">
        <v>69</v>
      </c>
      <c r="E127" s="343" t="s">
        <v>70</v>
      </c>
      <c r="F127" s="4" t="str">
        <f>UnitControlCenter!$B$31</f>
        <v>trillion BTU / year</v>
      </c>
      <c r="G127" s="343" t="s">
        <v>3056</v>
      </c>
      <c r="H127" s="78" t="s">
        <v>3057</v>
      </c>
      <c r="I127" s="343" t="s">
        <v>3058</v>
      </c>
    </row>
    <row r="128" spans="1:19" ht="60">
      <c r="A128" s="344" t="s">
        <v>3197</v>
      </c>
      <c r="B128" s="344" t="s">
        <v>2703</v>
      </c>
      <c r="C128" s="406">
        <v>1</v>
      </c>
      <c r="D128" s="343" t="s">
        <v>69</v>
      </c>
      <c r="E128" s="343" t="s">
        <v>68</v>
      </c>
      <c r="F128" s="4" t="str">
        <f>UnitControlCenter!$B$31</f>
        <v>trillion BTU / year</v>
      </c>
      <c r="G128" s="343" t="s">
        <v>3059</v>
      </c>
      <c r="H128" s="78" t="s">
        <v>3057</v>
      </c>
      <c r="I128" s="343" t="s">
        <v>3058</v>
      </c>
    </row>
    <row r="129" spans="1:19" ht="60">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75">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60">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0">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0">
      <c r="A133" s="344" t="s">
        <v>3197</v>
      </c>
      <c r="B133" s="344" t="s">
        <v>3050</v>
      </c>
      <c r="C133" s="406">
        <v>1</v>
      </c>
      <c r="D133" s="343" t="s">
        <v>69</v>
      </c>
      <c r="E133" s="343" t="s">
        <v>70</v>
      </c>
      <c r="F133" s="4" t="str">
        <f>UnitControlCenter!$B$31</f>
        <v>trillion BTU / year</v>
      </c>
      <c r="G133" s="343" t="s">
        <v>3160</v>
      </c>
      <c r="H133" s="78" t="s">
        <v>3155</v>
      </c>
      <c r="I133" s="343" t="s">
        <v>3156</v>
      </c>
    </row>
    <row r="134" spans="1:19" ht="75">
      <c r="A134" s="344" t="s">
        <v>3197</v>
      </c>
      <c r="B134" s="344" t="s">
        <v>2704</v>
      </c>
      <c r="C134" s="406">
        <v>1</v>
      </c>
      <c r="D134" s="343" t="s">
        <v>69</v>
      </c>
      <c r="E134" s="343" t="s">
        <v>68</v>
      </c>
      <c r="F134" s="4" t="str">
        <f>UnitControlCenter!$B$31</f>
        <v>trillion BTU / year</v>
      </c>
      <c r="G134" s="343" t="s">
        <v>3161</v>
      </c>
      <c r="H134" s="78" t="s">
        <v>3155</v>
      </c>
      <c r="I134" s="343" t="s">
        <v>3157</v>
      </c>
    </row>
    <row r="135" spans="1:19" ht="7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9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105">
      <c r="A137" s="344" t="s">
        <v>3197</v>
      </c>
      <c r="B137" s="344" t="s">
        <v>3198</v>
      </c>
      <c r="C137" s="406">
        <v>1</v>
      </c>
      <c r="D137" s="343" t="s">
        <v>69</v>
      </c>
      <c r="E137" s="343" t="s">
        <v>70</v>
      </c>
      <c r="F137" s="4" t="str">
        <f>UnitControlCenter!$B$25</f>
        <v>quads / year</v>
      </c>
      <c r="G137" s="343" t="s">
        <v>3200</v>
      </c>
      <c r="H137" s="78" t="s">
        <v>3202</v>
      </c>
      <c r="I137" s="343" t="s">
        <v>3203</v>
      </c>
    </row>
    <row r="138" spans="1:19" ht="120.7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0">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0">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0">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0.75"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3618</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1" t="s">
        <v>541</v>
      </c>
      <c r="B2" s="452"/>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53" t="s">
        <v>545</v>
      </c>
      <c r="B6" s="91" t="s">
        <v>546</v>
      </c>
      <c r="C6" s="91" t="s">
        <v>547</v>
      </c>
      <c r="D6" s="91" t="s">
        <v>548</v>
      </c>
      <c r="E6" s="91" t="s">
        <v>549</v>
      </c>
      <c r="F6" s="91" t="s">
        <v>550</v>
      </c>
      <c r="G6" s="91" t="s">
        <v>551</v>
      </c>
      <c r="H6" s="92" t="s">
        <v>552</v>
      </c>
    </row>
    <row r="7" spans="1:8" ht="15.75" thickBot="1">
      <c r="A7" s="454"/>
      <c r="B7" s="455" t="s">
        <v>553</v>
      </c>
      <c r="C7" s="456"/>
      <c r="D7" s="456"/>
      <c r="E7" s="456"/>
      <c r="F7" s="456"/>
      <c r="G7" s="456"/>
      <c r="H7" s="457"/>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1" t="s">
        <v>613</v>
      </c>
      <c r="B63" s="452"/>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58" t="s">
        <v>545</v>
      </c>
      <c r="B66" s="461" t="s">
        <v>615</v>
      </c>
      <c r="C66" s="462"/>
      <c r="D66" s="461" t="s">
        <v>616</v>
      </c>
      <c r="E66" s="463"/>
      <c r="F66" s="464"/>
      <c r="G66" s="461" t="s">
        <v>617</v>
      </c>
      <c r="H66" s="465"/>
      <c r="I66" s="465"/>
      <c r="J66" s="462"/>
    </row>
    <row r="67" spans="1:10">
      <c r="A67" s="459"/>
      <c r="B67" s="466" t="s">
        <v>618</v>
      </c>
      <c r="C67" s="467"/>
      <c r="D67" s="470" t="s">
        <v>619</v>
      </c>
      <c r="E67" s="472" t="s">
        <v>547</v>
      </c>
      <c r="F67" s="474" t="s">
        <v>548</v>
      </c>
      <c r="G67" s="476" t="s">
        <v>620</v>
      </c>
      <c r="H67" s="470" t="s">
        <v>547</v>
      </c>
      <c r="I67" s="470" t="s">
        <v>548</v>
      </c>
      <c r="J67" s="120" t="s">
        <v>546</v>
      </c>
    </row>
    <row r="68" spans="1:10">
      <c r="A68" s="459"/>
      <c r="B68" s="468"/>
      <c r="C68" s="469"/>
      <c r="D68" s="471"/>
      <c r="E68" s="473"/>
      <c r="F68" s="475"/>
      <c r="G68" s="477"/>
      <c r="H68" s="471"/>
      <c r="I68" s="471"/>
      <c r="J68" s="121" t="s">
        <v>621</v>
      </c>
    </row>
    <row r="69" spans="1:10" ht="15.75" thickBot="1">
      <c r="A69" s="460"/>
      <c r="B69" s="122" t="s">
        <v>622</v>
      </c>
      <c r="C69" s="123" t="s">
        <v>623</v>
      </c>
      <c r="D69" s="123" t="s">
        <v>624</v>
      </c>
      <c r="E69" s="484" t="s">
        <v>625</v>
      </c>
      <c r="F69" s="485"/>
      <c r="G69" s="484" t="s">
        <v>553</v>
      </c>
      <c r="H69" s="482"/>
      <c r="I69" s="482"/>
      <c r="J69" s="483"/>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8" t="s">
        <v>713</v>
      </c>
      <c r="B404" s="478"/>
      <c r="C404" s="478"/>
      <c r="D404" s="478"/>
      <c r="E404" s="478"/>
      <c r="F404" s="478"/>
      <c r="G404" s="478"/>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79" t="s">
        <v>553</v>
      </c>
      <c r="C409" s="479"/>
      <c r="D409" s="480"/>
      <c r="E409" s="481" t="s">
        <v>721</v>
      </c>
      <c r="F409" s="479"/>
      <c r="G409" s="480"/>
      <c r="H409" s="481" t="s">
        <v>553</v>
      </c>
      <c r="I409" s="482"/>
      <c r="J409" s="482"/>
      <c r="K409" s="482"/>
      <c r="L409" s="482"/>
      <c r="M409" s="483"/>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771</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502"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503"/>
      <c r="B466" s="481" t="s">
        <v>806</v>
      </c>
      <c r="C466" s="479"/>
      <c r="D466" s="479"/>
      <c r="E466" s="479"/>
      <c r="F466" s="479"/>
      <c r="G466" s="479"/>
      <c r="H466" s="479"/>
      <c r="I466" s="479"/>
      <c r="J466" s="479"/>
      <c r="K466" s="479"/>
      <c r="L466" s="479"/>
      <c r="M466" s="479"/>
      <c r="N466" s="479"/>
      <c r="O466" s="479"/>
      <c r="P466" s="479"/>
      <c r="Q466" s="479"/>
      <c r="R466" s="480"/>
      <c r="S466" s="192"/>
      <c r="T466" s="192"/>
      <c r="U466" s="487" t="s">
        <v>807</v>
      </c>
      <c r="V466" s="488"/>
      <c r="W466" s="481" t="s">
        <v>806</v>
      </c>
      <c r="X466" s="479"/>
      <c r="Y466" s="479"/>
      <c r="Z466" s="479"/>
      <c r="AA466" s="479"/>
      <c r="AB466" s="479"/>
      <c r="AC466" s="480"/>
      <c r="AD466" s="192"/>
      <c r="AE466" s="192"/>
      <c r="AF466" s="487" t="s">
        <v>807</v>
      </c>
      <c r="AG466" s="48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87" t="s">
        <v>807</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79" t="s">
        <v>553</v>
      </c>
      <c r="C513" s="479"/>
      <c r="D513" s="479"/>
      <c r="E513" s="479"/>
      <c r="F513" s="479"/>
      <c r="G513" s="480"/>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97" t="s">
        <v>545</v>
      </c>
      <c r="B597" s="225" t="s">
        <v>881</v>
      </c>
      <c r="C597" s="225" t="s">
        <v>882</v>
      </c>
      <c r="D597" s="225" t="s">
        <v>883</v>
      </c>
      <c r="E597" s="225" t="s">
        <v>719</v>
      </c>
      <c r="F597" s="225" t="s">
        <v>550</v>
      </c>
      <c r="G597" s="225" t="s">
        <v>551</v>
      </c>
    </row>
    <row r="598" spans="1:7" ht="15.75" thickBot="1">
      <c r="A598" s="498"/>
      <c r="B598" s="499" t="s">
        <v>553</v>
      </c>
      <c r="C598" s="500"/>
      <c r="D598" s="500"/>
      <c r="E598" s="500"/>
      <c r="F598" s="500"/>
      <c r="G598" s="501"/>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4" t="s">
        <v>910</v>
      </c>
      <c r="B628" s="504"/>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91" t="s">
        <v>911</v>
      </c>
      <c r="B632" s="233" t="s">
        <v>912</v>
      </c>
      <c r="C632" s="234" t="s">
        <v>547</v>
      </c>
      <c r="D632" s="234" t="s">
        <v>548</v>
      </c>
      <c r="E632" s="234" t="s">
        <v>719</v>
      </c>
      <c r="F632" s="235" t="s">
        <v>550</v>
      </c>
      <c r="G632" s="236" t="s">
        <v>551</v>
      </c>
      <c r="H632" s="237" t="s">
        <v>720</v>
      </c>
    </row>
    <row r="633" spans="1:8" ht="15.75" thickBot="1">
      <c r="A633" s="492"/>
      <c r="B633" s="493" t="s">
        <v>553</v>
      </c>
      <c r="C633" s="494"/>
      <c r="D633" s="494"/>
      <c r="E633" s="494"/>
      <c r="F633" s="494"/>
      <c r="G633" s="494"/>
      <c r="H633" s="49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96" t="s">
        <v>970</v>
      </c>
      <c r="F680" s="496"/>
      <c r="G680" s="496"/>
      <c r="H680" s="496"/>
      <c r="I680" s="496"/>
    </row>
    <row r="681" spans="1:9">
      <c r="A681" s="8" t="s">
        <v>971</v>
      </c>
      <c r="B681" s="6">
        <f>B680/1000</f>
        <v>-911.92899999999997</v>
      </c>
      <c r="C681" s="4">
        <f>C680*H694/1000</f>
        <v>9.2959999999999994</v>
      </c>
      <c r="D681" s="4">
        <f>D680*H696/1000</f>
        <v>7.42</v>
      </c>
      <c r="E681" s="496"/>
      <c r="F681" s="496"/>
      <c r="G681" s="496"/>
      <c r="H681" s="496"/>
      <c r="I681" s="49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5.75" thickBot="1">
      <c r="A57" s="8" t="s">
        <v>176</v>
      </c>
    </row>
    <row r="58" spans="1:5" ht="15.75"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5" t="s">
        <v>185</v>
      </c>
      <c r="B109" s="505"/>
      <c r="C109" s="505"/>
      <c r="D109" s="505"/>
      <c r="E109" s="505"/>
    </row>
    <row r="110" spans="1:5" ht="15.75" thickBot="1"/>
    <row r="111" spans="1:5" ht="15.75"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ht="15.75">
      <c r="A136" s="27"/>
      <c r="B136" s="508" t="s">
        <v>456</v>
      </c>
      <c r="C136" s="509"/>
      <c r="D136" s="509"/>
      <c r="E136" s="510"/>
      <c r="F136" s="26"/>
      <c r="G136" s="26"/>
    </row>
    <row r="137" spans="1:12" ht="15.75">
      <c r="A137" s="28"/>
      <c r="B137" s="508" t="s">
        <v>457</v>
      </c>
      <c r="C137" s="510"/>
      <c r="D137" s="508" t="s">
        <v>458</v>
      </c>
      <c r="E137" s="510"/>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5.75" thickBot="1">
      <c r="A166" s="22" t="s">
        <v>189</v>
      </c>
      <c r="B166" s="16">
        <v>0.4</v>
      </c>
    </row>
    <row r="167" spans="1:7" ht="15.75" thickBot="1">
      <c r="A167" s="8" t="s">
        <v>190</v>
      </c>
      <c r="B167" s="43">
        <f>(1+B166)^(1/(2020-2010))-1</f>
        <v>3.4219694129380196E-2</v>
      </c>
    </row>
    <row r="168" spans="1:7">
      <c r="B168" s="44"/>
    </row>
    <row r="169" spans="1:7">
      <c r="A169" s="505" t="s">
        <v>444</v>
      </c>
      <c r="B169" s="505"/>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5" t="s">
        <v>197</v>
      </c>
      <c r="B174" s="505"/>
      <c r="C174" s="505"/>
      <c r="D174" s="505"/>
      <c r="E174" s="505"/>
    </row>
    <row r="175" spans="1:7" ht="15.75" thickBot="1">
      <c r="A175" s="22" t="s">
        <v>454</v>
      </c>
      <c r="B175" s="44">
        <v>0.1246</v>
      </c>
    </row>
    <row r="176" spans="1:7" ht="15.75" thickBot="1">
      <c r="A176" s="22" t="s">
        <v>449</v>
      </c>
      <c r="B176" s="43">
        <f>1-B175</f>
        <v>0.87539999999999996</v>
      </c>
    </row>
    <row r="178" spans="1:5">
      <c r="A178" s="505" t="s">
        <v>191</v>
      </c>
      <c r="B178" s="505"/>
      <c r="C178" s="505"/>
      <c r="D178" s="505"/>
      <c r="E178" s="505"/>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5" t="s">
        <v>193</v>
      </c>
      <c r="B183" s="505"/>
      <c r="C183" s="505"/>
      <c r="D183" s="505"/>
      <c r="E183" s="505"/>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3586</v>
      </c>
    </row>
    <row r="201" spans="1:9">
      <c r="A201" s="448" t="s">
        <v>3608</v>
      </c>
      <c r="B201" s="507" t="s">
        <v>3591</v>
      </c>
      <c r="C201" s="507"/>
      <c r="D201" s="507"/>
      <c r="E201" s="507"/>
      <c r="F201" s="507"/>
      <c r="G201" s="507"/>
      <c r="H201" s="507"/>
      <c r="I201" s="507"/>
    </row>
    <row r="202" spans="1:9">
      <c r="A202" s="332" t="s">
        <v>3592</v>
      </c>
      <c r="B202" s="332" t="s">
        <v>3593</v>
      </c>
      <c r="C202" s="332" t="s">
        <v>3594</v>
      </c>
      <c r="D202" s="332" t="s">
        <v>3595</v>
      </c>
      <c r="E202" s="332" t="s">
        <v>2602</v>
      </c>
      <c r="F202" s="332" t="s">
        <v>92</v>
      </c>
      <c r="G202" s="332" t="s">
        <v>3596</v>
      </c>
      <c r="H202" s="332" t="s">
        <v>3597</v>
      </c>
      <c r="I202" s="332" t="s">
        <v>3598</v>
      </c>
    </row>
    <row r="203" spans="1:9">
      <c r="A203" s="332" t="s">
        <v>3599</v>
      </c>
      <c r="B203" s="342">
        <v>0</v>
      </c>
      <c r="C203" s="342">
        <v>6</v>
      </c>
      <c r="D203" s="342">
        <v>9</v>
      </c>
      <c r="E203" s="342">
        <v>25</v>
      </c>
      <c r="F203" s="342">
        <v>21</v>
      </c>
      <c r="G203" s="342">
        <v>215</v>
      </c>
      <c r="H203" s="342">
        <v>81</v>
      </c>
      <c r="I203" s="342">
        <v>134</v>
      </c>
    </row>
    <row r="204" spans="1:9">
      <c r="A204" s="332" t="s">
        <v>3600</v>
      </c>
      <c r="B204" s="342">
        <v>4</v>
      </c>
      <c r="C204" s="342">
        <v>3</v>
      </c>
      <c r="D204" s="342">
        <v>15</v>
      </c>
      <c r="E204" s="342">
        <v>40</v>
      </c>
      <c r="F204" s="342">
        <v>43</v>
      </c>
      <c r="G204" s="342">
        <v>163</v>
      </c>
      <c r="H204" s="342">
        <v>56</v>
      </c>
      <c r="I204" s="342">
        <v>94</v>
      </c>
    </row>
    <row r="205" spans="1:9" ht="15.75" thickBot="1">
      <c r="A205" s="48" t="s">
        <v>3601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3602</v>
      </c>
      <c r="B206" s="18">
        <f>SUM(G205:H205)/SUM(G203:H203)</f>
        <v>-0.26013513513513514</v>
      </c>
    </row>
    <row r="207" spans="1:9" ht="15.75" thickBot="1">
      <c r="A207" s="414" t="s">
        <v>3603</v>
      </c>
      <c r="B207" s="18">
        <f>I205/I203</f>
        <v>-0.29850746268656714</v>
      </c>
    </row>
    <row r="209" spans="1:9">
      <c r="A209" s="448" t="s">
        <v>3609</v>
      </c>
      <c r="B209" s="507" t="s">
        <v>3591</v>
      </c>
      <c r="C209" s="507"/>
      <c r="D209" s="507"/>
      <c r="E209" s="507"/>
      <c r="F209" s="507"/>
      <c r="G209" s="507"/>
      <c r="H209" s="507"/>
      <c r="I209" s="507"/>
    </row>
    <row r="210" spans="1:9">
      <c r="A210" s="332" t="s">
        <v>3592</v>
      </c>
      <c r="B210" s="332" t="s">
        <v>3593</v>
      </c>
      <c r="C210" s="332" t="s">
        <v>3594</v>
      </c>
      <c r="D210" s="332" t="s">
        <v>3595</v>
      </c>
      <c r="E210" s="332" t="s">
        <v>2602</v>
      </c>
      <c r="F210" s="332" t="s">
        <v>92</v>
      </c>
      <c r="G210" s="332" t="s">
        <v>3596</v>
      </c>
      <c r="H210" s="332" t="s">
        <v>3597</v>
      </c>
      <c r="I210" s="332" t="s">
        <v>3598</v>
      </c>
    </row>
    <row r="211" spans="1:9">
      <c r="A211" s="332" t="s">
        <v>3599</v>
      </c>
      <c r="B211" s="342">
        <v>0</v>
      </c>
      <c r="C211" s="342">
        <v>17</v>
      </c>
      <c r="D211" s="342">
        <v>18</v>
      </c>
      <c r="E211" s="342">
        <v>22</v>
      </c>
      <c r="F211" s="342">
        <v>12</v>
      </c>
      <c r="G211" s="342">
        <v>73</v>
      </c>
      <c r="H211" s="342">
        <v>21</v>
      </c>
      <c r="I211" s="342">
        <v>21</v>
      </c>
    </row>
    <row r="212" spans="1:9">
      <c r="A212" s="332" t="s">
        <v>3600</v>
      </c>
      <c r="B212" s="342">
        <v>0</v>
      </c>
      <c r="C212" s="342">
        <v>15</v>
      </c>
      <c r="D212" s="342">
        <v>22</v>
      </c>
      <c r="E212" s="342">
        <v>39</v>
      </c>
      <c r="F212" s="342">
        <v>23</v>
      </c>
      <c r="G212" s="342">
        <v>51</v>
      </c>
      <c r="H212" s="342">
        <v>17</v>
      </c>
      <c r="I212" s="342">
        <v>19</v>
      </c>
    </row>
    <row r="213" spans="1:9" ht="15.75" thickBot="1">
      <c r="A213" s="48" t="s">
        <v>3601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3602</v>
      </c>
      <c r="B214" s="18">
        <f>SUM(G213:H213)/SUM(G211:H211)</f>
        <v>-0.27659574468085107</v>
      </c>
    </row>
    <row r="215" spans="1:9" ht="15.75" thickBot="1">
      <c r="A215" s="414" t="s">
        <v>3603</v>
      </c>
      <c r="B215" s="18">
        <f>I213/I211</f>
        <v>-9.5238095238095233E-2</v>
      </c>
    </row>
    <row r="217" spans="1:9">
      <c r="A217" s="447" t="s">
        <v>3610</v>
      </c>
      <c r="B217" s="507" t="s">
        <v>3591</v>
      </c>
      <c r="C217" s="507"/>
      <c r="D217" s="507"/>
      <c r="E217" s="507"/>
    </row>
    <row r="218" spans="1:9">
      <c r="A218" s="332" t="s">
        <v>3592</v>
      </c>
      <c r="B218" s="332" t="s">
        <v>3604</v>
      </c>
      <c r="C218" s="332" t="s">
        <v>3605</v>
      </c>
      <c r="D218" s="332" t="s">
        <v>3606</v>
      </c>
      <c r="E218" s="332" t="s">
        <v>92</v>
      </c>
    </row>
    <row r="219" spans="1:9">
      <c r="A219" s="332" t="s">
        <v>3599</v>
      </c>
      <c r="B219" s="342">
        <v>112</v>
      </c>
      <c r="C219" s="342">
        <v>16</v>
      </c>
      <c r="D219" s="342">
        <v>9</v>
      </c>
      <c r="E219" s="342">
        <v>134</v>
      </c>
    </row>
    <row r="220" spans="1:9">
      <c r="A220" s="332" t="s">
        <v>3600</v>
      </c>
      <c r="B220" s="342">
        <v>87</v>
      </c>
      <c r="C220" s="342">
        <v>17</v>
      </c>
      <c r="D220" s="342">
        <v>9</v>
      </c>
      <c r="E220" s="342">
        <v>151</v>
      </c>
    </row>
    <row r="221" spans="1:9" ht="15.75" thickBot="1">
      <c r="A221" s="48" t="s">
        <v>3601</v>
      </c>
      <c r="B221" s="8">
        <f>B220-B219</f>
        <v>-25</v>
      </c>
      <c r="C221" s="8">
        <f t="shared" ref="C221:E221" si="9">C220-C219</f>
        <v>1</v>
      </c>
      <c r="D221" s="8">
        <f t="shared" si="9"/>
        <v>0</v>
      </c>
      <c r="E221" s="8">
        <f t="shared" si="9"/>
        <v>17</v>
      </c>
    </row>
    <row r="222" spans="1:9" ht="15.75" thickBot="1">
      <c r="A222" s="414" t="s">
        <v>3607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2020-11-17T04:00:49Z</dcterms:modified>
</cp:coreProperties>
</file>