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bf152d9f2b924f16/Data Curation Progect File/Team/"/>
    </mc:Choice>
  </mc:AlternateContent>
  <xr:revisionPtr revIDLastSave="129" documentId="13_ncr:1_{B4CD6B0F-FB1B-43B4-8AB4-1D3FF8077CFC}" xr6:coauthVersionLast="47" xr6:coauthVersionMax="47" xr10:uidLastSave="{634F9CE0-FF84-41CC-9A59-F3E5170E3DC3}"/>
  <bookViews>
    <workbookView xWindow="-108" yWindow="-108" windowWidth="23256" windowHeight="12456" xr2:uid="{1CC5F0EC-C41F-42E2-B7AF-02ED6A275196}"/>
  </bookViews>
  <sheets>
    <sheet name="Team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" i="1"/>
  <c r="O5" i="1"/>
  <c r="AN14" i="1"/>
  <c r="AN8" i="1"/>
  <c r="AN9" i="1"/>
  <c r="AN17" i="1"/>
  <c r="AN10" i="1"/>
  <c r="AN16" i="1"/>
  <c r="AN4" i="1"/>
  <c r="AN19" i="1"/>
  <c r="AN12" i="1"/>
  <c r="AN13" i="1"/>
  <c r="AN7" i="1"/>
  <c r="AN3" i="1"/>
  <c r="AN5" i="1"/>
  <c r="AN11" i="1"/>
  <c r="AN15" i="1"/>
  <c r="AN18" i="1"/>
  <c r="AN6" i="1"/>
  <c r="AN2" i="1"/>
  <c r="AM14" i="1"/>
  <c r="AM8" i="1"/>
  <c r="AM9" i="1"/>
  <c r="AM17" i="1"/>
  <c r="AM10" i="1"/>
  <c r="AM16" i="1"/>
  <c r="AM4" i="1"/>
  <c r="AM19" i="1"/>
  <c r="AM12" i="1"/>
  <c r="AM13" i="1"/>
  <c r="AM7" i="1"/>
  <c r="AM3" i="1"/>
  <c r="AM5" i="1"/>
  <c r="AM11" i="1"/>
  <c r="AM15" i="1"/>
  <c r="AM18" i="1"/>
  <c r="AM6" i="1"/>
  <c r="AM2" i="1"/>
  <c r="K14" i="1"/>
  <c r="K8" i="1"/>
  <c r="K9" i="1"/>
  <c r="K17" i="1"/>
  <c r="K10" i="1"/>
  <c r="K16" i="1"/>
  <c r="K4" i="1"/>
  <c r="K19" i="1"/>
  <c r="K12" i="1"/>
  <c r="K13" i="1"/>
  <c r="K7" i="1"/>
  <c r="K3" i="1"/>
  <c r="K5" i="1"/>
  <c r="K11" i="1"/>
  <c r="K15" i="1"/>
  <c r="K18" i="1"/>
  <c r="K6" i="1"/>
  <c r="K2" i="1"/>
  <c r="J14" i="1"/>
  <c r="J8" i="1"/>
  <c r="J9" i="1"/>
  <c r="J17" i="1"/>
  <c r="J10" i="1"/>
  <c r="J16" i="1"/>
  <c r="J4" i="1"/>
  <c r="J19" i="1"/>
  <c r="J12" i="1"/>
  <c r="J13" i="1"/>
  <c r="J7" i="1"/>
  <c r="J3" i="1"/>
  <c r="J5" i="1"/>
  <c r="J11" i="1"/>
  <c r="J15" i="1"/>
  <c r="J18" i="1"/>
  <c r="J6" i="1"/>
  <c r="J2" i="1"/>
  <c r="I14" i="1"/>
  <c r="I8" i="1"/>
  <c r="I9" i="1"/>
  <c r="I17" i="1"/>
  <c r="I10" i="1"/>
  <c r="I16" i="1"/>
  <c r="I4" i="1"/>
  <c r="I19" i="1"/>
  <c r="I12" i="1"/>
  <c r="I13" i="1"/>
  <c r="I7" i="1"/>
  <c r="I3" i="1"/>
  <c r="I5" i="1"/>
  <c r="I11" i="1"/>
  <c r="I15" i="1"/>
  <c r="I18" i="1"/>
  <c r="I6" i="1"/>
  <c r="I2" i="1"/>
  <c r="AL14" i="1"/>
  <c r="AL8" i="1"/>
  <c r="AL9" i="1"/>
  <c r="AL17" i="1"/>
  <c r="AL10" i="1"/>
  <c r="AL16" i="1"/>
  <c r="AL4" i="1"/>
  <c r="AL19" i="1"/>
  <c r="AL12" i="1"/>
  <c r="AL13" i="1"/>
  <c r="AL7" i="1"/>
  <c r="AL3" i="1"/>
  <c r="AL5" i="1"/>
  <c r="AL11" i="1"/>
  <c r="AL15" i="1"/>
  <c r="AL18" i="1"/>
  <c r="AL6" i="1"/>
  <c r="AL2" i="1"/>
  <c r="AK14" i="1"/>
  <c r="AK8" i="1"/>
  <c r="AK9" i="1"/>
  <c r="AK17" i="1"/>
  <c r="AK10" i="1"/>
  <c r="AK16" i="1"/>
  <c r="AK4" i="1"/>
  <c r="AK19" i="1"/>
  <c r="AK12" i="1"/>
  <c r="AK13" i="1"/>
  <c r="AK7" i="1"/>
  <c r="AK3" i="1"/>
  <c r="AK5" i="1"/>
  <c r="AK11" i="1"/>
  <c r="AK15" i="1"/>
  <c r="AK18" i="1"/>
  <c r="AK6" i="1"/>
  <c r="AK2" i="1"/>
  <c r="AJ14" i="1"/>
  <c r="AJ8" i="1"/>
  <c r="AJ9" i="1"/>
  <c r="AJ17" i="1"/>
  <c r="AJ10" i="1"/>
  <c r="AJ16" i="1"/>
  <c r="AJ4" i="1"/>
  <c r="AJ19" i="1"/>
  <c r="AJ12" i="1"/>
  <c r="AJ13" i="1"/>
  <c r="AJ7" i="1"/>
  <c r="AJ3" i="1"/>
  <c r="AJ5" i="1"/>
  <c r="AJ11" i="1"/>
  <c r="AJ15" i="1"/>
  <c r="AJ18" i="1"/>
  <c r="AJ6" i="1"/>
  <c r="AJ2" i="1"/>
  <c r="AI14" i="1"/>
  <c r="AI8" i="1"/>
  <c r="AI9" i="1"/>
  <c r="AI17" i="1"/>
  <c r="AI10" i="1"/>
  <c r="AI16" i="1"/>
  <c r="AI4" i="1"/>
  <c r="AI19" i="1"/>
  <c r="AI12" i="1"/>
  <c r="AI13" i="1"/>
  <c r="AI7" i="1"/>
  <c r="AI3" i="1"/>
  <c r="AI5" i="1"/>
  <c r="AI11" i="1"/>
  <c r="AI15" i="1"/>
  <c r="AI18" i="1"/>
  <c r="AI6" i="1"/>
  <c r="AI2" i="1"/>
  <c r="AD14" i="1"/>
  <c r="AD8" i="1"/>
  <c r="AD9" i="1"/>
  <c r="AD17" i="1"/>
  <c r="AD10" i="1"/>
  <c r="AD16" i="1"/>
  <c r="AD4" i="1"/>
  <c r="AD19" i="1"/>
  <c r="AD12" i="1"/>
  <c r="AD13" i="1"/>
  <c r="AD7" i="1"/>
  <c r="AD3" i="1"/>
  <c r="AD5" i="1"/>
  <c r="AD11" i="1"/>
  <c r="AD15" i="1"/>
  <c r="AD18" i="1"/>
  <c r="AD6" i="1"/>
  <c r="AD2" i="1"/>
  <c r="AC14" i="1"/>
  <c r="AC8" i="1"/>
  <c r="AC9" i="1"/>
  <c r="AC17" i="1"/>
  <c r="AC10" i="1"/>
  <c r="AC16" i="1"/>
  <c r="AC4" i="1"/>
  <c r="AC19" i="1"/>
  <c r="AC12" i="1"/>
  <c r="AC13" i="1"/>
  <c r="AC7" i="1"/>
  <c r="AC3" i="1"/>
  <c r="AC5" i="1"/>
  <c r="AC11" i="1"/>
  <c r="AC15" i="1"/>
  <c r="AC18" i="1"/>
  <c r="AC6" i="1"/>
  <c r="AC2" i="1"/>
  <c r="AB14" i="1"/>
  <c r="AB8" i="1"/>
  <c r="AB9" i="1"/>
  <c r="AB17" i="1"/>
  <c r="AB10" i="1"/>
  <c r="AB16" i="1"/>
  <c r="AB4" i="1"/>
  <c r="AB19" i="1"/>
  <c r="AB12" i="1"/>
  <c r="AB13" i="1"/>
  <c r="AB7" i="1"/>
  <c r="AB3" i="1"/>
  <c r="AB5" i="1"/>
  <c r="AB11" i="1"/>
  <c r="AB15" i="1"/>
  <c r="AB18" i="1"/>
  <c r="AB6" i="1"/>
  <c r="AB2" i="1"/>
  <c r="AA2" i="1"/>
  <c r="AA14" i="1"/>
  <c r="AA8" i="1"/>
  <c r="AA9" i="1"/>
  <c r="AA17" i="1"/>
  <c r="AA10" i="1"/>
  <c r="AA16" i="1"/>
  <c r="AA4" i="1"/>
  <c r="AA19" i="1"/>
  <c r="AA12" i="1"/>
  <c r="AA13" i="1"/>
  <c r="AA7" i="1"/>
  <c r="AA3" i="1"/>
  <c r="AA5" i="1"/>
  <c r="AA11" i="1"/>
  <c r="AA15" i="1"/>
  <c r="AA18" i="1"/>
  <c r="AA6" i="1"/>
  <c r="Z14" i="1"/>
  <c r="Z8" i="1"/>
  <c r="Z9" i="1"/>
  <c r="Z17" i="1"/>
  <c r="Z10" i="1"/>
  <c r="Z16" i="1"/>
  <c r="Z4" i="1"/>
  <c r="Z19" i="1"/>
  <c r="Z12" i="1"/>
  <c r="Z13" i="1"/>
  <c r="Z7" i="1"/>
  <c r="Z3" i="1"/>
  <c r="Z5" i="1"/>
  <c r="Z11" i="1"/>
  <c r="Z15" i="1"/>
  <c r="Z18" i="1"/>
  <c r="Z6" i="1"/>
  <c r="Z2" i="1"/>
  <c r="AH14" i="1"/>
  <c r="AH8" i="1"/>
  <c r="AH9" i="1"/>
  <c r="AH17" i="1"/>
  <c r="AH10" i="1"/>
  <c r="AH16" i="1"/>
  <c r="AH4" i="1"/>
  <c r="AH19" i="1"/>
  <c r="AH12" i="1"/>
  <c r="AH13" i="1"/>
  <c r="AH7" i="1"/>
  <c r="AH3" i="1"/>
  <c r="AH5" i="1"/>
  <c r="AH11" i="1"/>
  <c r="AH15" i="1"/>
  <c r="AH18" i="1"/>
  <c r="AH6" i="1"/>
  <c r="AH2" i="1"/>
  <c r="AG14" i="1"/>
  <c r="AG8" i="1"/>
  <c r="AG9" i="1"/>
  <c r="AG17" i="1"/>
  <c r="AG10" i="1"/>
  <c r="AG16" i="1"/>
  <c r="AG4" i="1"/>
  <c r="AG19" i="1"/>
  <c r="AG12" i="1"/>
  <c r="AG13" i="1"/>
  <c r="AG7" i="1"/>
  <c r="AG3" i="1"/>
  <c r="AG5" i="1"/>
  <c r="AG11" i="1"/>
  <c r="AG15" i="1"/>
  <c r="AG18" i="1"/>
  <c r="AG6" i="1"/>
  <c r="AG2" i="1"/>
  <c r="AF14" i="1"/>
  <c r="AF8" i="1"/>
  <c r="AF9" i="1"/>
  <c r="AF17" i="1"/>
  <c r="AF10" i="1"/>
  <c r="AF16" i="1"/>
  <c r="AF4" i="1"/>
  <c r="AF19" i="1"/>
  <c r="AF12" i="1"/>
  <c r="AF13" i="1"/>
  <c r="AF7" i="1"/>
  <c r="AF3" i="1"/>
  <c r="AF5" i="1"/>
  <c r="AF11" i="1"/>
  <c r="AF15" i="1"/>
  <c r="AF18" i="1"/>
  <c r="AF6" i="1"/>
  <c r="AF2" i="1"/>
  <c r="X14" i="1"/>
  <c r="X8" i="1"/>
  <c r="X9" i="1"/>
  <c r="X17" i="1"/>
  <c r="X10" i="1"/>
  <c r="X16" i="1"/>
  <c r="X4" i="1"/>
  <c r="X19" i="1"/>
  <c r="X12" i="1"/>
  <c r="X13" i="1"/>
  <c r="X7" i="1"/>
  <c r="X3" i="1"/>
  <c r="X5" i="1"/>
  <c r="X11" i="1"/>
  <c r="X15" i="1"/>
  <c r="X18" i="1"/>
  <c r="X6" i="1"/>
  <c r="X2" i="1"/>
  <c r="W2" i="1"/>
  <c r="W14" i="1"/>
  <c r="W8" i="1"/>
  <c r="W9" i="1"/>
  <c r="W17" i="1"/>
  <c r="W10" i="1"/>
  <c r="W16" i="1"/>
  <c r="W4" i="1"/>
  <c r="W19" i="1"/>
  <c r="W12" i="1"/>
  <c r="W13" i="1"/>
  <c r="W7" i="1"/>
  <c r="W3" i="1"/>
  <c r="W5" i="1"/>
  <c r="W11" i="1"/>
  <c r="W15" i="1"/>
  <c r="W18" i="1"/>
  <c r="W6" i="1"/>
  <c r="AE14" i="1"/>
  <c r="AE8" i="1"/>
  <c r="AE9" i="1"/>
  <c r="AE17" i="1"/>
  <c r="AE10" i="1"/>
  <c r="AE16" i="1"/>
  <c r="AE4" i="1"/>
  <c r="AE19" i="1"/>
  <c r="AE12" i="1"/>
  <c r="AE13" i="1"/>
  <c r="AE7" i="1"/>
  <c r="AE3" i="1"/>
  <c r="AE5" i="1"/>
  <c r="AE11" i="1"/>
  <c r="AE15" i="1"/>
  <c r="AE18" i="1"/>
  <c r="AE6" i="1"/>
  <c r="AE2" i="1"/>
  <c r="Y14" i="1"/>
  <c r="Y8" i="1"/>
  <c r="Y9" i="1"/>
  <c r="Y17" i="1"/>
  <c r="Y10" i="1"/>
  <c r="Y16" i="1"/>
  <c r="Y4" i="1"/>
  <c r="Y19" i="1"/>
  <c r="Y12" i="1"/>
  <c r="Y13" i="1"/>
  <c r="Y7" i="1"/>
  <c r="Y3" i="1"/>
  <c r="Y5" i="1"/>
  <c r="Y11" i="1"/>
  <c r="Y15" i="1"/>
  <c r="Y18" i="1"/>
  <c r="Y6" i="1"/>
  <c r="Y2" i="1"/>
  <c r="V14" i="1"/>
  <c r="V8" i="1"/>
  <c r="V9" i="1"/>
  <c r="V17" i="1"/>
  <c r="V10" i="1"/>
  <c r="V16" i="1"/>
  <c r="V4" i="1"/>
  <c r="V19" i="1"/>
  <c r="V12" i="1"/>
  <c r="V13" i="1"/>
  <c r="V7" i="1"/>
  <c r="V3" i="1"/>
  <c r="V5" i="1"/>
  <c r="V11" i="1"/>
  <c r="V15" i="1"/>
  <c r="V18" i="1"/>
  <c r="V6" i="1"/>
  <c r="V2" i="1"/>
  <c r="U2" i="1"/>
  <c r="U14" i="1"/>
  <c r="U8" i="1"/>
  <c r="U9" i="1"/>
  <c r="U17" i="1"/>
  <c r="U10" i="1"/>
  <c r="U16" i="1"/>
  <c r="U4" i="1"/>
  <c r="U19" i="1"/>
  <c r="U12" i="1"/>
  <c r="U13" i="1"/>
  <c r="U7" i="1"/>
  <c r="U3" i="1"/>
  <c r="U5" i="1"/>
  <c r="U11" i="1"/>
  <c r="U15" i="1"/>
  <c r="U18" i="1"/>
  <c r="U6" i="1"/>
  <c r="T2" i="1"/>
  <c r="T14" i="1"/>
  <c r="T8" i="1"/>
  <c r="T9" i="1"/>
  <c r="T17" i="1"/>
  <c r="T10" i="1"/>
  <c r="T16" i="1"/>
  <c r="T4" i="1"/>
  <c r="T19" i="1"/>
  <c r="T12" i="1"/>
  <c r="T13" i="1"/>
  <c r="T7" i="1"/>
  <c r="T5" i="1"/>
  <c r="T11" i="1"/>
  <c r="T15" i="1"/>
  <c r="T18" i="1"/>
  <c r="T6" i="1"/>
  <c r="R14" i="1"/>
  <c r="R8" i="1"/>
  <c r="R9" i="1"/>
  <c r="R17" i="1"/>
  <c r="R10" i="1"/>
  <c r="R16" i="1"/>
  <c r="R4" i="1"/>
  <c r="R19" i="1"/>
  <c r="R12" i="1"/>
  <c r="R13" i="1"/>
  <c r="R7" i="1"/>
  <c r="R5" i="1"/>
  <c r="R11" i="1"/>
  <c r="R15" i="1"/>
  <c r="R18" i="1"/>
  <c r="R6" i="1"/>
  <c r="R2" i="1"/>
  <c r="Q14" i="1"/>
  <c r="Q8" i="1"/>
  <c r="Q9" i="1"/>
  <c r="Q17" i="1"/>
  <c r="Q10" i="1"/>
  <c r="Q16" i="1"/>
  <c r="Q4" i="1"/>
  <c r="Q19" i="1"/>
  <c r="Q12" i="1"/>
  <c r="Q13" i="1"/>
  <c r="Q7" i="1"/>
  <c r="Q3" i="1"/>
  <c r="Q5" i="1"/>
  <c r="Q11" i="1"/>
  <c r="Q15" i="1"/>
  <c r="Q18" i="1"/>
  <c r="Q6" i="1"/>
  <c r="Q2" i="1"/>
  <c r="P14" i="1"/>
  <c r="P8" i="1"/>
  <c r="P9" i="1"/>
  <c r="P17" i="1"/>
  <c r="P10" i="1"/>
  <c r="P16" i="1"/>
  <c r="P4" i="1"/>
  <c r="P19" i="1"/>
  <c r="P12" i="1"/>
  <c r="P13" i="1"/>
  <c r="P7" i="1"/>
  <c r="P3" i="1"/>
  <c r="P5" i="1"/>
  <c r="P11" i="1"/>
  <c r="P15" i="1"/>
  <c r="P18" i="1"/>
  <c r="P6" i="1"/>
  <c r="P2" i="1"/>
  <c r="O14" i="1"/>
  <c r="O8" i="1"/>
  <c r="O9" i="1"/>
  <c r="O17" i="1"/>
  <c r="O10" i="1"/>
  <c r="O16" i="1"/>
  <c r="O4" i="1"/>
  <c r="O19" i="1"/>
  <c r="O12" i="1"/>
  <c r="O13" i="1"/>
  <c r="O7" i="1"/>
  <c r="O3" i="1"/>
  <c r="O11" i="1"/>
  <c r="O15" i="1"/>
  <c r="O18" i="1"/>
  <c r="O6" i="1"/>
  <c r="O2" i="1"/>
  <c r="L14" i="1"/>
  <c r="L8" i="1"/>
  <c r="L9" i="1"/>
  <c r="L17" i="1"/>
  <c r="L10" i="1"/>
  <c r="L16" i="1"/>
  <c r="L4" i="1"/>
  <c r="L19" i="1"/>
  <c r="L12" i="1"/>
  <c r="L13" i="1"/>
  <c r="L7" i="1"/>
  <c r="L3" i="1"/>
  <c r="L5" i="1"/>
  <c r="L11" i="1"/>
  <c r="L15" i="1"/>
  <c r="L18" i="1"/>
  <c r="L6" i="1"/>
  <c r="L2" i="1"/>
  <c r="H14" i="1"/>
  <c r="H8" i="1"/>
  <c r="H9" i="1"/>
  <c r="H17" i="1"/>
  <c r="H10" i="1"/>
  <c r="H16" i="1"/>
  <c r="H4" i="1"/>
  <c r="H19" i="1"/>
  <c r="H12" i="1"/>
  <c r="H13" i="1"/>
  <c r="H7" i="1"/>
  <c r="H3" i="1"/>
  <c r="H5" i="1"/>
  <c r="H11" i="1"/>
  <c r="H15" i="1"/>
  <c r="H18" i="1"/>
  <c r="H6" i="1"/>
  <c r="H2" i="1"/>
  <c r="G2" i="1"/>
  <c r="G14" i="1"/>
  <c r="G8" i="1"/>
  <c r="G9" i="1"/>
  <c r="G17" i="1"/>
  <c r="G10" i="1"/>
  <c r="G16" i="1"/>
  <c r="G4" i="1"/>
  <c r="G19" i="1"/>
  <c r="G12" i="1"/>
  <c r="G13" i="1"/>
  <c r="G7" i="1"/>
  <c r="G3" i="1"/>
  <c r="G5" i="1"/>
  <c r="G11" i="1"/>
  <c r="G15" i="1"/>
  <c r="G18" i="1"/>
  <c r="G6" i="1"/>
  <c r="F2" i="1"/>
  <c r="F14" i="1"/>
  <c r="F8" i="1"/>
  <c r="F9" i="1"/>
  <c r="F17" i="1"/>
  <c r="F10" i="1"/>
  <c r="F16" i="1"/>
  <c r="F4" i="1"/>
  <c r="F19" i="1"/>
  <c r="F12" i="1"/>
  <c r="F13" i="1"/>
  <c r="F7" i="1"/>
  <c r="F3" i="1"/>
  <c r="F5" i="1"/>
  <c r="F11" i="1"/>
  <c r="F15" i="1"/>
  <c r="F18" i="1"/>
  <c r="F6" i="1"/>
  <c r="E14" i="1"/>
  <c r="E8" i="1"/>
  <c r="E9" i="1"/>
  <c r="E17" i="1"/>
  <c r="E10" i="1"/>
  <c r="E16" i="1"/>
  <c r="E4" i="1"/>
  <c r="E19" i="1"/>
  <c r="E12" i="1"/>
  <c r="E13" i="1"/>
  <c r="E7" i="1"/>
  <c r="E3" i="1"/>
  <c r="E5" i="1"/>
  <c r="E11" i="1"/>
  <c r="E15" i="1"/>
  <c r="E18" i="1"/>
  <c r="E6" i="1"/>
  <c r="E2" i="1"/>
</calcChain>
</file>

<file path=xl/sharedStrings.xml><?xml version="1.0" encoding="utf-8"?>
<sst xmlns="http://schemas.openxmlformats.org/spreadsheetml/2006/main" count="80" uniqueCount="63">
  <si>
    <t>Rank</t>
  </si>
  <si>
    <t>Team</t>
  </si>
  <si>
    <t>Accurate Crosses per Match</t>
  </si>
  <si>
    <t>Cross Success (%)</t>
  </si>
  <si>
    <t>Matches</t>
  </si>
  <si>
    <t>Country</t>
  </si>
  <si>
    <t>Bayern München</t>
  </si>
  <si>
    <t>GER</t>
  </si>
  <si>
    <t>VfL Bochum</t>
  </si>
  <si>
    <t>Borussia Mönchengladbach</t>
  </si>
  <si>
    <t>FC Augsburg</t>
  </si>
  <si>
    <t>Union Berlin</t>
  </si>
  <si>
    <t>FC Heidenheim</t>
  </si>
  <si>
    <t>Mainz 05</t>
  </si>
  <si>
    <t>RB Leipzig</t>
  </si>
  <si>
    <t>FC Köln</t>
  </si>
  <si>
    <t>Werder Bremen</t>
  </si>
  <si>
    <t>SC Freiburg</t>
  </si>
  <si>
    <t>TSG Hoffenheim</t>
  </si>
  <si>
    <t>Bayer Leverkusen</t>
  </si>
  <si>
    <t>VfB Stuttgart</t>
  </si>
  <si>
    <t>Eintracht Frankfurt</t>
  </si>
  <si>
    <t>Wolfsburg</t>
  </si>
  <si>
    <t>SV Darmstadt</t>
  </si>
  <si>
    <t>Borussia Dortmund</t>
  </si>
  <si>
    <t>FotMob Team Rating</t>
  </si>
  <si>
    <t>Saves per Match</t>
  </si>
  <si>
    <t>Total Saves</t>
  </si>
  <si>
    <t>Possession (%)</t>
  </si>
  <si>
    <t>Shots on Target per Match</t>
  </si>
  <si>
    <t>Shot Conversion Rate (%)</t>
  </si>
  <si>
    <t>Penalties Won</t>
  </si>
  <si>
    <t>Conversion Rate (%)</t>
  </si>
  <si>
    <t xml:space="preserve"> </t>
  </si>
  <si>
    <t>Interceptions per Match</t>
  </si>
  <si>
    <t>Total Interceptions</t>
  </si>
  <si>
    <t>Goals Conceded per Match</t>
  </si>
  <si>
    <t>Total Goals Conceded</t>
  </si>
  <si>
    <t>Fouls per Match</t>
  </si>
  <si>
    <t>Expected Goals</t>
  </si>
  <si>
    <t>Penalties Conceded</t>
  </si>
  <si>
    <t>Penalty Goals Conceded</t>
  </si>
  <si>
    <t>Goals per Match</t>
  </si>
  <si>
    <t>Corners Taken</t>
  </si>
  <si>
    <t>Total Goals</t>
  </si>
  <si>
    <t>Clean Sheets</t>
  </si>
  <si>
    <t>Red Cards</t>
  </si>
  <si>
    <t>Yellow Cards</t>
  </si>
  <si>
    <t>Big Chances</t>
  </si>
  <si>
    <t>Big Chances Missed</t>
  </si>
  <si>
    <t>Accurate Passes per Match</t>
  </si>
  <si>
    <t>Pass Success (%)</t>
  </si>
  <si>
    <t>Accurate Long Balls per Match</t>
  </si>
  <si>
    <t>Successful Long Balls (%)</t>
  </si>
  <si>
    <t>Possession Won Final 3rd per Match</t>
  </si>
  <si>
    <t>Total Possessions Won</t>
  </si>
  <si>
    <t>Touches in Opposition Box</t>
  </si>
  <si>
    <t>Clearances per Match</t>
  </si>
  <si>
    <t>Total Clearances</t>
  </si>
  <si>
    <t>Penalties Scored</t>
  </si>
  <si>
    <t>distance Covered(km)</t>
  </si>
  <si>
    <t>Total Shot</t>
  </si>
  <si>
    <t>Shot 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</si>
</sst>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color rgb="FF000E14"/>
      <name val="Arial"/>
      <family val="2"/>
    </font>
    <font>
      <sz val="10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0" fontId="19" fillId="0" borderId="0" xfId="0" applyFont="1" applyAlignment="1">
      <alignment horizontal="right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26" Type="http://schemas.microsoft.com/office/2017/10/relationships/person" Target="persons/person.xml"/><Relationship Id="rId3" Type="http://schemas.openxmlformats.org/officeDocument/2006/relationships/externalLink" Target="externalLinks/externalLink2.xml"/><Relationship Id="rId21" Type="http://schemas.openxmlformats.org/officeDocument/2006/relationships/externalLink" Target="externalLinks/externalLink20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externalLink" Target="externalLinks/externalLink19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24" Type="http://schemas.openxmlformats.org/officeDocument/2006/relationships/styles" Target="styles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23" Type="http://schemas.openxmlformats.org/officeDocument/2006/relationships/theme" Target="theme/theme1.xml"/><Relationship Id="rId10" Type="http://schemas.openxmlformats.org/officeDocument/2006/relationships/externalLink" Target="externalLinks/externalLink9.xml"/><Relationship Id="rId19" Type="http://schemas.openxmlformats.org/officeDocument/2006/relationships/externalLink" Target="externalLinks/externalLink18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Relationship Id="rId27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path\to\file\team_ratings.xlsx" TargetMode="External"/></Relationships>
</file>

<file path=xl/externalLinks/_rels/externalLink1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er\Downloads\bundesliga23_24\Team\goals_conceded_team_match.xlsx" TargetMode="External"/><Relationship Id="rId1" Type="http://schemas.openxmlformats.org/officeDocument/2006/relationships/externalLinkPath" Target="goals_conceded_team_match.xlsx" TargetMode="External"/></Relationships>
</file>

<file path=xl/externalLinks/_rels/externalLink1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er\Downloads\bundesliga23_24\Team\fk_foul_lost_team.xlsx" TargetMode="External"/><Relationship Id="rId1" Type="http://schemas.openxmlformats.org/officeDocument/2006/relationships/externalLinkPath" Target="fk_foul_lost_team.xlsx" TargetMode="External"/></Relationships>
</file>

<file path=xl/externalLinks/_rels/externalLink1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er\Downloads\bundesliga23_24\Team\clean_sheet_team.xlsx" TargetMode="External"/><Relationship Id="rId1" Type="http://schemas.openxmlformats.org/officeDocument/2006/relationships/externalLinkPath" Target="clean_sheet_team.xlsx" TargetMode="External"/></Relationships>
</file>

<file path=xl/externalLinks/_rels/externalLink1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er\Downloads\bundesliga23_24\Team\total_red_card_team.xlsx" TargetMode="External"/><Relationship Id="rId1" Type="http://schemas.openxmlformats.org/officeDocument/2006/relationships/externalLinkPath" Target="total_red_card_team.xlsx" TargetMode="External"/></Relationships>
</file>

<file path=xl/externalLinks/_rels/externalLink1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er\Downloads\bundesliga23_24\Team\big_chance_team.xlsx" TargetMode="External"/><Relationship Id="rId1" Type="http://schemas.openxmlformats.org/officeDocument/2006/relationships/externalLinkPath" Target="big_chance_team.xlsx" TargetMode="External"/></Relationships>
</file>

<file path=xl/externalLinks/_rels/externalLink1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er\Downloads\bundesliga23_24\Team\big_chance_missed_team.xlsx" TargetMode="External"/><Relationship Id="rId1" Type="http://schemas.openxmlformats.org/officeDocument/2006/relationships/externalLinkPath" Target="big_chance_missed_team.xlsx" TargetMode="External"/></Relationships>
</file>

<file path=xl/externalLinks/_rels/externalLink1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er\Downloads\bundesliga23_24\Team\expected_goals_team.xlsx" TargetMode="External"/><Relationship Id="rId1" Type="http://schemas.openxmlformats.org/officeDocument/2006/relationships/externalLinkPath" Target="expected_goals_team.xlsx" TargetMode="External"/></Relationships>
</file>

<file path=xl/externalLinks/_rels/externalLink1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er\Downloads\bundesliga23_24\Team\team_goals_per_match.xlsx" TargetMode="External"/><Relationship Id="rId1" Type="http://schemas.openxmlformats.org/officeDocument/2006/relationships/externalLinkPath" Target="team_goals_per_match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corner_taken_team.xlsx" TargetMode="External"/></Relationships>
</file>

<file path=xl/externalLinks/_rels/externalLink1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er\Downloads\bundesliga23_24\Team\accurate_pass_team.xlsx" TargetMode="External"/><Relationship Id="rId1" Type="http://schemas.openxmlformats.org/officeDocument/2006/relationships/externalLinkPath" Target="accurate_pass_team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aves_team.xlsx" TargetMode="External"/></Relationships>
</file>

<file path=xl/externalLinks/_rels/externalLink2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er\Downloads\bundesliga23_24\Team\accurate_long_balls_team.xlsx" TargetMode="External"/><Relationship Id="rId1" Type="http://schemas.openxmlformats.org/officeDocument/2006/relationships/externalLinkPath" Target="accurate_long_balls_team.xlsx" TargetMode="External"/></Relationships>
</file>

<file path=xl/externalLinks/_rels/externalLink2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er\Downloads\bundesliga23_24\Team\effective_clearance_team.xlsx" TargetMode="External"/><Relationship Id="rId1" Type="http://schemas.openxmlformats.org/officeDocument/2006/relationships/externalLinkPath" Target="effective_clearance_team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possession_percentage_team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er\Downloads\bundesliga23_24\Team\possession_won_att_3rd_team.xlsx" TargetMode="External"/><Relationship Id="rId1" Type="http://schemas.openxmlformats.org/officeDocument/2006/relationships/externalLinkPath" Target="possession_won_att_3rd_team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er\Downloads\bundesliga23_24\Team\touches_in_opp_box_team.xlsx" TargetMode="External"/><Relationship Id="rId1" Type="http://schemas.openxmlformats.org/officeDocument/2006/relationships/externalLinkPath" Target="touches_in_opp_box_team.xlsx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bf152d9f2b924f16/Data%20Curation%20Progect%20File/Team/ontarget_scoring_att_team.xlsx" TargetMode="External"/><Relationship Id="rId1" Type="http://schemas.openxmlformats.org/officeDocument/2006/relationships/externalLinkPath" Target="ontarget_scoring_att_team.xlsx" TargetMode="External"/></Relationships>
</file>

<file path=xl/externalLinks/_rels/externalLink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er\Downloads\bundesliga23_24\Team\penalty_won_team.xlsx" TargetMode="External"/><Relationship Id="rId1" Type="http://schemas.openxmlformats.org/officeDocument/2006/relationships/externalLinkPath" Target="penalty_won_team.xlsx" TargetMode="External"/></Relationships>
</file>

<file path=xl/externalLinks/_rels/externalLink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er\Downloads\bundesliga23_24\Team\penalty_conceded_team.xlsx" TargetMode="External"/><Relationship Id="rId1" Type="http://schemas.openxmlformats.org/officeDocument/2006/relationships/externalLinkPath" Target="penalty_conceded_team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interception_tea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eam_ratings"/>
      <sheetName val="corner_taken_team"/>
      <sheetName val="team_goals_per_match"/>
      <sheetName val="penalty_conceded_team"/>
      <sheetName val="expected_goals_team"/>
      <sheetName val="fk_foul_lost_team"/>
      <sheetName val="interception_team"/>
      <sheetName val="goals_conceded_team_match"/>
    </sheetNames>
    <sheetDataSet>
      <sheetData sheetId="0" refreshError="1">
        <row r="2">
          <cell r="B2" t="str">
            <v>Bayer Leverkusen</v>
          </cell>
          <cell r="C2">
            <v>7.46</v>
          </cell>
        </row>
        <row r="3">
          <cell r="B3" t="str">
            <v>Bayern München</v>
          </cell>
          <cell r="C3">
            <v>7.22</v>
          </cell>
        </row>
        <row r="4">
          <cell r="B4" t="str">
            <v>VfB Stuttgart</v>
          </cell>
          <cell r="C4">
            <v>7.16</v>
          </cell>
        </row>
        <row r="5">
          <cell r="B5" t="str">
            <v>RB Leipzig</v>
          </cell>
          <cell r="C5">
            <v>7.08</v>
          </cell>
        </row>
        <row r="6">
          <cell r="B6" t="str">
            <v>Borussia Dortmund</v>
          </cell>
          <cell r="C6">
            <v>7.04</v>
          </cell>
        </row>
        <row r="7">
          <cell r="B7" t="str">
            <v>TSG Hoffenheim</v>
          </cell>
          <cell r="C7">
            <v>6.91</v>
          </cell>
        </row>
        <row r="8">
          <cell r="B8" t="str">
            <v>Werder Bremen</v>
          </cell>
          <cell r="C8">
            <v>6.89</v>
          </cell>
        </row>
        <row r="9">
          <cell r="B9" t="str">
            <v>Eintracht Frankfurt</v>
          </cell>
          <cell r="C9">
            <v>6.87</v>
          </cell>
        </row>
        <row r="10">
          <cell r="B10" t="str">
            <v>Mainz 05</v>
          </cell>
          <cell r="C10">
            <v>6.85</v>
          </cell>
        </row>
        <row r="11">
          <cell r="B11" t="str">
            <v>Borussia Mönchengladbach</v>
          </cell>
          <cell r="C11">
            <v>6.81</v>
          </cell>
        </row>
        <row r="12">
          <cell r="B12" t="str">
            <v>SC Freiburg</v>
          </cell>
          <cell r="C12">
            <v>6.79</v>
          </cell>
        </row>
        <row r="13">
          <cell r="B13" t="str">
            <v>FC Heidenheim</v>
          </cell>
          <cell r="C13">
            <v>6.79</v>
          </cell>
        </row>
        <row r="14">
          <cell r="B14" t="str">
            <v>FC Augsburg</v>
          </cell>
          <cell r="C14">
            <v>6.76</v>
          </cell>
        </row>
        <row r="15">
          <cell r="B15" t="str">
            <v>VfL Bochum</v>
          </cell>
          <cell r="C15">
            <v>6.75</v>
          </cell>
        </row>
        <row r="16">
          <cell r="B16" t="str">
            <v>Wolfsburg</v>
          </cell>
          <cell r="C16">
            <v>6.73</v>
          </cell>
        </row>
        <row r="17">
          <cell r="B17" t="str">
            <v>Union Berlin</v>
          </cell>
          <cell r="C17">
            <v>6.67</v>
          </cell>
        </row>
        <row r="18">
          <cell r="B18" t="str">
            <v>FC Köln</v>
          </cell>
          <cell r="C18">
            <v>6.63</v>
          </cell>
        </row>
        <row r="19">
          <cell r="B19" t="str">
            <v>SV Darmstadt</v>
          </cell>
          <cell r="C19">
            <v>6.53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goals_conceded_team_match"/>
    </sheetNames>
    <sheetDataSet>
      <sheetData sheetId="0">
        <row r="2">
          <cell r="B2" t="str">
            <v>Bayer Leverkusen</v>
          </cell>
          <cell r="C2">
            <v>0.7</v>
          </cell>
          <cell r="D2">
            <v>24</v>
          </cell>
        </row>
        <row r="3">
          <cell r="B3" t="str">
            <v>VfB Stuttgart</v>
          </cell>
          <cell r="C3">
            <v>1.1000000000000001</v>
          </cell>
          <cell r="D3">
            <v>39</v>
          </cell>
        </row>
        <row r="4">
          <cell r="B4" t="str">
            <v>RB Leipzig</v>
          </cell>
          <cell r="C4">
            <v>1.1000000000000001</v>
          </cell>
          <cell r="D4">
            <v>39</v>
          </cell>
        </row>
        <row r="5">
          <cell r="B5" t="str">
            <v>Borussia Dortmund</v>
          </cell>
          <cell r="C5">
            <v>1.3</v>
          </cell>
          <cell r="D5">
            <v>43</v>
          </cell>
        </row>
        <row r="6">
          <cell r="B6" t="str">
            <v>Bayern München</v>
          </cell>
          <cell r="C6">
            <v>1.3</v>
          </cell>
          <cell r="D6">
            <v>45</v>
          </cell>
        </row>
        <row r="7">
          <cell r="B7" t="str">
            <v>Eintracht Frankfurt</v>
          </cell>
          <cell r="C7">
            <v>1.5</v>
          </cell>
          <cell r="D7">
            <v>50</v>
          </cell>
        </row>
        <row r="8">
          <cell r="B8" t="str">
            <v>Mainz 05</v>
          </cell>
          <cell r="C8">
            <v>1.5</v>
          </cell>
          <cell r="D8">
            <v>51</v>
          </cell>
        </row>
        <row r="9">
          <cell r="B9" t="str">
            <v>Werder Bremen</v>
          </cell>
          <cell r="C9">
            <v>1.6</v>
          </cell>
          <cell r="D9">
            <v>54</v>
          </cell>
        </row>
        <row r="10">
          <cell r="B10" t="str">
            <v>FC Heidenheim</v>
          </cell>
          <cell r="C10">
            <v>1.6</v>
          </cell>
          <cell r="D10">
            <v>55</v>
          </cell>
        </row>
        <row r="11">
          <cell r="B11" t="str">
            <v>Wolfsburg</v>
          </cell>
          <cell r="C11">
            <v>1.6</v>
          </cell>
          <cell r="D11">
            <v>56</v>
          </cell>
        </row>
        <row r="12">
          <cell r="B12" t="str">
            <v>Union Berlin</v>
          </cell>
          <cell r="C12">
            <v>1.7</v>
          </cell>
          <cell r="D12">
            <v>58</v>
          </cell>
        </row>
        <row r="13">
          <cell r="B13" t="str">
            <v>SC Freiburg</v>
          </cell>
          <cell r="C13">
            <v>1.7</v>
          </cell>
          <cell r="D13">
            <v>58</v>
          </cell>
        </row>
        <row r="14">
          <cell r="B14" t="str">
            <v>FC Köln</v>
          </cell>
          <cell r="C14">
            <v>1.8</v>
          </cell>
          <cell r="D14">
            <v>60</v>
          </cell>
        </row>
        <row r="15">
          <cell r="B15" t="str">
            <v>FC Augsburg</v>
          </cell>
          <cell r="C15">
            <v>1.8</v>
          </cell>
          <cell r="D15">
            <v>60</v>
          </cell>
        </row>
        <row r="16">
          <cell r="B16" t="str">
            <v>TSG Hoffenheim</v>
          </cell>
          <cell r="C16">
            <v>1.9</v>
          </cell>
          <cell r="D16">
            <v>66</v>
          </cell>
        </row>
        <row r="17">
          <cell r="B17" t="str">
            <v>Borussia Mönchengladbach</v>
          </cell>
          <cell r="C17">
            <v>2</v>
          </cell>
          <cell r="D17">
            <v>67</v>
          </cell>
        </row>
        <row r="18">
          <cell r="B18" t="str">
            <v>VfL Bochum</v>
          </cell>
          <cell r="C18">
            <v>2.2000000000000002</v>
          </cell>
          <cell r="D18">
            <v>74</v>
          </cell>
        </row>
        <row r="19">
          <cell r="B19" t="str">
            <v>SV Darmstadt</v>
          </cell>
          <cell r="C19">
            <v>2.5</v>
          </cell>
          <cell r="D19">
            <v>86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k_foul_lost_team"/>
    </sheetNames>
    <sheetDataSet>
      <sheetData sheetId="0">
        <row r="2">
          <cell r="B2" t="str">
            <v>Mainz 05</v>
          </cell>
          <cell r="C2">
            <v>13.9</v>
          </cell>
          <cell r="D2">
            <v>97</v>
          </cell>
        </row>
        <row r="3">
          <cell r="B3" t="str">
            <v>FC Augsburg</v>
          </cell>
          <cell r="C3">
            <v>13.4</v>
          </cell>
          <cell r="D3">
            <v>69</v>
          </cell>
        </row>
        <row r="4">
          <cell r="B4" t="str">
            <v>VfL Bochum</v>
          </cell>
          <cell r="C4">
            <v>13.1</v>
          </cell>
          <cell r="D4">
            <v>97</v>
          </cell>
        </row>
        <row r="5">
          <cell r="B5" t="str">
            <v>FC Heidenheim</v>
          </cell>
          <cell r="C5">
            <v>13</v>
          </cell>
          <cell r="D5">
            <v>54</v>
          </cell>
        </row>
        <row r="6">
          <cell r="B6" t="str">
            <v>SV Darmstadt</v>
          </cell>
          <cell r="C6">
            <v>12.6</v>
          </cell>
          <cell r="D6">
            <v>83</v>
          </cell>
        </row>
        <row r="7">
          <cell r="B7" t="str">
            <v>FC Köln</v>
          </cell>
          <cell r="C7">
            <v>12.3</v>
          </cell>
          <cell r="D7">
            <v>65</v>
          </cell>
        </row>
        <row r="8">
          <cell r="B8" t="str">
            <v>Wolfsburg</v>
          </cell>
          <cell r="C8">
            <v>12.2</v>
          </cell>
          <cell r="D8">
            <v>82</v>
          </cell>
        </row>
        <row r="9">
          <cell r="B9" t="str">
            <v>Union Berlin</v>
          </cell>
          <cell r="C9">
            <v>11.8</v>
          </cell>
          <cell r="D9">
            <v>61</v>
          </cell>
        </row>
        <row r="10">
          <cell r="B10" t="str">
            <v>Werder Bremen</v>
          </cell>
          <cell r="C10">
            <v>11.6</v>
          </cell>
          <cell r="D10">
            <v>73</v>
          </cell>
        </row>
        <row r="11">
          <cell r="B11" t="str">
            <v>SC Freiburg</v>
          </cell>
          <cell r="C11">
            <v>10.7</v>
          </cell>
          <cell r="D11">
            <v>62</v>
          </cell>
        </row>
        <row r="12">
          <cell r="B12" t="str">
            <v>Eintracht Frankfurt</v>
          </cell>
          <cell r="C12">
            <v>10.4</v>
          </cell>
          <cell r="D12">
            <v>62</v>
          </cell>
        </row>
        <row r="13">
          <cell r="B13" t="str">
            <v>RB Leipzig</v>
          </cell>
          <cell r="C13">
            <v>10.4</v>
          </cell>
          <cell r="D13">
            <v>59</v>
          </cell>
        </row>
        <row r="14">
          <cell r="B14" t="str">
            <v>TSG Hoffenheim</v>
          </cell>
          <cell r="C14">
            <v>10</v>
          </cell>
          <cell r="D14">
            <v>78</v>
          </cell>
        </row>
        <row r="15">
          <cell r="B15" t="str">
            <v>Borussia Mönchengladbach</v>
          </cell>
          <cell r="C15">
            <v>9.9</v>
          </cell>
          <cell r="D15">
            <v>64</v>
          </cell>
        </row>
        <row r="16">
          <cell r="B16" t="str">
            <v>VfB Stuttgart</v>
          </cell>
          <cell r="C16">
            <v>9.6999999999999993</v>
          </cell>
          <cell r="D16">
            <v>54</v>
          </cell>
        </row>
        <row r="17">
          <cell r="B17" t="str">
            <v>Borussia Dortmund</v>
          </cell>
          <cell r="C17">
            <v>9.3000000000000007</v>
          </cell>
          <cell r="D17">
            <v>55</v>
          </cell>
        </row>
        <row r="18">
          <cell r="B18" t="str">
            <v>Bayer Leverkusen</v>
          </cell>
          <cell r="C18">
            <v>9</v>
          </cell>
          <cell r="D18">
            <v>59</v>
          </cell>
        </row>
        <row r="19">
          <cell r="B19" t="str">
            <v>Bayern München</v>
          </cell>
          <cell r="C19">
            <v>8.9</v>
          </cell>
          <cell r="D19">
            <v>45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lean_sheet_team"/>
    </sheetNames>
    <sheetDataSet>
      <sheetData sheetId="0">
        <row r="2">
          <cell r="B2" t="str">
            <v>Bayer Leverkusen</v>
          </cell>
          <cell r="C2">
            <v>16</v>
          </cell>
          <cell r="D2">
            <v>34</v>
          </cell>
        </row>
        <row r="3">
          <cell r="B3" t="str">
            <v>VfB Stuttgart</v>
          </cell>
          <cell r="C3">
            <v>12</v>
          </cell>
          <cell r="D3">
            <v>34</v>
          </cell>
        </row>
        <row r="4">
          <cell r="B4" t="str">
            <v>Bayern München</v>
          </cell>
          <cell r="C4">
            <v>11</v>
          </cell>
          <cell r="D4">
            <v>34</v>
          </cell>
        </row>
        <row r="5">
          <cell r="B5" t="str">
            <v>Borussia Dortmund</v>
          </cell>
          <cell r="C5">
            <v>10</v>
          </cell>
          <cell r="D5">
            <v>34</v>
          </cell>
        </row>
        <row r="6">
          <cell r="B6" t="str">
            <v>RB Leipzig</v>
          </cell>
          <cell r="C6">
            <v>10</v>
          </cell>
          <cell r="D6">
            <v>34</v>
          </cell>
        </row>
        <row r="7">
          <cell r="B7" t="str">
            <v>SC Freiburg</v>
          </cell>
          <cell r="C7">
            <v>10</v>
          </cell>
          <cell r="D7">
            <v>34</v>
          </cell>
        </row>
        <row r="8">
          <cell r="B8" t="str">
            <v>Mainz 05</v>
          </cell>
          <cell r="C8">
            <v>8</v>
          </cell>
          <cell r="D8">
            <v>34</v>
          </cell>
        </row>
        <row r="9">
          <cell r="B9" t="str">
            <v>Eintracht Frankfurt</v>
          </cell>
          <cell r="C9">
            <v>7</v>
          </cell>
          <cell r="D9">
            <v>34</v>
          </cell>
        </row>
        <row r="10">
          <cell r="B10" t="str">
            <v>Union Berlin</v>
          </cell>
          <cell r="C10">
            <v>7</v>
          </cell>
          <cell r="D10">
            <v>34</v>
          </cell>
        </row>
        <row r="11">
          <cell r="B11" t="str">
            <v>Werder Bremen</v>
          </cell>
          <cell r="C11">
            <v>7</v>
          </cell>
          <cell r="D11">
            <v>34</v>
          </cell>
        </row>
        <row r="12">
          <cell r="B12" t="str">
            <v>FC Heidenheim</v>
          </cell>
          <cell r="C12">
            <v>6</v>
          </cell>
          <cell r="D12">
            <v>34</v>
          </cell>
        </row>
        <row r="13">
          <cell r="B13" t="str">
            <v>Wolfsburg</v>
          </cell>
          <cell r="C13">
            <v>6</v>
          </cell>
          <cell r="D13">
            <v>34</v>
          </cell>
        </row>
        <row r="14">
          <cell r="B14" t="str">
            <v>Borussia Mönchengladbach</v>
          </cell>
          <cell r="C14">
            <v>4</v>
          </cell>
          <cell r="D14">
            <v>34</v>
          </cell>
        </row>
        <row r="15">
          <cell r="B15" t="str">
            <v>FC Köln</v>
          </cell>
          <cell r="C15">
            <v>4</v>
          </cell>
          <cell r="D15">
            <v>34</v>
          </cell>
        </row>
        <row r="16">
          <cell r="B16" t="str">
            <v>VfL Bochum</v>
          </cell>
          <cell r="C16">
            <v>4</v>
          </cell>
          <cell r="D16">
            <v>34</v>
          </cell>
        </row>
        <row r="17">
          <cell r="B17" t="str">
            <v>FC Augsburg</v>
          </cell>
          <cell r="C17">
            <v>3</v>
          </cell>
          <cell r="D17">
            <v>34</v>
          </cell>
        </row>
        <row r="18">
          <cell r="B18" t="str">
            <v>SV Darmstadt</v>
          </cell>
          <cell r="C18">
            <v>3</v>
          </cell>
          <cell r="D18">
            <v>34</v>
          </cell>
        </row>
        <row r="19">
          <cell r="B19" t="str">
            <v>TSG Hoffenheim</v>
          </cell>
          <cell r="C19">
            <v>2</v>
          </cell>
          <cell r="D19">
            <v>34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otal_red_card_team"/>
    </sheetNames>
    <sheetDataSet>
      <sheetData sheetId="0">
        <row r="2">
          <cell r="B2" t="str">
            <v>Union Berlin</v>
          </cell>
          <cell r="C2">
            <v>7</v>
          </cell>
          <cell r="D2">
            <v>61</v>
          </cell>
        </row>
        <row r="3">
          <cell r="B3" t="str">
            <v>Wolfsburg</v>
          </cell>
          <cell r="C3">
            <v>5</v>
          </cell>
          <cell r="D3">
            <v>82</v>
          </cell>
        </row>
        <row r="4">
          <cell r="B4" t="str">
            <v>TSG Hoffenheim</v>
          </cell>
          <cell r="C4">
            <v>5</v>
          </cell>
          <cell r="D4">
            <v>78</v>
          </cell>
        </row>
        <row r="5">
          <cell r="B5" t="str">
            <v>Eintracht Frankfurt</v>
          </cell>
          <cell r="C5">
            <v>5</v>
          </cell>
          <cell r="D5">
            <v>62</v>
          </cell>
        </row>
        <row r="6">
          <cell r="B6" t="str">
            <v>SV Darmstadt</v>
          </cell>
          <cell r="C6">
            <v>4</v>
          </cell>
          <cell r="D6">
            <v>83</v>
          </cell>
        </row>
        <row r="7">
          <cell r="B7" t="str">
            <v>FC Köln</v>
          </cell>
          <cell r="C7">
            <v>4</v>
          </cell>
          <cell r="D7">
            <v>65</v>
          </cell>
        </row>
        <row r="8">
          <cell r="B8" t="str">
            <v>SC Freiburg</v>
          </cell>
          <cell r="C8">
            <v>4</v>
          </cell>
          <cell r="D8">
            <v>62</v>
          </cell>
        </row>
        <row r="9">
          <cell r="B9" t="str">
            <v>Borussia Dortmund</v>
          </cell>
          <cell r="C9">
            <v>4</v>
          </cell>
          <cell r="D9">
            <v>55</v>
          </cell>
        </row>
        <row r="10">
          <cell r="B10" t="str">
            <v>Mainz 05</v>
          </cell>
          <cell r="C10">
            <v>3</v>
          </cell>
          <cell r="D10">
            <v>97</v>
          </cell>
        </row>
        <row r="11">
          <cell r="B11" t="str">
            <v>FC Augsburg</v>
          </cell>
          <cell r="C11">
            <v>3</v>
          </cell>
          <cell r="D11">
            <v>69</v>
          </cell>
        </row>
        <row r="12">
          <cell r="B12" t="str">
            <v>VfL Bochum</v>
          </cell>
          <cell r="C12">
            <v>2</v>
          </cell>
          <cell r="D12">
            <v>97</v>
          </cell>
        </row>
        <row r="13">
          <cell r="B13" t="str">
            <v>Werder Bremen</v>
          </cell>
          <cell r="C13">
            <v>2</v>
          </cell>
          <cell r="D13">
            <v>73</v>
          </cell>
        </row>
        <row r="14">
          <cell r="B14" t="str">
            <v>Borussia Mönchengladbach</v>
          </cell>
          <cell r="C14">
            <v>2</v>
          </cell>
          <cell r="D14">
            <v>64</v>
          </cell>
        </row>
        <row r="15">
          <cell r="B15" t="str">
            <v>Bayern München</v>
          </cell>
          <cell r="C15">
            <v>2</v>
          </cell>
          <cell r="D15">
            <v>45</v>
          </cell>
        </row>
        <row r="16">
          <cell r="B16" t="str">
            <v>RB Leipzig</v>
          </cell>
          <cell r="C16">
            <v>1</v>
          </cell>
          <cell r="D16">
            <v>59</v>
          </cell>
        </row>
        <row r="17">
          <cell r="B17" t="str">
            <v>FC Heidenheim</v>
          </cell>
          <cell r="C17">
            <v>1</v>
          </cell>
          <cell r="D17">
            <v>54</v>
          </cell>
        </row>
        <row r="18">
          <cell r="B18" t="str">
            <v>VfB Stuttgart</v>
          </cell>
          <cell r="C18">
            <v>1</v>
          </cell>
          <cell r="D18">
            <v>54</v>
          </cell>
        </row>
        <row r="19">
          <cell r="B19" t="str">
            <v>Bayer Leverkusen</v>
          </cell>
          <cell r="C19">
            <v>1</v>
          </cell>
          <cell r="D19">
            <v>59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big_chance_team"/>
    </sheetNames>
    <sheetDataSet>
      <sheetData sheetId="0">
        <row r="2">
          <cell r="B2" t="str">
            <v>Bayern München</v>
          </cell>
          <cell r="C2">
            <v>147</v>
          </cell>
          <cell r="D2">
            <v>94</v>
          </cell>
        </row>
        <row r="3">
          <cell r="B3" t="str">
            <v>VfB Stuttgart</v>
          </cell>
          <cell r="C3">
            <v>128</v>
          </cell>
          <cell r="D3">
            <v>78</v>
          </cell>
        </row>
        <row r="4">
          <cell r="B4" t="str">
            <v>Bayer Leverkusen</v>
          </cell>
          <cell r="C4">
            <v>125</v>
          </cell>
          <cell r="D4">
            <v>89</v>
          </cell>
        </row>
        <row r="5">
          <cell r="B5" t="str">
            <v>RB Leipzig</v>
          </cell>
          <cell r="C5">
            <v>108</v>
          </cell>
          <cell r="D5">
            <v>77</v>
          </cell>
        </row>
        <row r="6">
          <cell r="B6" t="str">
            <v>Borussia Dortmund</v>
          </cell>
          <cell r="C6">
            <v>108</v>
          </cell>
          <cell r="D6">
            <v>68</v>
          </cell>
        </row>
        <row r="7">
          <cell r="B7" t="str">
            <v>TSG Hoffenheim</v>
          </cell>
          <cell r="C7">
            <v>85</v>
          </cell>
          <cell r="D7">
            <v>66</v>
          </cell>
        </row>
        <row r="8">
          <cell r="B8" t="str">
            <v>SC Freiburg</v>
          </cell>
          <cell r="C8">
            <v>81</v>
          </cell>
          <cell r="D8">
            <v>45</v>
          </cell>
        </row>
        <row r="9">
          <cell r="B9" t="str">
            <v>Borussia Mönchengladbach</v>
          </cell>
          <cell r="C9">
            <v>79</v>
          </cell>
          <cell r="D9">
            <v>56</v>
          </cell>
        </row>
        <row r="10">
          <cell r="B10" t="str">
            <v>Eintracht Frankfurt</v>
          </cell>
          <cell r="C10">
            <v>77</v>
          </cell>
          <cell r="D10">
            <v>51</v>
          </cell>
        </row>
        <row r="11">
          <cell r="B11" t="str">
            <v>Mainz 05</v>
          </cell>
          <cell r="C11">
            <v>77</v>
          </cell>
          <cell r="D11">
            <v>39</v>
          </cell>
        </row>
        <row r="12">
          <cell r="B12" t="str">
            <v>VfL Bochum</v>
          </cell>
          <cell r="C12">
            <v>76</v>
          </cell>
          <cell r="D12">
            <v>42</v>
          </cell>
        </row>
        <row r="13">
          <cell r="B13" t="str">
            <v>Union Berlin</v>
          </cell>
          <cell r="C13">
            <v>71</v>
          </cell>
          <cell r="D13">
            <v>33</v>
          </cell>
        </row>
        <row r="14">
          <cell r="B14" t="str">
            <v>Werder Bremen</v>
          </cell>
          <cell r="C14">
            <v>68</v>
          </cell>
          <cell r="D14">
            <v>48</v>
          </cell>
        </row>
        <row r="15">
          <cell r="B15" t="str">
            <v>FC Augsburg</v>
          </cell>
          <cell r="C15">
            <v>66</v>
          </cell>
          <cell r="D15">
            <v>50</v>
          </cell>
        </row>
        <row r="16">
          <cell r="B16" t="str">
            <v>Wolfsburg</v>
          </cell>
          <cell r="C16">
            <v>64</v>
          </cell>
          <cell r="D16">
            <v>41</v>
          </cell>
        </row>
        <row r="17">
          <cell r="B17" t="str">
            <v>FC Heidenheim</v>
          </cell>
          <cell r="C17">
            <v>62</v>
          </cell>
          <cell r="D17">
            <v>50</v>
          </cell>
        </row>
        <row r="18">
          <cell r="B18" t="str">
            <v>FC Köln</v>
          </cell>
          <cell r="C18">
            <v>59</v>
          </cell>
          <cell r="D18">
            <v>28</v>
          </cell>
        </row>
        <row r="19">
          <cell r="B19" t="str">
            <v>SV Darmstadt</v>
          </cell>
          <cell r="C19">
            <v>42</v>
          </cell>
          <cell r="D19">
            <v>30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big_chance_missed_team"/>
    </sheetNames>
    <sheetDataSet>
      <sheetData sheetId="0">
        <row r="2">
          <cell r="B2" t="str">
            <v>Bayern München</v>
          </cell>
          <cell r="C2">
            <v>85</v>
          </cell>
          <cell r="D2">
            <v>94</v>
          </cell>
        </row>
        <row r="3">
          <cell r="B3" t="str">
            <v>Bayer Leverkusen</v>
          </cell>
          <cell r="C3">
            <v>69</v>
          </cell>
          <cell r="D3">
            <v>89</v>
          </cell>
        </row>
        <row r="4">
          <cell r="B4" t="str">
            <v>VfB Stuttgart</v>
          </cell>
          <cell r="C4">
            <v>68</v>
          </cell>
          <cell r="D4">
            <v>78</v>
          </cell>
        </row>
        <row r="5">
          <cell r="B5" t="str">
            <v>RB Leipzig</v>
          </cell>
          <cell r="C5">
            <v>62</v>
          </cell>
          <cell r="D5">
            <v>77</v>
          </cell>
        </row>
        <row r="6">
          <cell r="B6" t="str">
            <v>Borussia Dortmund</v>
          </cell>
          <cell r="C6">
            <v>61</v>
          </cell>
          <cell r="D6">
            <v>68</v>
          </cell>
        </row>
        <row r="7">
          <cell r="B7" t="str">
            <v>Union Berlin</v>
          </cell>
          <cell r="C7">
            <v>54</v>
          </cell>
          <cell r="D7">
            <v>33</v>
          </cell>
        </row>
        <row r="8">
          <cell r="B8" t="str">
            <v>Mainz 05</v>
          </cell>
          <cell r="C8">
            <v>52</v>
          </cell>
          <cell r="D8">
            <v>39</v>
          </cell>
        </row>
        <row r="9">
          <cell r="B9" t="str">
            <v>VfL Bochum</v>
          </cell>
          <cell r="C9">
            <v>51</v>
          </cell>
          <cell r="D9">
            <v>42</v>
          </cell>
        </row>
        <row r="10">
          <cell r="B10" t="str">
            <v>SC Freiburg</v>
          </cell>
          <cell r="C10">
            <v>50</v>
          </cell>
          <cell r="D10">
            <v>45</v>
          </cell>
        </row>
        <row r="11">
          <cell r="B11" t="str">
            <v>Borussia Mönchengladbach</v>
          </cell>
          <cell r="C11">
            <v>47</v>
          </cell>
          <cell r="D11">
            <v>56</v>
          </cell>
        </row>
        <row r="12">
          <cell r="B12" t="str">
            <v>Eintracht Frankfurt</v>
          </cell>
          <cell r="C12">
            <v>47</v>
          </cell>
          <cell r="D12">
            <v>51</v>
          </cell>
        </row>
        <row r="13">
          <cell r="B13" t="str">
            <v>Wolfsburg</v>
          </cell>
          <cell r="C13">
            <v>45</v>
          </cell>
          <cell r="D13">
            <v>41</v>
          </cell>
        </row>
        <row r="14">
          <cell r="B14" t="str">
            <v>TSG Hoffenheim</v>
          </cell>
          <cell r="C14">
            <v>42</v>
          </cell>
          <cell r="D14">
            <v>66</v>
          </cell>
        </row>
        <row r="15">
          <cell r="B15" t="str">
            <v>FC Köln</v>
          </cell>
          <cell r="C15">
            <v>41</v>
          </cell>
          <cell r="D15">
            <v>28</v>
          </cell>
        </row>
        <row r="16">
          <cell r="B16" t="str">
            <v>FC Heidenheim</v>
          </cell>
          <cell r="C16">
            <v>39</v>
          </cell>
          <cell r="D16">
            <v>50</v>
          </cell>
        </row>
        <row r="17">
          <cell r="B17" t="str">
            <v>FC Augsburg</v>
          </cell>
          <cell r="C17">
            <v>37</v>
          </cell>
          <cell r="D17">
            <v>50</v>
          </cell>
        </row>
        <row r="18">
          <cell r="B18" t="str">
            <v>Werder Bremen</v>
          </cell>
          <cell r="C18">
            <v>34</v>
          </cell>
          <cell r="D18">
            <v>48</v>
          </cell>
        </row>
        <row r="19">
          <cell r="B19" t="str">
            <v>SV Darmstadt</v>
          </cell>
          <cell r="C19">
            <v>28</v>
          </cell>
          <cell r="D19">
            <v>30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xpected_goals_team"/>
    </sheetNames>
    <sheetDataSet>
      <sheetData sheetId="0">
        <row r="2">
          <cell r="B2" t="str">
            <v>Bayern München</v>
          </cell>
          <cell r="C2">
            <v>86.9</v>
          </cell>
          <cell r="D2">
            <v>94</v>
          </cell>
        </row>
        <row r="3">
          <cell r="B3" t="str">
            <v>Bayer Leverkusen</v>
          </cell>
          <cell r="C3">
            <v>74.7</v>
          </cell>
          <cell r="D3">
            <v>89</v>
          </cell>
        </row>
        <row r="4">
          <cell r="B4" t="str">
            <v>VfB Stuttgart</v>
          </cell>
          <cell r="C4">
            <v>71.8</v>
          </cell>
          <cell r="D4">
            <v>78</v>
          </cell>
        </row>
        <row r="5">
          <cell r="B5" t="str">
            <v>RB Leipzig</v>
          </cell>
          <cell r="C5">
            <v>66.900000000000006</v>
          </cell>
          <cell r="D5">
            <v>77</v>
          </cell>
        </row>
        <row r="6">
          <cell r="B6" t="str">
            <v>Borussia Dortmund</v>
          </cell>
          <cell r="C6">
            <v>64.8</v>
          </cell>
          <cell r="D6">
            <v>68</v>
          </cell>
        </row>
        <row r="7">
          <cell r="B7" t="str">
            <v>TSG Hoffenheim</v>
          </cell>
          <cell r="C7">
            <v>54.4</v>
          </cell>
          <cell r="D7">
            <v>66</v>
          </cell>
        </row>
        <row r="8">
          <cell r="B8" t="str">
            <v>SC Freiburg</v>
          </cell>
          <cell r="C8">
            <v>50</v>
          </cell>
          <cell r="D8">
            <v>45</v>
          </cell>
        </row>
        <row r="9">
          <cell r="B9" t="str">
            <v>Borussia Mönchengladbach</v>
          </cell>
          <cell r="C9">
            <v>47.4</v>
          </cell>
          <cell r="D9">
            <v>56</v>
          </cell>
        </row>
        <row r="10">
          <cell r="B10" t="str">
            <v>Eintracht Frankfurt</v>
          </cell>
          <cell r="C10">
            <v>47.4</v>
          </cell>
          <cell r="D10">
            <v>51</v>
          </cell>
        </row>
        <row r="11">
          <cell r="B11" t="str">
            <v>Werder Bremen</v>
          </cell>
          <cell r="C11">
            <v>47.2</v>
          </cell>
          <cell r="D11">
            <v>48</v>
          </cell>
        </row>
        <row r="12">
          <cell r="B12" t="str">
            <v>FC Augsburg</v>
          </cell>
          <cell r="C12">
            <v>46.7</v>
          </cell>
          <cell r="D12">
            <v>50</v>
          </cell>
        </row>
        <row r="13">
          <cell r="B13" t="str">
            <v>Mainz 05</v>
          </cell>
          <cell r="C13">
            <v>45.2</v>
          </cell>
          <cell r="D13">
            <v>39</v>
          </cell>
        </row>
        <row r="14">
          <cell r="B14" t="str">
            <v>VfL Bochum</v>
          </cell>
          <cell r="C14">
            <v>45.1</v>
          </cell>
          <cell r="D14">
            <v>42</v>
          </cell>
        </row>
        <row r="15">
          <cell r="B15" t="str">
            <v>Union Berlin</v>
          </cell>
          <cell r="C15">
            <v>40.5</v>
          </cell>
          <cell r="D15">
            <v>33</v>
          </cell>
        </row>
        <row r="16">
          <cell r="B16" t="str">
            <v>FC Köln</v>
          </cell>
          <cell r="C16">
            <v>40.1</v>
          </cell>
          <cell r="D16">
            <v>28</v>
          </cell>
        </row>
        <row r="17">
          <cell r="B17" t="str">
            <v>FC Heidenheim</v>
          </cell>
          <cell r="C17">
            <v>39.9</v>
          </cell>
          <cell r="D17">
            <v>50</v>
          </cell>
        </row>
        <row r="18">
          <cell r="B18" t="str">
            <v>Wolfsburg</v>
          </cell>
          <cell r="C18">
            <v>39.700000000000003</v>
          </cell>
          <cell r="D18">
            <v>41</v>
          </cell>
        </row>
        <row r="19">
          <cell r="B19" t="str">
            <v>SV Darmstadt</v>
          </cell>
          <cell r="C19">
            <v>32.700000000000003</v>
          </cell>
          <cell r="D19">
            <v>30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eam_goals_per_match"/>
    </sheetNames>
    <sheetDataSet>
      <sheetData sheetId="0">
        <row r="2">
          <cell r="B2" t="str">
            <v>Bayern München</v>
          </cell>
          <cell r="C2">
            <v>2.8</v>
          </cell>
          <cell r="D2">
            <v>94</v>
          </cell>
        </row>
        <row r="3">
          <cell r="B3" t="str">
            <v>Bayer Leverkusen</v>
          </cell>
          <cell r="C3">
            <v>2.6</v>
          </cell>
          <cell r="D3">
            <v>89</v>
          </cell>
        </row>
        <row r="4">
          <cell r="B4" t="str">
            <v>VfB Stuttgart</v>
          </cell>
          <cell r="C4">
            <v>2.2999999999999998</v>
          </cell>
          <cell r="D4">
            <v>78</v>
          </cell>
        </row>
        <row r="5">
          <cell r="B5" t="str">
            <v>RB Leipzig</v>
          </cell>
          <cell r="C5">
            <v>2.2999999999999998</v>
          </cell>
          <cell r="D5">
            <v>77</v>
          </cell>
        </row>
        <row r="6">
          <cell r="B6" t="str">
            <v>Borussia Dortmund</v>
          </cell>
          <cell r="C6">
            <v>2</v>
          </cell>
          <cell r="D6">
            <v>68</v>
          </cell>
        </row>
        <row r="7">
          <cell r="B7" t="str">
            <v>TSG Hoffenheim</v>
          </cell>
          <cell r="C7">
            <v>1.9</v>
          </cell>
          <cell r="D7">
            <v>66</v>
          </cell>
        </row>
        <row r="8">
          <cell r="B8" t="str">
            <v>Borussia Mönchengladbach</v>
          </cell>
          <cell r="C8">
            <v>1.6</v>
          </cell>
          <cell r="D8">
            <v>56</v>
          </cell>
        </row>
        <row r="9">
          <cell r="B9" t="str">
            <v>Eintracht Frankfurt</v>
          </cell>
          <cell r="C9">
            <v>1.5</v>
          </cell>
          <cell r="D9">
            <v>51</v>
          </cell>
        </row>
        <row r="10">
          <cell r="B10" t="str">
            <v>FC Augsburg</v>
          </cell>
          <cell r="C10">
            <v>1.5</v>
          </cell>
          <cell r="D10">
            <v>50</v>
          </cell>
        </row>
        <row r="11">
          <cell r="B11" t="str">
            <v>FC Heidenheim</v>
          </cell>
          <cell r="C11">
            <v>1.5</v>
          </cell>
          <cell r="D11">
            <v>50</v>
          </cell>
        </row>
        <row r="12">
          <cell r="B12" t="str">
            <v>Werder Bremen</v>
          </cell>
          <cell r="C12">
            <v>1.4</v>
          </cell>
          <cell r="D12">
            <v>48</v>
          </cell>
        </row>
        <row r="13">
          <cell r="B13" t="str">
            <v>SC Freiburg</v>
          </cell>
          <cell r="C13">
            <v>1.3</v>
          </cell>
          <cell r="D13">
            <v>45</v>
          </cell>
        </row>
        <row r="14">
          <cell r="B14" t="str">
            <v>VfL Bochum</v>
          </cell>
          <cell r="C14">
            <v>1.2</v>
          </cell>
          <cell r="D14">
            <v>42</v>
          </cell>
        </row>
        <row r="15">
          <cell r="B15" t="str">
            <v>Wolfsburg</v>
          </cell>
          <cell r="C15">
            <v>1.2</v>
          </cell>
          <cell r="D15">
            <v>41</v>
          </cell>
        </row>
        <row r="16">
          <cell r="B16" t="str">
            <v>Mainz 05</v>
          </cell>
          <cell r="C16">
            <v>1.1000000000000001</v>
          </cell>
          <cell r="D16">
            <v>39</v>
          </cell>
        </row>
        <row r="17">
          <cell r="B17" t="str">
            <v>Union Berlin</v>
          </cell>
          <cell r="C17">
            <v>1</v>
          </cell>
          <cell r="D17">
            <v>33</v>
          </cell>
        </row>
        <row r="18">
          <cell r="B18" t="str">
            <v>SV Darmstadt</v>
          </cell>
          <cell r="C18">
            <v>0.9</v>
          </cell>
          <cell r="D18">
            <v>30</v>
          </cell>
        </row>
        <row r="19">
          <cell r="B19" t="str">
            <v>FC Köln</v>
          </cell>
          <cell r="C19">
            <v>0.8</v>
          </cell>
          <cell r="D19">
            <v>28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rner_taken_team"/>
    </sheetNames>
    <sheetDataSet>
      <sheetData sheetId="0">
        <row r="2">
          <cell r="B2" t="str">
            <v>Bayer Leverkusen</v>
          </cell>
          <cell r="C2">
            <v>236</v>
          </cell>
          <cell r="D2">
            <v>34</v>
          </cell>
        </row>
        <row r="3">
          <cell r="B3" t="str">
            <v>Bayern München</v>
          </cell>
          <cell r="C3">
            <v>228</v>
          </cell>
          <cell r="D3">
            <v>34</v>
          </cell>
        </row>
        <row r="4">
          <cell r="B4" t="str">
            <v>RB Leipzig</v>
          </cell>
          <cell r="C4">
            <v>200</v>
          </cell>
          <cell r="D4">
            <v>34</v>
          </cell>
        </row>
        <row r="5">
          <cell r="B5" t="str">
            <v>FC Köln</v>
          </cell>
          <cell r="C5">
            <v>188</v>
          </cell>
          <cell r="D5">
            <v>34</v>
          </cell>
        </row>
        <row r="6">
          <cell r="B6" t="str">
            <v>FC Heidenheim</v>
          </cell>
          <cell r="C6">
            <v>183</v>
          </cell>
          <cell r="D6">
            <v>34</v>
          </cell>
        </row>
        <row r="7">
          <cell r="B7" t="str">
            <v>Mainz 05</v>
          </cell>
          <cell r="C7">
            <v>180</v>
          </cell>
          <cell r="D7">
            <v>34</v>
          </cell>
        </row>
        <row r="8">
          <cell r="B8" t="str">
            <v>Borussia Dortmund</v>
          </cell>
          <cell r="C8">
            <v>176</v>
          </cell>
          <cell r="D8">
            <v>34</v>
          </cell>
        </row>
        <row r="9">
          <cell r="B9" t="str">
            <v>Borussia Mönchengladbach</v>
          </cell>
          <cell r="C9">
            <v>174</v>
          </cell>
          <cell r="D9">
            <v>34</v>
          </cell>
        </row>
        <row r="10">
          <cell r="B10" t="str">
            <v>VfB Stuttgart</v>
          </cell>
          <cell r="C10">
            <v>166</v>
          </cell>
          <cell r="D10">
            <v>34</v>
          </cell>
        </row>
        <row r="11">
          <cell r="B11" t="str">
            <v>FC Augsburg</v>
          </cell>
          <cell r="C11">
            <v>165</v>
          </cell>
          <cell r="D11">
            <v>34</v>
          </cell>
        </row>
        <row r="12">
          <cell r="B12" t="str">
            <v>Eintracht Frankfurt</v>
          </cell>
          <cell r="C12">
            <v>161</v>
          </cell>
          <cell r="D12">
            <v>34</v>
          </cell>
        </row>
        <row r="13">
          <cell r="B13" t="str">
            <v>Union Berlin</v>
          </cell>
          <cell r="C13">
            <v>157</v>
          </cell>
          <cell r="D13">
            <v>34</v>
          </cell>
        </row>
        <row r="14">
          <cell r="B14" t="str">
            <v>VfL Bochum</v>
          </cell>
          <cell r="C14">
            <v>154</v>
          </cell>
          <cell r="D14">
            <v>34</v>
          </cell>
        </row>
        <row r="15">
          <cell r="B15" t="str">
            <v>TSG Hoffenheim</v>
          </cell>
          <cell r="C15">
            <v>149</v>
          </cell>
          <cell r="D15">
            <v>34</v>
          </cell>
        </row>
        <row r="16">
          <cell r="B16" t="str">
            <v>Wolfsburg</v>
          </cell>
          <cell r="C16">
            <v>148</v>
          </cell>
          <cell r="D16">
            <v>34</v>
          </cell>
        </row>
        <row r="17">
          <cell r="B17" t="str">
            <v>SC Freiburg</v>
          </cell>
          <cell r="C17">
            <v>128</v>
          </cell>
          <cell r="D17">
            <v>34</v>
          </cell>
        </row>
        <row r="18">
          <cell r="B18" t="str">
            <v>Werder Bremen</v>
          </cell>
          <cell r="C18">
            <v>120</v>
          </cell>
          <cell r="D18">
            <v>34</v>
          </cell>
        </row>
        <row r="19">
          <cell r="B19" t="str">
            <v>SV Darmstadt</v>
          </cell>
          <cell r="C19">
            <v>115</v>
          </cell>
          <cell r="D19">
            <v>34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ccurate_pass_team"/>
    </sheetNames>
    <sheetDataSet>
      <sheetData sheetId="0">
        <row r="2">
          <cell r="B2" t="str">
            <v>Bayer Leverkusen</v>
          </cell>
          <cell r="C2">
            <v>597.79999999999995</v>
          </cell>
          <cell r="D2">
            <v>88.8</v>
          </cell>
        </row>
        <row r="3">
          <cell r="B3" t="str">
            <v>Bayern München</v>
          </cell>
          <cell r="C3">
            <v>560.4</v>
          </cell>
          <cell r="D3">
            <v>88.9</v>
          </cell>
        </row>
        <row r="4">
          <cell r="B4" t="str">
            <v>VfB Stuttgart</v>
          </cell>
          <cell r="C4">
            <v>539.79999999999995</v>
          </cell>
          <cell r="D4">
            <v>86.9</v>
          </cell>
        </row>
        <row r="5">
          <cell r="B5" t="str">
            <v>Borussia Dortmund</v>
          </cell>
          <cell r="C5">
            <v>481.6</v>
          </cell>
          <cell r="D5">
            <v>85.5</v>
          </cell>
        </row>
        <row r="6">
          <cell r="B6" t="str">
            <v>RB Leipzig</v>
          </cell>
          <cell r="C6">
            <v>451.7</v>
          </cell>
          <cell r="D6">
            <v>84.8</v>
          </cell>
        </row>
        <row r="7">
          <cell r="B7" t="str">
            <v>Eintracht Frankfurt</v>
          </cell>
          <cell r="C7">
            <v>413.8</v>
          </cell>
          <cell r="D7">
            <v>81.3</v>
          </cell>
        </row>
        <row r="8">
          <cell r="B8" t="str">
            <v>Borussia Mönchengladbach</v>
          </cell>
          <cell r="C8">
            <v>372.7</v>
          </cell>
          <cell r="D8">
            <v>81.599999999999994</v>
          </cell>
        </row>
        <row r="9">
          <cell r="B9" t="str">
            <v>TSG Hoffenheim</v>
          </cell>
          <cell r="C9">
            <v>371</v>
          </cell>
          <cell r="D9">
            <v>80.900000000000006</v>
          </cell>
        </row>
        <row r="10">
          <cell r="B10" t="str">
            <v>Wolfsburg</v>
          </cell>
          <cell r="C10">
            <v>358.9</v>
          </cell>
          <cell r="D10">
            <v>80.5</v>
          </cell>
        </row>
        <row r="11">
          <cell r="B11" t="str">
            <v>Werder Bremen</v>
          </cell>
          <cell r="C11">
            <v>353.1</v>
          </cell>
          <cell r="D11">
            <v>79.7</v>
          </cell>
        </row>
        <row r="12">
          <cell r="B12" t="str">
            <v>SC Freiburg</v>
          </cell>
          <cell r="C12">
            <v>340.6</v>
          </cell>
          <cell r="D12">
            <v>79.099999999999994</v>
          </cell>
        </row>
        <row r="13">
          <cell r="B13" t="str">
            <v>SV Darmstadt</v>
          </cell>
          <cell r="C13">
            <v>321.39999999999998</v>
          </cell>
          <cell r="D13">
            <v>78.400000000000006</v>
          </cell>
        </row>
        <row r="14">
          <cell r="B14" t="str">
            <v>FC Köln</v>
          </cell>
          <cell r="C14">
            <v>316.7</v>
          </cell>
          <cell r="D14">
            <v>78.7</v>
          </cell>
        </row>
        <row r="15">
          <cell r="B15" t="str">
            <v>Mainz 05</v>
          </cell>
          <cell r="C15">
            <v>297.3</v>
          </cell>
          <cell r="D15">
            <v>74.900000000000006</v>
          </cell>
        </row>
        <row r="16">
          <cell r="B16" t="str">
            <v>Union Berlin</v>
          </cell>
          <cell r="C16">
            <v>296.10000000000002</v>
          </cell>
          <cell r="D16">
            <v>76.5</v>
          </cell>
        </row>
        <row r="17">
          <cell r="B17" t="str">
            <v>FC Augsburg</v>
          </cell>
          <cell r="C17">
            <v>289.3</v>
          </cell>
          <cell r="D17">
            <v>77</v>
          </cell>
        </row>
        <row r="18">
          <cell r="B18" t="str">
            <v>FC Heidenheim</v>
          </cell>
          <cell r="C18">
            <v>273.89999999999998</v>
          </cell>
          <cell r="D18">
            <v>73.5</v>
          </cell>
        </row>
        <row r="19">
          <cell r="B19" t="str">
            <v>VfL Bochum</v>
          </cell>
          <cell r="C19">
            <v>261</v>
          </cell>
          <cell r="D19">
            <v>70.599999999999994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aves_team"/>
    </sheetNames>
    <sheetDataSet>
      <sheetData sheetId="0">
        <row r="2">
          <cell r="B2" t="str">
            <v>TSG Hoffenheim</v>
          </cell>
          <cell r="C2">
            <v>4.3</v>
          </cell>
          <cell r="D2">
            <v>146</v>
          </cell>
        </row>
        <row r="3">
          <cell r="B3" t="str">
            <v>Borussia Mönchengladbach</v>
          </cell>
          <cell r="C3">
            <v>4.2</v>
          </cell>
          <cell r="D3">
            <v>143</v>
          </cell>
        </row>
        <row r="4">
          <cell r="B4" t="str">
            <v>SV Darmstadt</v>
          </cell>
          <cell r="C4">
            <v>3.9</v>
          </cell>
          <cell r="D4">
            <v>131</v>
          </cell>
        </row>
        <row r="5">
          <cell r="B5" t="str">
            <v>FC Augsburg</v>
          </cell>
          <cell r="C5">
            <v>3.7</v>
          </cell>
          <cell r="D5">
            <v>127</v>
          </cell>
        </row>
        <row r="6">
          <cell r="B6" t="str">
            <v>FC Heidenheim</v>
          </cell>
          <cell r="C6">
            <v>3.6</v>
          </cell>
          <cell r="D6">
            <v>124</v>
          </cell>
        </row>
        <row r="7">
          <cell r="B7" t="str">
            <v>VfL Bochum</v>
          </cell>
          <cell r="C7">
            <v>3.5</v>
          </cell>
          <cell r="D7">
            <v>119</v>
          </cell>
        </row>
        <row r="8">
          <cell r="B8" t="str">
            <v>Werder Bremen</v>
          </cell>
          <cell r="C8">
            <v>3.4</v>
          </cell>
          <cell r="D8">
            <v>115</v>
          </cell>
        </row>
        <row r="9">
          <cell r="B9" t="str">
            <v>Union Berlin</v>
          </cell>
          <cell r="C9">
            <v>3.3</v>
          </cell>
          <cell r="D9">
            <v>113</v>
          </cell>
        </row>
        <row r="10">
          <cell r="B10" t="str">
            <v>FC Köln</v>
          </cell>
          <cell r="C10">
            <v>3.2</v>
          </cell>
          <cell r="D10">
            <v>109</v>
          </cell>
        </row>
        <row r="11">
          <cell r="B11" t="str">
            <v>Borussia Dortmund</v>
          </cell>
          <cell r="C11">
            <v>3.1</v>
          </cell>
          <cell r="D11">
            <v>104</v>
          </cell>
        </row>
        <row r="12">
          <cell r="B12" t="str">
            <v>SC Freiburg</v>
          </cell>
          <cell r="C12">
            <v>3</v>
          </cell>
          <cell r="D12">
            <v>103</v>
          </cell>
        </row>
        <row r="13">
          <cell r="B13" t="str">
            <v>Wolfsburg</v>
          </cell>
          <cell r="C13">
            <v>2.9</v>
          </cell>
          <cell r="D13">
            <v>98</v>
          </cell>
        </row>
        <row r="14">
          <cell r="B14" t="str">
            <v>Eintracht Frankfurt</v>
          </cell>
          <cell r="C14">
            <v>2.9</v>
          </cell>
          <cell r="D14">
            <v>97</v>
          </cell>
        </row>
        <row r="15">
          <cell r="B15" t="str">
            <v>Mainz 05</v>
          </cell>
          <cell r="C15">
            <v>2.8</v>
          </cell>
          <cell r="D15">
            <v>96</v>
          </cell>
        </row>
        <row r="16">
          <cell r="B16" t="str">
            <v>VfB Stuttgart</v>
          </cell>
          <cell r="C16">
            <v>2.8</v>
          </cell>
          <cell r="D16">
            <v>95</v>
          </cell>
        </row>
        <row r="17">
          <cell r="B17" t="str">
            <v>Bayer Leverkusen</v>
          </cell>
          <cell r="C17">
            <v>2.4</v>
          </cell>
          <cell r="D17">
            <v>81</v>
          </cell>
        </row>
        <row r="18">
          <cell r="B18" t="str">
            <v>RB Leipzig</v>
          </cell>
          <cell r="C18">
            <v>2.4</v>
          </cell>
          <cell r="D18">
            <v>80</v>
          </cell>
        </row>
        <row r="19">
          <cell r="B19" t="str">
            <v>Bayern München</v>
          </cell>
          <cell r="C19">
            <v>2.2999999999999998</v>
          </cell>
          <cell r="D19">
            <v>79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ccurate_long_balls_team"/>
    </sheetNames>
    <sheetDataSet>
      <sheetData sheetId="0">
        <row r="2">
          <cell r="B2" t="str">
            <v>SV Darmstadt</v>
          </cell>
          <cell r="C2">
            <v>29.9</v>
          </cell>
          <cell r="D2">
            <v>45.7</v>
          </cell>
        </row>
        <row r="3">
          <cell r="B3" t="str">
            <v>Borussia Dortmund</v>
          </cell>
          <cell r="C3">
            <v>29.6</v>
          </cell>
          <cell r="D3">
            <v>55.6</v>
          </cell>
        </row>
        <row r="4">
          <cell r="B4" t="str">
            <v>VfL Bochum</v>
          </cell>
          <cell r="C4">
            <v>29.4</v>
          </cell>
          <cell r="D4">
            <v>41.7</v>
          </cell>
        </row>
        <row r="5">
          <cell r="B5" t="str">
            <v>Werder Bremen</v>
          </cell>
          <cell r="C5">
            <v>29</v>
          </cell>
          <cell r="D5">
            <v>49.5</v>
          </cell>
        </row>
        <row r="6">
          <cell r="B6" t="str">
            <v>FC Heidenheim</v>
          </cell>
          <cell r="C6">
            <v>28.6</v>
          </cell>
          <cell r="D6">
            <v>44.8</v>
          </cell>
        </row>
        <row r="7">
          <cell r="B7" t="str">
            <v>TSG Hoffenheim</v>
          </cell>
          <cell r="C7">
            <v>26.9</v>
          </cell>
          <cell r="D7">
            <v>46.9</v>
          </cell>
        </row>
        <row r="8">
          <cell r="B8" t="str">
            <v>Union Berlin</v>
          </cell>
          <cell r="C8">
            <v>26.9</v>
          </cell>
          <cell r="D8">
            <v>44.4</v>
          </cell>
        </row>
        <row r="9">
          <cell r="B9" t="str">
            <v>Mainz 05</v>
          </cell>
          <cell r="C9">
            <v>25.6</v>
          </cell>
          <cell r="D9">
            <v>40.9</v>
          </cell>
        </row>
        <row r="10">
          <cell r="B10" t="str">
            <v>VfB Stuttgart</v>
          </cell>
          <cell r="C10">
            <v>24.7</v>
          </cell>
          <cell r="D10">
            <v>49.9</v>
          </cell>
        </row>
        <row r="11">
          <cell r="B11" t="str">
            <v>Wolfsburg</v>
          </cell>
          <cell r="C11">
            <v>24.6</v>
          </cell>
          <cell r="D11">
            <v>44.6</v>
          </cell>
        </row>
        <row r="12">
          <cell r="B12" t="str">
            <v>FC Augsburg</v>
          </cell>
          <cell r="C12">
            <v>24.4</v>
          </cell>
          <cell r="D12">
            <v>44.3</v>
          </cell>
        </row>
        <row r="13">
          <cell r="B13" t="str">
            <v>SC Freiburg</v>
          </cell>
          <cell r="C13">
            <v>23.6</v>
          </cell>
          <cell r="D13">
            <v>41.7</v>
          </cell>
        </row>
        <row r="14">
          <cell r="B14" t="str">
            <v>Bayern München</v>
          </cell>
          <cell r="C14">
            <v>22.3</v>
          </cell>
          <cell r="D14">
            <v>58.6</v>
          </cell>
        </row>
        <row r="15">
          <cell r="B15" t="str">
            <v>RB Leipzig</v>
          </cell>
          <cell r="C15">
            <v>21.8</v>
          </cell>
          <cell r="D15">
            <v>49.5</v>
          </cell>
        </row>
        <row r="16">
          <cell r="B16" t="str">
            <v>Bayer Leverkusen</v>
          </cell>
          <cell r="C16">
            <v>21.5</v>
          </cell>
          <cell r="D16">
            <v>57</v>
          </cell>
        </row>
        <row r="17">
          <cell r="B17" t="str">
            <v>Eintracht Frankfurt</v>
          </cell>
          <cell r="C17">
            <v>21.3</v>
          </cell>
          <cell r="D17">
            <v>38.799999999999997</v>
          </cell>
        </row>
        <row r="18">
          <cell r="B18" t="str">
            <v>Borussia Mönchengladbach</v>
          </cell>
          <cell r="C18">
            <v>21</v>
          </cell>
          <cell r="D18">
            <v>43</v>
          </cell>
        </row>
        <row r="19">
          <cell r="B19" t="str">
            <v>FC Köln</v>
          </cell>
          <cell r="C19">
            <v>20.7</v>
          </cell>
          <cell r="D19">
            <v>41.6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ffective_clearance_team"/>
    </sheetNames>
    <sheetDataSet>
      <sheetData sheetId="0">
        <row r="2">
          <cell r="B2" t="str">
            <v>Borussia Mönchengladbach</v>
          </cell>
          <cell r="C2">
            <v>24</v>
          </cell>
          <cell r="D2">
            <v>815</v>
          </cell>
        </row>
        <row r="3">
          <cell r="B3" t="str">
            <v>Union Berlin</v>
          </cell>
          <cell r="C3">
            <v>23.9</v>
          </cell>
          <cell r="D3">
            <v>811</v>
          </cell>
        </row>
        <row r="4">
          <cell r="B4" t="str">
            <v>TSG Hoffenheim</v>
          </cell>
          <cell r="C4">
            <v>22.4</v>
          </cell>
          <cell r="D4">
            <v>761</v>
          </cell>
        </row>
        <row r="5">
          <cell r="B5" t="str">
            <v>Werder Bremen</v>
          </cell>
          <cell r="C5">
            <v>22.1</v>
          </cell>
          <cell r="D5">
            <v>752</v>
          </cell>
        </row>
        <row r="6">
          <cell r="B6" t="str">
            <v>Wolfsburg</v>
          </cell>
          <cell r="C6">
            <v>22</v>
          </cell>
          <cell r="D6">
            <v>749</v>
          </cell>
        </row>
        <row r="7">
          <cell r="B7" t="str">
            <v>FC Heidenheim</v>
          </cell>
          <cell r="C7">
            <v>21.6</v>
          </cell>
          <cell r="D7">
            <v>736</v>
          </cell>
        </row>
        <row r="8">
          <cell r="B8" t="str">
            <v>FC Köln</v>
          </cell>
          <cell r="C8">
            <v>21.6</v>
          </cell>
          <cell r="D8">
            <v>735</v>
          </cell>
        </row>
        <row r="9">
          <cell r="B9" t="str">
            <v>VfL Bochum</v>
          </cell>
          <cell r="C9">
            <v>21.3</v>
          </cell>
          <cell r="D9">
            <v>725</v>
          </cell>
        </row>
        <row r="10">
          <cell r="B10" t="str">
            <v>FC Augsburg</v>
          </cell>
          <cell r="C10">
            <v>20.9</v>
          </cell>
          <cell r="D10">
            <v>709</v>
          </cell>
        </row>
        <row r="11">
          <cell r="B11" t="str">
            <v>SC Freiburg</v>
          </cell>
          <cell r="C11">
            <v>20.8</v>
          </cell>
          <cell r="D11">
            <v>706</v>
          </cell>
        </row>
        <row r="12">
          <cell r="B12" t="str">
            <v>SV Darmstadt</v>
          </cell>
          <cell r="C12">
            <v>20.100000000000001</v>
          </cell>
          <cell r="D12">
            <v>682</v>
          </cell>
        </row>
        <row r="13">
          <cell r="B13" t="str">
            <v>Mainz 05</v>
          </cell>
          <cell r="C13">
            <v>20</v>
          </cell>
          <cell r="D13">
            <v>681</v>
          </cell>
        </row>
        <row r="14">
          <cell r="B14" t="str">
            <v>Eintracht Frankfurt</v>
          </cell>
          <cell r="C14">
            <v>19.399999999999999</v>
          </cell>
          <cell r="D14">
            <v>661</v>
          </cell>
        </row>
        <row r="15">
          <cell r="B15" t="str">
            <v>RB Leipzig</v>
          </cell>
          <cell r="C15">
            <v>17.8</v>
          </cell>
          <cell r="D15">
            <v>605</v>
          </cell>
        </row>
        <row r="16">
          <cell r="B16" t="str">
            <v>Borussia Dortmund</v>
          </cell>
          <cell r="C16">
            <v>17.600000000000001</v>
          </cell>
          <cell r="D16">
            <v>600</v>
          </cell>
        </row>
        <row r="17">
          <cell r="B17" t="str">
            <v>VfB Stuttgart</v>
          </cell>
          <cell r="C17">
            <v>17.3</v>
          </cell>
          <cell r="D17">
            <v>588</v>
          </cell>
        </row>
        <row r="18">
          <cell r="B18" t="str">
            <v>Bayern München</v>
          </cell>
          <cell r="C18">
            <v>13.1</v>
          </cell>
          <cell r="D18">
            <v>444</v>
          </cell>
        </row>
        <row r="19">
          <cell r="B19" t="str">
            <v>Bayer Leverkusen</v>
          </cell>
          <cell r="C19">
            <v>12.9</v>
          </cell>
          <cell r="D19">
            <v>437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ossession_percentage_team"/>
    </sheetNames>
    <sheetDataSet>
      <sheetData sheetId="0">
        <row r="2">
          <cell r="B2" t="str">
            <v>Bayer Leverkusen</v>
          </cell>
          <cell r="C2">
            <v>62</v>
          </cell>
          <cell r="D2">
            <v>34</v>
          </cell>
        </row>
        <row r="3">
          <cell r="B3" t="str">
            <v>Bayern München</v>
          </cell>
          <cell r="C3">
            <v>61.5</v>
          </cell>
          <cell r="D3">
            <v>34</v>
          </cell>
        </row>
        <row r="4">
          <cell r="B4" t="str">
            <v>VfB Stuttgart</v>
          </cell>
          <cell r="C4">
            <v>60.2</v>
          </cell>
          <cell r="D4">
            <v>34</v>
          </cell>
        </row>
        <row r="5">
          <cell r="B5" t="str">
            <v>Borussia Dortmund</v>
          </cell>
          <cell r="C5">
            <v>58.3</v>
          </cell>
          <cell r="D5">
            <v>34</v>
          </cell>
        </row>
        <row r="6">
          <cell r="B6" t="str">
            <v>RB Leipzig</v>
          </cell>
          <cell r="C6">
            <v>55.5</v>
          </cell>
          <cell r="D6">
            <v>34</v>
          </cell>
        </row>
        <row r="7">
          <cell r="B7" t="str">
            <v>Eintracht Frankfurt</v>
          </cell>
          <cell r="C7">
            <v>52.1</v>
          </cell>
          <cell r="D7">
            <v>34</v>
          </cell>
        </row>
        <row r="8">
          <cell r="B8" t="str">
            <v>TSG Hoffenheim</v>
          </cell>
          <cell r="C8">
            <v>49.7</v>
          </cell>
          <cell r="D8">
            <v>34</v>
          </cell>
        </row>
        <row r="9">
          <cell r="B9" t="str">
            <v>Wolfsburg</v>
          </cell>
          <cell r="C9">
            <v>48.1</v>
          </cell>
          <cell r="D9">
            <v>34</v>
          </cell>
        </row>
        <row r="10">
          <cell r="B10" t="str">
            <v>Werder Bremen</v>
          </cell>
          <cell r="C10">
            <v>46.9</v>
          </cell>
          <cell r="D10">
            <v>34</v>
          </cell>
        </row>
        <row r="11">
          <cell r="B11" t="str">
            <v>Borussia Mönchengladbach</v>
          </cell>
          <cell r="C11">
            <v>46.8</v>
          </cell>
          <cell r="D11">
            <v>34</v>
          </cell>
        </row>
        <row r="12">
          <cell r="B12" t="str">
            <v>SC Freiburg</v>
          </cell>
          <cell r="C12">
            <v>46.4</v>
          </cell>
          <cell r="D12">
            <v>34</v>
          </cell>
        </row>
        <row r="13">
          <cell r="B13" t="str">
            <v>VfL Bochum</v>
          </cell>
          <cell r="C13">
            <v>46.3</v>
          </cell>
          <cell r="D13">
            <v>34</v>
          </cell>
        </row>
        <row r="14">
          <cell r="B14" t="str">
            <v>FC Köln</v>
          </cell>
          <cell r="C14">
            <v>46.3</v>
          </cell>
          <cell r="D14">
            <v>34</v>
          </cell>
        </row>
        <row r="15">
          <cell r="B15" t="str">
            <v>Mainz 05</v>
          </cell>
          <cell r="C15">
            <v>45.9</v>
          </cell>
          <cell r="D15">
            <v>34</v>
          </cell>
        </row>
        <row r="16">
          <cell r="B16" t="str">
            <v>SV Darmstadt</v>
          </cell>
          <cell r="C16">
            <v>45.7</v>
          </cell>
          <cell r="D16">
            <v>34</v>
          </cell>
        </row>
        <row r="17">
          <cell r="B17" t="str">
            <v>FC Augsburg</v>
          </cell>
          <cell r="C17">
            <v>43.6</v>
          </cell>
          <cell r="D17">
            <v>34</v>
          </cell>
        </row>
        <row r="18">
          <cell r="B18" t="str">
            <v>Union Berlin</v>
          </cell>
          <cell r="C18">
            <v>42.6</v>
          </cell>
          <cell r="D18">
            <v>34</v>
          </cell>
        </row>
        <row r="19">
          <cell r="B19" t="str">
            <v>FC Heidenheim</v>
          </cell>
          <cell r="C19">
            <v>42.1</v>
          </cell>
          <cell r="D19">
            <v>34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ossession_won_att_3rd_team"/>
    </sheetNames>
    <sheetDataSet>
      <sheetData sheetId="0">
        <row r="2">
          <cell r="B2" t="str">
            <v>Bayer Leverkusen</v>
          </cell>
          <cell r="C2">
            <v>6.6</v>
          </cell>
          <cell r="D2">
            <v>882</v>
          </cell>
        </row>
        <row r="3">
          <cell r="B3" t="str">
            <v>Bayern München</v>
          </cell>
          <cell r="C3">
            <v>5.7</v>
          </cell>
          <cell r="D3">
            <v>780</v>
          </cell>
        </row>
        <row r="4">
          <cell r="B4" t="str">
            <v>VfB Stuttgart</v>
          </cell>
          <cell r="C4">
            <v>5.4</v>
          </cell>
          <cell r="D4">
            <v>823</v>
          </cell>
        </row>
        <row r="5">
          <cell r="B5" t="str">
            <v>FC Augsburg</v>
          </cell>
          <cell r="C5">
            <v>5.4</v>
          </cell>
          <cell r="D5">
            <v>725</v>
          </cell>
        </row>
        <row r="6">
          <cell r="B6" t="str">
            <v>VfL Bochum</v>
          </cell>
          <cell r="C6">
            <v>5.2</v>
          </cell>
          <cell r="D6">
            <v>888</v>
          </cell>
        </row>
        <row r="7">
          <cell r="B7" t="str">
            <v>Wolfsburg</v>
          </cell>
          <cell r="C7">
            <v>4.8</v>
          </cell>
          <cell r="D7">
            <v>707</v>
          </cell>
        </row>
        <row r="8">
          <cell r="B8" t="str">
            <v>Mainz 05</v>
          </cell>
          <cell r="C8">
            <v>4.5</v>
          </cell>
          <cell r="D8">
            <v>835</v>
          </cell>
        </row>
        <row r="9">
          <cell r="B9" t="str">
            <v>RB Leipzig</v>
          </cell>
          <cell r="C9">
            <v>4.3</v>
          </cell>
          <cell r="D9">
            <v>816</v>
          </cell>
        </row>
        <row r="10">
          <cell r="B10" t="str">
            <v>Borussia Dortmund</v>
          </cell>
          <cell r="C10">
            <v>4.2</v>
          </cell>
          <cell r="D10">
            <v>732</v>
          </cell>
        </row>
        <row r="11">
          <cell r="B11" t="str">
            <v>Werder Bremen</v>
          </cell>
          <cell r="C11">
            <v>4.0999999999999996</v>
          </cell>
          <cell r="D11">
            <v>802</v>
          </cell>
        </row>
        <row r="12">
          <cell r="B12" t="str">
            <v>Eintracht Frankfurt</v>
          </cell>
          <cell r="C12">
            <v>3.9</v>
          </cell>
          <cell r="D12">
            <v>797</v>
          </cell>
        </row>
        <row r="13">
          <cell r="B13" t="str">
            <v>Union Berlin</v>
          </cell>
          <cell r="C13">
            <v>3.9</v>
          </cell>
          <cell r="D13">
            <v>709</v>
          </cell>
        </row>
        <row r="14">
          <cell r="B14" t="str">
            <v>TSG Hoffenheim</v>
          </cell>
          <cell r="C14">
            <v>3.7</v>
          </cell>
          <cell r="D14">
            <v>737</v>
          </cell>
        </row>
        <row r="15">
          <cell r="B15" t="str">
            <v>FC Heidenheim</v>
          </cell>
          <cell r="C15">
            <v>3.5</v>
          </cell>
          <cell r="D15">
            <v>798</v>
          </cell>
        </row>
        <row r="16">
          <cell r="B16" t="str">
            <v>FC Köln</v>
          </cell>
          <cell r="C16">
            <v>3.4</v>
          </cell>
          <cell r="D16">
            <v>774</v>
          </cell>
        </row>
        <row r="17">
          <cell r="B17" t="str">
            <v>Borussia Mönchengladbach</v>
          </cell>
          <cell r="C17">
            <v>3.1</v>
          </cell>
          <cell r="D17">
            <v>746</v>
          </cell>
        </row>
        <row r="18">
          <cell r="B18" t="str">
            <v>SC Freiburg</v>
          </cell>
          <cell r="C18">
            <v>3.1</v>
          </cell>
          <cell r="D18">
            <v>710</v>
          </cell>
        </row>
        <row r="19">
          <cell r="B19" t="str">
            <v>SV Darmstadt</v>
          </cell>
          <cell r="C19">
            <v>3.1</v>
          </cell>
          <cell r="D19">
            <v>675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ouches_in_opp_box_team"/>
    </sheetNames>
    <sheetDataSet>
      <sheetData sheetId="0">
        <row r="2">
          <cell r="B2" t="str">
            <v>Bayern München</v>
          </cell>
          <cell r="C2">
            <v>1324</v>
          </cell>
          <cell r="D2">
            <v>34</v>
          </cell>
        </row>
        <row r="3">
          <cell r="B3" t="str">
            <v>Bayer Leverkusen</v>
          </cell>
          <cell r="C3">
            <v>1266</v>
          </cell>
          <cell r="D3">
            <v>34</v>
          </cell>
        </row>
        <row r="4">
          <cell r="B4" t="str">
            <v>RB Leipzig</v>
          </cell>
          <cell r="C4">
            <v>989</v>
          </cell>
          <cell r="D4">
            <v>34</v>
          </cell>
        </row>
        <row r="5">
          <cell r="B5" t="str">
            <v>VfB Stuttgart</v>
          </cell>
          <cell r="C5">
            <v>964</v>
          </cell>
          <cell r="D5">
            <v>34</v>
          </cell>
        </row>
        <row r="6">
          <cell r="B6" t="str">
            <v>Borussia Dortmund</v>
          </cell>
          <cell r="C6">
            <v>946</v>
          </cell>
          <cell r="D6">
            <v>34</v>
          </cell>
        </row>
        <row r="7">
          <cell r="B7" t="str">
            <v>Eintracht Frankfurt</v>
          </cell>
          <cell r="C7">
            <v>869</v>
          </cell>
          <cell r="D7">
            <v>34</v>
          </cell>
        </row>
        <row r="8">
          <cell r="B8" t="str">
            <v>Mainz 05</v>
          </cell>
          <cell r="C8">
            <v>852</v>
          </cell>
          <cell r="D8">
            <v>34</v>
          </cell>
        </row>
        <row r="9">
          <cell r="B9" t="str">
            <v>FC Augsburg</v>
          </cell>
          <cell r="C9">
            <v>838</v>
          </cell>
          <cell r="D9">
            <v>34</v>
          </cell>
        </row>
        <row r="10">
          <cell r="B10" t="str">
            <v>VfL Bochum</v>
          </cell>
          <cell r="C10">
            <v>827</v>
          </cell>
          <cell r="D10">
            <v>34</v>
          </cell>
        </row>
        <row r="11">
          <cell r="B11" t="str">
            <v>TSG Hoffenheim</v>
          </cell>
          <cell r="C11">
            <v>794</v>
          </cell>
          <cell r="D11">
            <v>34</v>
          </cell>
        </row>
        <row r="12">
          <cell r="B12" t="str">
            <v>Borussia Mönchengladbach</v>
          </cell>
          <cell r="C12">
            <v>756</v>
          </cell>
          <cell r="D12">
            <v>34</v>
          </cell>
        </row>
        <row r="13">
          <cell r="B13" t="str">
            <v>Union Berlin</v>
          </cell>
          <cell r="C13">
            <v>731</v>
          </cell>
          <cell r="D13">
            <v>34</v>
          </cell>
        </row>
        <row r="14">
          <cell r="B14" t="str">
            <v>Werder Bremen</v>
          </cell>
          <cell r="C14">
            <v>721</v>
          </cell>
          <cell r="D14">
            <v>34</v>
          </cell>
        </row>
        <row r="15">
          <cell r="B15" t="str">
            <v>FC Köln</v>
          </cell>
          <cell r="C15">
            <v>700</v>
          </cell>
          <cell r="D15">
            <v>34</v>
          </cell>
        </row>
        <row r="16">
          <cell r="B16" t="str">
            <v>Wolfsburg</v>
          </cell>
          <cell r="C16">
            <v>689</v>
          </cell>
          <cell r="D16">
            <v>34</v>
          </cell>
        </row>
        <row r="17">
          <cell r="B17" t="str">
            <v>SC Freiburg</v>
          </cell>
          <cell r="C17">
            <v>682</v>
          </cell>
          <cell r="D17">
            <v>34</v>
          </cell>
        </row>
        <row r="18">
          <cell r="B18" t="str">
            <v>FC Heidenheim</v>
          </cell>
          <cell r="C18">
            <v>660</v>
          </cell>
          <cell r="D18">
            <v>34</v>
          </cell>
        </row>
        <row r="19">
          <cell r="B19" t="str">
            <v>SV Darmstadt</v>
          </cell>
          <cell r="C19">
            <v>586</v>
          </cell>
          <cell r="D19">
            <v>34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ntarget_scoring_att_team"/>
    </sheetNames>
    <sheetDataSet>
      <sheetData sheetId="0" refreshError="1">
        <row r="2">
          <cell r="B2" t="str">
            <v>Bayern München</v>
          </cell>
          <cell r="C2">
            <v>7.1</v>
          </cell>
          <cell r="D2">
            <v>14.7</v>
          </cell>
        </row>
        <row r="3">
          <cell r="B3" t="str">
            <v>Bayer Leverkusen</v>
          </cell>
          <cell r="C3">
            <v>7.1</v>
          </cell>
          <cell r="D3">
            <v>14.4</v>
          </cell>
        </row>
        <row r="4">
          <cell r="B4" t="str">
            <v>RB Leipzig</v>
          </cell>
          <cell r="C4">
            <v>6.6</v>
          </cell>
          <cell r="D4">
            <v>14.4</v>
          </cell>
        </row>
        <row r="5">
          <cell r="B5" t="str">
            <v>VfB Stuttgart</v>
          </cell>
          <cell r="C5">
            <v>6.4</v>
          </cell>
          <cell r="D5">
            <v>14.5</v>
          </cell>
        </row>
        <row r="6">
          <cell r="B6" t="str">
            <v>Borussia Dortmund</v>
          </cell>
          <cell r="C6">
            <v>5.6</v>
          </cell>
          <cell r="D6">
            <v>13.3</v>
          </cell>
        </row>
        <row r="7">
          <cell r="B7" t="str">
            <v>TSG Hoffenheim</v>
          </cell>
          <cell r="C7">
            <v>4.9000000000000004</v>
          </cell>
          <cell r="D7">
            <v>14.3</v>
          </cell>
        </row>
        <row r="8">
          <cell r="B8" t="str">
            <v>Borussia Mönchengladbach</v>
          </cell>
          <cell r="C8">
            <v>4.5999999999999996</v>
          </cell>
          <cell r="D8">
            <v>12.3</v>
          </cell>
        </row>
        <row r="9">
          <cell r="B9" t="str">
            <v>VfL Bochum</v>
          </cell>
          <cell r="C9">
            <v>4.5</v>
          </cell>
          <cell r="D9">
            <v>8</v>
          </cell>
        </row>
        <row r="10">
          <cell r="B10" t="str">
            <v>Wolfsburg</v>
          </cell>
          <cell r="C10">
            <v>4.4000000000000004</v>
          </cell>
          <cell r="D10">
            <v>9.9</v>
          </cell>
        </row>
        <row r="11">
          <cell r="B11" t="str">
            <v>FC Köln</v>
          </cell>
          <cell r="C11">
            <v>4.4000000000000004</v>
          </cell>
          <cell r="D11">
            <v>6.3</v>
          </cell>
        </row>
        <row r="12">
          <cell r="B12" t="str">
            <v>Eintracht Frankfurt</v>
          </cell>
          <cell r="C12">
            <v>4.3</v>
          </cell>
          <cell r="D12">
            <v>12.6</v>
          </cell>
        </row>
        <row r="13">
          <cell r="B13" t="str">
            <v>SC Freiburg</v>
          </cell>
          <cell r="C13">
            <v>4.2</v>
          </cell>
          <cell r="D13">
            <v>11.2</v>
          </cell>
        </row>
        <row r="14">
          <cell r="B14" t="str">
            <v>Mainz 05</v>
          </cell>
          <cell r="C14">
            <v>4.2</v>
          </cell>
          <cell r="D14">
            <v>8.1</v>
          </cell>
        </row>
        <row r="15">
          <cell r="B15" t="str">
            <v>Union Berlin</v>
          </cell>
          <cell r="C15">
            <v>4</v>
          </cell>
          <cell r="D15">
            <v>8.1</v>
          </cell>
        </row>
        <row r="16">
          <cell r="B16" t="str">
            <v>Werder Bremen</v>
          </cell>
          <cell r="C16">
            <v>3.9</v>
          </cell>
          <cell r="D16">
            <v>11.6</v>
          </cell>
        </row>
        <row r="17">
          <cell r="B17" t="str">
            <v>FC Augsburg</v>
          </cell>
          <cell r="C17">
            <v>3.9</v>
          </cell>
          <cell r="D17">
            <v>11.5</v>
          </cell>
        </row>
        <row r="18">
          <cell r="B18" t="str">
            <v>FC Heidenheim</v>
          </cell>
          <cell r="C18">
            <v>3.5</v>
          </cell>
          <cell r="D18">
            <v>12.7</v>
          </cell>
        </row>
        <row r="19">
          <cell r="B19" t="str">
            <v>SV Darmstadt</v>
          </cell>
          <cell r="C19">
            <v>3.4</v>
          </cell>
          <cell r="D19">
            <v>7.4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enalty_won_team"/>
    </sheetNames>
    <sheetDataSet>
      <sheetData sheetId="0">
        <row r="2">
          <cell r="B2" t="str">
            <v>SC Freiburg</v>
          </cell>
          <cell r="C2">
            <v>9</v>
          </cell>
          <cell r="D2">
            <v>77.8</v>
          </cell>
        </row>
        <row r="3">
          <cell r="B3" t="str">
            <v>Bayer Leverkusen</v>
          </cell>
          <cell r="C3">
            <v>8</v>
          </cell>
          <cell r="D3">
            <v>100</v>
          </cell>
        </row>
        <row r="4">
          <cell r="B4" t="str">
            <v>VfB Stuttgart</v>
          </cell>
          <cell r="C4">
            <v>8</v>
          </cell>
          <cell r="D4">
            <v>62.5</v>
          </cell>
        </row>
        <row r="5">
          <cell r="B5" t="str">
            <v>FC Augsburg</v>
          </cell>
          <cell r="C5">
            <v>7</v>
          </cell>
          <cell r="D5">
            <v>71.400000000000006</v>
          </cell>
        </row>
        <row r="6">
          <cell r="B6" t="str">
            <v>RB Leipzig</v>
          </cell>
          <cell r="C6">
            <v>7</v>
          </cell>
          <cell r="D6">
            <v>57.1</v>
          </cell>
        </row>
        <row r="7">
          <cell r="B7" t="str">
            <v>Borussia Dortmund</v>
          </cell>
          <cell r="C7">
            <v>6</v>
          </cell>
          <cell r="D7">
            <v>100</v>
          </cell>
        </row>
        <row r="8">
          <cell r="B8" t="str">
            <v>TSG Hoffenheim</v>
          </cell>
          <cell r="C8">
            <v>6</v>
          </cell>
          <cell r="D8">
            <v>100</v>
          </cell>
        </row>
        <row r="9">
          <cell r="B9" t="str">
            <v>Borussia Mönchengladbach</v>
          </cell>
          <cell r="C9">
            <v>6</v>
          </cell>
          <cell r="D9">
            <v>83.3</v>
          </cell>
        </row>
        <row r="10">
          <cell r="B10" t="str">
            <v>FC Köln</v>
          </cell>
          <cell r="C10">
            <v>6</v>
          </cell>
          <cell r="D10">
            <v>83.3</v>
          </cell>
        </row>
        <row r="11">
          <cell r="B11" t="str">
            <v>Werder Bremen</v>
          </cell>
          <cell r="C11">
            <v>6</v>
          </cell>
          <cell r="D11">
            <v>83.3</v>
          </cell>
        </row>
        <row r="12">
          <cell r="B12" t="str">
            <v>Union Berlin</v>
          </cell>
          <cell r="C12">
            <v>6</v>
          </cell>
          <cell r="D12">
            <v>50</v>
          </cell>
        </row>
        <row r="13">
          <cell r="B13" t="str">
            <v>Bayern München</v>
          </cell>
          <cell r="C13">
            <v>5</v>
          </cell>
          <cell r="D13">
            <v>100</v>
          </cell>
        </row>
        <row r="14">
          <cell r="B14" t="str">
            <v>Mainz 05</v>
          </cell>
          <cell r="C14">
            <v>5</v>
          </cell>
          <cell r="D14">
            <v>20</v>
          </cell>
        </row>
        <row r="15">
          <cell r="B15" t="str">
            <v>VfL Bochum</v>
          </cell>
          <cell r="C15">
            <v>4</v>
          </cell>
          <cell r="D15">
            <v>100</v>
          </cell>
        </row>
        <row r="16">
          <cell r="B16" t="str">
            <v>SV Darmstadt</v>
          </cell>
          <cell r="C16">
            <v>3</v>
          </cell>
          <cell r="D16">
            <v>100</v>
          </cell>
        </row>
        <row r="17">
          <cell r="B17" t="str">
            <v>Eintracht Frankfurt</v>
          </cell>
          <cell r="C17">
            <v>3</v>
          </cell>
          <cell r="D17">
            <v>66.7</v>
          </cell>
        </row>
        <row r="18">
          <cell r="B18" t="str">
            <v>FC Heidenheim</v>
          </cell>
          <cell r="C18">
            <v>3</v>
          </cell>
          <cell r="D18">
            <v>66.7</v>
          </cell>
        </row>
        <row r="19">
          <cell r="B19" t="str">
            <v>Wolfsburg</v>
          </cell>
          <cell r="C19">
            <v>3</v>
          </cell>
          <cell r="D19">
            <v>66.7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enalty_conceded_team"/>
    </sheetNames>
    <sheetDataSet>
      <sheetData sheetId="0">
        <row r="2">
          <cell r="B2" t="str">
            <v>Eintracht Frankfurt</v>
          </cell>
          <cell r="C2">
            <v>11</v>
          </cell>
          <cell r="D2">
            <v>9</v>
          </cell>
        </row>
        <row r="3">
          <cell r="B3" t="str">
            <v>VfL Bochum</v>
          </cell>
          <cell r="C3">
            <v>11</v>
          </cell>
          <cell r="D3">
            <v>9</v>
          </cell>
        </row>
        <row r="4">
          <cell r="B4" t="str">
            <v>FC Augsburg</v>
          </cell>
          <cell r="C4">
            <v>10</v>
          </cell>
          <cell r="D4">
            <v>7</v>
          </cell>
        </row>
        <row r="5">
          <cell r="B5" t="str">
            <v>FC Heidenheim</v>
          </cell>
          <cell r="C5">
            <v>10</v>
          </cell>
          <cell r="D5">
            <v>7</v>
          </cell>
        </row>
        <row r="6">
          <cell r="B6" t="str">
            <v>Union Berlin</v>
          </cell>
          <cell r="C6">
            <v>7</v>
          </cell>
          <cell r="D6">
            <v>5</v>
          </cell>
        </row>
        <row r="7">
          <cell r="B7" t="str">
            <v>Borussia Mönchengladbach</v>
          </cell>
          <cell r="C7">
            <v>6</v>
          </cell>
          <cell r="D7">
            <v>6</v>
          </cell>
        </row>
        <row r="8">
          <cell r="B8" t="str">
            <v>Werder Bremen</v>
          </cell>
          <cell r="C8">
            <v>6</v>
          </cell>
          <cell r="D8">
            <v>6</v>
          </cell>
        </row>
        <row r="9">
          <cell r="B9" t="str">
            <v>Borussia Dortmund</v>
          </cell>
          <cell r="C9">
            <v>6</v>
          </cell>
          <cell r="D9">
            <v>5</v>
          </cell>
        </row>
        <row r="10">
          <cell r="B10" t="str">
            <v>RB Leipzig</v>
          </cell>
          <cell r="C10">
            <v>5</v>
          </cell>
          <cell r="D10">
            <v>4</v>
          </cell>
        </row>
        <row r="11">
          <cell r="B11" t="str">
            <v>SC Freiburg</v>
          </cell>
          <cell r="C11">
            <v>5</v>
          </cell>
          <cell r="D11">
            <v>3</v>
          </cell>
        </row>
        <row r="12">
          <cell r="B12" t="str">
            <v>TSG Hoffenheim</v>
          </cell>
          <cell r="C12">
            <v>5</v>
          </cell>
          <cell r="D12">
            <v>2</v>
          </cell>
        </row>
        <row r="13">
          <cell r="B13" t="str">
            <v>Bayern München</v>
          </cell>
          <cell r="C13">
            <v>4</v>
          </cell>
          <cell r="D13">
            <v>3</v>
          </cell>
        </row>
        <row r="14">
          <cell r="B14" t="str">
            <v>Mainz 05</v>
          </cell>
          <cell r="C14">
            <v>4</v>
          </cell>
          <cell r="D14">
            <v>3</v>
          </cell>
        </row>
        <row r="15">
          <cell r="B15" t="str">
            <v>FC Köln</v>
          </cell>
          <cell r="C15">
            <v>3</v>
          </cell>
          <cell r="D15">
            <v>3</v>
          </cell>
        </row>
        <row r="16">
          <cell r="B16" t="str">
            <v>VfB Stuttgart</v>
          </cell>
          <cell r="C16">
            <v>3</v>
          </cell>
          <cell r="D16">
            <v>3</v>
          </cell>
        </row>
        <row r="17">
          <cell r="B17" t="str">
            <v>Wolfsburg</v>
          </cell>
          <cell r="C17">
            <v>3</v>
          </cell>
          <cell r="D17">
            <v>2</v>
          </cell>
        </row>
        <row r="18">
          <cell r="B18" t="str">
            <v>SV Darmstadt</v>
          </cell>
          <cell r="C18">
            <v>2</v>
          </cell>
          <cell r="D18">
            <v>1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erception_team"/>
    </sheetNames>
    <sheetDataSet>
      <sheetData sheetId="0">
        <row r="2">
          <cell r="B2" t="str">
            <v>TSG Hoffenheim</v>
          </cell>
          <cell r="C2">
            <v>10.5</v>
          </cell>
          <cell r="D2">
            <v>357</v>
          </cell>
        </row>
        <row r="3">
          <cell r="B3" t="str">
            <v>Mainz 05</v>
          </cell>
          <cell r="C3">
            <v>10.199999999999999</v>
          </cell>
          <cell r="D3">
            <v>346</v>
          </cell>
        </row>
        <row r="4">
          <cell r="B4" t="str">
            <v>Borussia Mönchengladbach</v>
          </cell>
          <cell r="C4">
            <v>9.8000000000000007</v>
          </cell>
          <cell r="D4">
            <v>333</v>
          </cell>
        </row>
        <row r="5">
          <cell r="B5" t="str">
            <v>SV Darmstadt</v>
          </cell>
          <cell r="C5">
            <v>9.3000000000000007</v>
          </cell>
          <cell r="D5">
            <v>317</v>
          </cell>
        </row>
        <row r="6">
          <cell r="B6" t="str">
            <v>VfL Bochum</v>
          </cell>
          <cell r="C6">
            <v>9.1</v>
          </cell>
          <cell r="D6">
            <v>308</v>
          </cell>
        </row>
        <row r="7">
          <cell r="B7" t="str">
            <v>FC Köln</v>
          </cell>
          <cell r="C7">
            <v>9</v>
          </cell>
          <cell r="D7">
            <v>305</v>
          </cell>
        </row>
        <row r="8">
          <cell r="B8" t="str">
            <v>Union Berlin</v>
          </cell>
          <cell r="C8">
            <v>9</v>
          </cell>
          <cell r="D8">
            <v>305</v>
          </cell>
        </row>
        <row r="9">
          <cell r="B9" t="str">
            <v>Eintracht Frankfurt</v>
          </cell>
          <cell r="C9">
            <v>8.9</v>
          </cell>
          <cell r="D9">
            <v>302</v>
          </cell>
        </row>
        <row r="10">
          <cell r="B10" t="str">
            <v>FC Heidenheim</v>
          </cell>
          <cell r="C10">
            <v>8.9</v>
          </cell>
          <cell r="D10">
            <v>302</v>
          </cell>
        </row>
        <row r="11">
          <cell r="B11" t="str">
            <v>FC Augsburg</v>
          </cell>
          <cell r="C11">
            <v>8.6999999999999993</v>
          </cell>
          <cell r="D11">
            <v>295</v>
          </cell>
        </row>
        <row r="12">
          <cell r="B12" t="str">
            <v>Bayern München</v>
          </cell>
          <cell r="C12">
            <v>8.5</v>
          </cell>
          <cell r="D12">
            <v>288</v>
          </cell>
        </row>
        <row r="13">
          <cell r="B13" t="str">
            <v>Werder Bremen</v>
          </cell>
          <cell r="C13">
            <v>8.4</v>
          </cell>
          <cell r="D13">
            <v>284</v>
          </cell>
        </row>
        <row r="14">
          <cell r="B14" t="str">
            <v>SC Freiburg</v>
          </cell>
          <cell r="C14">
            <v>8</v>
          </cell>
          <cell r="D14">
            <v>272</v>
          </cell>
        </row>
        <row r="15">
          <cell r="B15" t="str">
            <v>VfB Stuttgart</v>
          </cell>
          <cell r="C15">
            <v>7.9</v>
          </cell>
          <cell r="D15">
            <v>269</v>
          </cell>
        </row>
        <row r="16">
          <cell r="B16" t="str">
            <v>Wolfsburg</v>
          </cell>
          <cell r="C16">
            <v>7.9</v>
          </cell>
          <cell r="D16">
            <v>268</v>
          </cell>
        </row>
        <row r="17">
          <cell r="B17" t="str">
            <v>Borussia Dortmund</v>
          </cell>
          <cell r="C17">
            <v>7.4</v>
          </cell>
          <cell r="D17">
            <v>251</v>
          </cell>
        </row>
        <row r="18">
          <cell r="B18" t="str">
            <v>RB Leipzig</v>
          </cell>
          <cell r="C18">
            <v>7.1</v>
          </cell>
          <cell r="D18">
            <v>240</v>
          </cell>
        </row>
        <row r="19">
          <cell r="B19" t="str">
            <v>Bayer Leverkusen</v>
          </cell>
          <cell r="C19">
            <v>6.6</v>
          </cell>
          <cell r="D19">
            <v>224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1A231-D8C0-4302-9506-6BE32AE12533}">
  <dimension ref="A1:AQ22"/>
  <sheetViews>
    <sheetView tabSelected="1" topLeftCell="J1" workbookViewId="0">
      <selection activeCell="N19" sqref="N19"/>
    </sheetView>
  </sheetViews>
  <sheetFormatPr defaultRowHeight="14.4" x14ac:dyDescent="0.3"/>
  <cols>
    <col min="2" max="2" width="30" customWidth="1"/>
    <col min="3" max="3" width="33.88671875" customWidth="1"/>
    <col min="4" max="4" width="42.21875" customWidth="1"/>
    <col min="5" max="5" width="30.5546875" customWidth="1"/>
    <col min="6" max="6" width="19.44140625" customWidth="1"/>
    <col min="7" max="7" width="18" customWidth="1"/>
    <col min="8" max="8" width="14.5546875" customWidth="1"/>
    <col min="9" max="9" width="44.5546875" customWidth="1"/>
    <col min="10" max="11" width="25.33203125" customWidth="1"/>
    <col min="12" max="14" width="41.77734375" customWidth="1"/>
    <col min="15" max="15" width="46.77734375" customWidth="1"/>
    <col min="16" max="16" width="14.5546875" customWidth="1"/>
    <col min="17" max="22" width="23.5546875" customWidth="1"/>
    <col min="23" max="41" width="25.21875" customWidth="1"/>
    <col min="42" max="42" width="18.77734375" customWidth="1"/>
  </cols>
  <sheetData>
    <row r="1" spans="1:43" x14ac:dyDescent="0.3">
      <c r="A1" t="s">
        <v>0</v>
      </c>
      <c r="B1" t="s">
        <v>1</v>
      </c>
      <c r="C1" t="s">
        <v>2</v>
      </c>
      <c r="D1" t="s">
        <v>3</v>
      </c>
      <c r="E1" t="s">
        <v>25</v>
      </c>
      <c r="F1" t="s">
        <v>26</v>
      </c>
      <c r="G1" t="s">
        <v>27</v>
      </c>
      <c r="H1" t="s">
        <v>28</v>
      </c>
      <c r="I1" t="s">
        <v>54</v>
      </c>
      <c r="J1" t="s">
        <v>55</v>
      </c>
      <c r="K1" t="s">
        <v>56</v>
      </c>
      <c r="L1" t="s">
        <v>29</v>
      </c>
      <c r="M1" t="s">
        <v>61</v>
      </c>
      <c r="N1" t="s">
        <v>62</v>
      </c>
      <c r="O1" t="s">
        <v>30</v>
      </c>
      <c r="P1" t="s">
        <v>31</v>
      </c>
      <c r="Q1" t="s">
        <v>32</v>
      </c>
      <c r="R1" t="s">
        <v>40</v>
      </c>
      <c r="S1" t="s">
        <v>59</v>
      </c>
      <c r="T1" t="s">
        <v>41</v>
      </c>
      <c r="U1" t="s">
        <v>34</v>
      </c>
      <c r="V1" t="s">
        <v>35</v>
      </c>
      <c r="W1" t="s">
        <v>36</v>
      </c>
      <c r="X1" t="s">
        <v>37</v>
      </c>
      <c r="Y1" t="s">
        <v>38</v>
      </c>
      <c r="Z1" t="s">
        <v>45</v>
      </c>
      <c r="AA1" t="s">
        <v>46</v>
      </c>
      <c r="AB1" t="s">
        <v>47</v>
      </c>
      <c r="AC1" t="s">
        <v>48</v>
      </c>
      <c r="AD1" t="s">
        <v>49</v>
      </c>
      <c r="AE1" t="s">
        <v>39</v>
      </c>
      <c r="AF1" t="s">
        <v>42</v>
      </c>
      <c r="AG1" t="s">
        <v>44</v>
      </c>
      <c r="AH1" t="s">
        <v>43</v>
      </c>
      <c r="AI1" t="s">
        <v>50</v>
      </c>
      <c r="AJ1" t="s">
        <v>51</v>
      </c>
      <c r="AK1" t="s">
        <v>52</v>
      </c>
      <c r="AL1" t="s">
        <v>53</v>
      </c>
      <c r="AM1" t="s">
        <v>57</v>
      </c>
      <c r="AN1" t="s">
        <v>58</v>
      </c>
      <c r="AO1" t="s">
        <v>60</v>
      </c>
      <c r="AP1" t="s">
        <v>4</v>
      </c>
      <c r="AQ1" t="s">
        <v>5</v>
      </c>
    </row>
    <row r="2" spans="1:43" x14ac:dyDescent="0.3">
      <c r="A2">
        <v>1</v>
      </c>
      <c r="B2" t="s">
        <v>6</v>
      </c>
      <c r="C2">
        <v>5.9</v>
      </c>
      <c r="D2">
        <v>30.4</v>
      </c>
      <c r="E2">
        <f>VLOOKUP(B2, [1]team_ratings!$B$2:$C$19, 2, FALSE)</f>
        <v>7.22</v>
      </c>
      <c r="F2">
        <f>VLOOKUP(B2, [2]saves_team!$B$2:$D$19, 2, FALSE)</f>
        <v>2.2999999999999998</v>
      </c>
      <c r="G2">
        <f>VLOOKUP(B2, [2]saves_team!$B$2:$D$19, 3, FALSE)</f>
        <v>79</v>
      </c>
      <c r="H2">
        <f>VLOOKUP(B2, [3]possession_percentage_team!$B$2:$D$19, 2, FALSE)</f>
        <v>61.5</v>
      </c>
      <c r="I2">
        <f>VLOOKUP(B2, [4]possession_won_att_3rd_team!$B$2:$D$19, 2, FALSE)</f>
        <v>5.7</v>
      </c>
      <c r="J2">
        <f>VLOOKUP(B2, [4]possession_won_att_3rd_team!$B$2:$D$19, 3, FALSE)</f>
        <v>780</v>
      </c>
      <c r="K2">
        <f>VLOOKUP(B2, [5]touches_in_opp_box_team!$B$2:$D$19, 2, FALSE)</f>
        <v>1324</v>
      </c>
      <c r="L2">
        <f>VLOOKUP(B2, [6]ontarget_scoring_att_team!$B$2:$D$19, 2, FALSE)</f>
        <v>7.1</v>
      </c>
      <c r="M2">
        <v>628</v>
      </c>
      <c r="N2">
        <f>(L2/M2)*100</f>
        <v>1.1305732484076432</v>
      </c>
      <c r="O2">
        <f>VLOOKUP(B2, [6]ontarget_scoring_att_team!$B$2:$D$19, 3, FALSE)</f>
        <v>14.7</v>
      </c>
      <c r="P2">
        <f>VLOOKUP(B2, [7]penalty_won_team!$B$2:$D$19, 2, FALSE)</f>
        <v>5</v>
      </c>
      <c r="Q2">
        <f>VLOOKUP(B2, [7]penalty_won_team!$B$2:$D$19, 3, FALSE)</f>
        <v>100</v>
      </c>
      <c r="R2">
        <f>VLOOKUP(B2, [8]penalty_conceded_team!$B$2:$D$19, 2, FALSE)</f>
        <v>4</v>
      </c>
      <c r="S2">
        <v>5</v>
      </c>
      <c r="T2">
        <f>VLOOKUP(B2, [8]penalty_conceded_team!$B$2:$D$19, 3, FALSE)</f>
        <v>3</v>
      </c>
      <c r="U2">
        <f>VLOOKUP(B2, [9]interception_team!$B$2:$D$19, 2, FALSE)</f>
        <v>8.5</v>
      </c>
      <c r="V2">
        <f>VLOOKUP(B2, [9]interception_team!$B$2:$D$19, 3, FALSE)</f>
        <v>288</v>
      </c>
      <c r="W2">
        <f>VLOOKUP(B2, [10]goals_conceded_team_match!$B$2:$D$19, 2, FALSE)</f>
        <v>1.3</v>
      </c>
      <c r="X2">
        <f>VLOOKUP(B2, [10]goals_conceded_team_match!$B$2:$D$19, 3, FALSE)</f>
        <v>45</v>
      </c>
      <c r="Y2">
        <f>VLOOKUP(B2, [11]fk_foul_lost_team!$B$2:$D$19, 2, FALSE)</f>
        <v>8.9</v>
      </c>
      <c r="Z2">
        <f>VLOOKUP(B2, [12]clean_sheet_team!$B$2:$D$19, 2, FALSE)</f>
        <v>11</v>
      </c>
      <c r="AA2">
        <f>VLOOKUP(B2, [13]total_red_card_team!$B$2:$D$19, 2, FALSE)</f>
        <v>2</v>
      </c>
      <c r="AB2">
        <f>VLOOKUP(B2, [13]total_red_card_team!$B$2:$D$19, 3, FALSE)</f>
        <v>45</v>
      </c>
      <c r="AC2">
        <f>VLOOKUP(B2, [14]big_chance_team!$B$2:$D$19, 2, FALSE)</f>
        <v>147</v>
      </c>
      <c r="AD2">
        <f>VLOOKUP(B2, [15]big_chance_missed_team!$B$2:$D$19, 2, FALSE)</f>
        <v>85</v>
      </c>
      <c r="AE2">
        <f>VLOOKUP(B2, [16]expected_goals_team!$B$2:$D$19, 2, FALSE)</f>
        <v>86.9</v>
      </c>
      <c r="AF2">
        <f>VLOOKUP(B2, [17]team_goals_per_match!$B$2:$D$19, 2, FALSE)</f>
        <v>2.8</v>
      </c>
      <c r="AG2">
        <f>VLOOKUP(B2, [17]team_goals_per_match!$B$2:$D$19, 3, FALSE)</f>
        <v>94</v>
      </c>
      <c r="AH2">
        <f>VLOOKUP(B2, [18]corner_taken_team!$B$2:$D$19, 2, FALSE)</f>
        <v>228</v>
      </c>
      <c r="AI2">
        <f>VLOOKUP(B2, [19]accurate_pass_team!$B$2:$D$19, 2, FALSE)</f>
        <v>560.4</v>
      </c>
      <c r="AJ2">
        <f>VLOOKUP(B2, [19]accurate_pass_team!$B$2:$D$19, 3, FALSE)</f>
        <v>88.9</v>
      </c>
      <c r="AK2">
        <f>VLOOKUP(B2, [20]accurate_long_balls_team!$B$2:$D$19, 2, FALSE)</f>
        <v>22.3</v>
      </c>
      <c r="AL2">
        <f>VLOOKUP(B2, [20]accurate_long_balls_team!$B$2:$D$19, 3, FALSE)</f>
        <v>58.6</v>
      </c>
      <c r="AM2">
        <f>VLOOKUP(B2, [21]effective_clearance_team!$B$2:$D$19, 2, FALSE)</f>
        <v>13.1</v>
      </c>
      <c r="AN2">
        <f>VLOOKUP(B2, [21]effective_clearance_team!$B$2:$D$19, 3, FALSE)</f>
        <v>444</v>
      </c>
      <c r="AO2" s="1">
        <v>3471.7</v>
      </c>
      <c r="AP2">
        <v>34</v>
      </c>
      <c r="AQ2" t="s">
        <v>7</v>
      </c>
    </row>
    <row r="3" spans="1:43" x14ac:dyDescent="0.3">
      <c r="A3">
        <v>13</v>
      </c>
      <c r="B3" t="s">
        <v>19</v>
      </c>
      <c r="C3">
        <v>4.4000000000000004</v>
      </c>
      <c r="D3">
        <v>25.6</v>
      </c>
      <c r="E3">
        <f>VLOOKUP(B3, [1]team_ratings!$B$2:$C$19, 2, FALSE)</f>
        <v>7.46</v>
      </c>
      <c r="F3">
        <f>VLOOKUP(B3, [2]saves_team!$B$2:$D$19, 2, FALSE)</f>
        <v>2.4</v>
      </c>
      <c r="G3">
        <f>VLOOKUP(B3, [2]saves_team!$B$2:$D$19, 3, FALSE)</f>
        <v>81</v>
      </c>
      <c r="H3">
        <f>VLOOKUP(B3, [3]possession_percentage_team!$B$2:$D$19, 2, FALSE)</f>
        <v>62</v>
      </c>
      <c r="I3">
        <f>VLOOKUP(B3, [4]possession_won_att_3rd_team!$B$2:$D$19, 2, FALSE)</f>
        <v>6.6</v>
      </c>
      <c r="J3">
        <f>VLOOKUP(B3, [4]possession_won_att_3rd_team!$B$2:$D$19, 3, FALSE)</f>
        <v>882</v>
      </c>
      <c r="K3">
        <f>VLOOKUP(B3, [5]touches_in_opp_box_team!$B$2:$D$19, 2, FALSE)</f>
        <v>1266</v>
      </c>
      <c r="L3">
        <f>VLOOKUP(B3, [6]ontarget_scoring_att_team!$B$2:$D$19, 2, FALSE)</f>
        <v>7.1</v>
      </c>
      <c r="M3">
        <v>616</v>
      </c>
      <c r="N3">
        <f t="shared" ref="N3:N19" si="0">(L3/M3)*100</f>
        <v>1.1525974025974024</v>
      </c>
      <c r="O3">
        <f>VLOOKUP(B3, [6]ontarget_scoring_att_team!$B$2:$D$19, 3, FALSE)</f>
        <v>14.4</v>
      </c>
      <c r="P3">
        <f>VLOOKUP(B3, [7]penalty_won_team!$B$2:$D$19, 2, FALSE)</f>
        <v>8</v>
      </c>
      <c r="Q3">
        <f>VLOOKUP(B3, [7]penalty_won_team!$B$2:$D$19, 3, FALSE)</f>
        <v>100</v>
      </c>
      <c r="R3">
        <v>6</v>
      </c>
      <c r="S3">
        <v>8</v>
      </c>
      <c r="T3">
        <v>4</v>
      </c>
      <c r="U3">
        <f>VLOOKUP(B3, [9]interception_team!$B$2:$D$19, 2, FALSE)</f>
        <v>6.6</v>
      </c>
      <c r="V3">
        <f>VLOOKUP(B3, [9]interception_team!$B$2:$D$19, 3, FALSE)</f>
        <v>224</v>
      </c>
      <c r="W3">
        <f>VLOOKUP(B3, [10]goals_conceded_team_match!$B$2:$D$19, 2, FALSE)</f>
        <v>0.7</v>
      </c>
      <c r="X3">
        <f>VLOOKUP(B3, [10]goals_conceded_team_match!$B$2:$D$19, 3, FALSE)</f>
        <v>24</v>
      </c>
      <c r="Y3">
        <f>VLOOKUP(B3, [11]fk_foul_lost_team!$B$2:$D$19, 2, FALSE)</f>
        <v>9</v>
      </c>
      <c r="Z3">
        <f>VLOOKUP(B3, [12]clean_sheet_team!$B$2:$D$19, 2, FALSE)</f>
        <v>16</v>
      </c>
      <c r="AA3">
        <f>VLOOKUP(B3, [13]total_red_card_team!$B$2:$D$19, 2, FALSE)</f>
        <v>1</v>
      </c>
      <c r="AB3">
        <f>VLOOKUP(B3, [13]total_red_card_team!$B$2:$D$19, 3, FALSE)</f>
        <v>59</v>
      </c>
      <c r="AC3">
        <f>VLOOKUP(B3, [14]big_chance_team!$B$2:$D$19, 2, FALSE)</f>
        <v>125</v>
      </c>
      <c r="AD3">
        <f>VLOOKUP(B3, [15]big_chance_missed_team!$B$2:$D$19, 2, FALSE)</f>
        <v>69</v>
      </c>
      <c r="AE3">
        <f>VLOOKUP(B3, [16]expected_goals_team!$B$2:$D$19, 2, FALSE)</f>
        <v>74.7</v>
      </c>
      <c r="AF3">
        <f>VLOOKUP(B3, [17]team_goals_per_match!$B$2:$D$19, 2, FALSE)</f>
        <v>2.6</v>
      </c>
      <c r="AG3">
        <f>VLOOKUP(B3, [17]team_goals_per_match!$B$2:$D$19, 3, FALSE)</f>
        <v>89</v>
      </c>
      <c r="AH3">
        <f>VLOOKUP(B3, [18]corner_taken_team!$B$2:$D$19, 2, FALSE)</f>
        <v>236</v>
      </c>
      <c r="AI3">
        <f>VLOOKUP(B3, [19]accurate_pass_team!$B$2:$D$19, 2, FALSE)</f>
        <v>597.79999999999995</v>
      </c>
      <c r="AJ3">
        <f>VLOOKUP(B3, [19]accurate_pass_team!$B$2:$D$19, 3, FALSE)</f>
        <v>88.8</v>
      </c>
      <c r="AK3">
        <f>VLOOKUP(B3, [20]accurate_long_balls_team!$B$2:$D$19, 2, FALSE)</f>
        <v>21.5</v>
      </c>
      <c r="AL3">
        <f>VLOOKUP(B3, [20]accurate_long_balls_team!$B$2:$D$19, 3, FALSE)</f>
        <v>57</v>
      </c>
      <c r="AM3">
        <f>VLOOKUP(B3, [21]effective_clearance_team!$B$2:$D$19, 2, FALSE)</f>
        <v>12.9</v>
      </c>
      <c r="AN3">
        <f>VLOOKUP(B3, [21]effective_clearance_team!$B$2:$D$19, 3, FALSE)</f>
        <v>437</v>
      </c>
      <c r="AO3">
        <v>4020.1</v>
      </c>
      <c r="AP3">
        <v>34</v>
      </c>
      <c r="AQ3" t="s">
        <v>7</v>
      </c>
    </row>
    <row r="4" spans="1:43" x14ac:dyDescent="0.3">
      <c r="A4">
        <v>8</v>
      </c>
      <c r="B4" t="s">
        <v>14</v>
      </c>
      <c r="C4">
        <v>4.9000000000000004</v>
      </c>
      <c r="D4">
        <v>27.6</v>
      </c>
      <c r="E4">
        <f>VLOOKUP(B4, [1]team_ratings!$B$2:$C$19, 2, FALSE)</f>
        <v>7.08</v>
      </c>
      <c r="F4">
        <f>VLOOKUP(B4, [2]saves_team!$B$2:$D$19, 2, FALSE)</f>
        <v>2.4</v>
      </c>
      <c r="G4">
        <f>VLOOKUP(B4, [2]saves_team!$B$2:$D$19, 3, FALSE)</f>
        <v>80</v>
      </c>
      <c r="H4">
        <f>VLOOKUP(B4, [3]possession_percentage_team!$B$2:$D$19, 2, FALSE)</f>
        <v>55.5</v>
      </c>
      <c r="I4">
        <f>VLOOKUP(B4, [4]possession_won_att_3rd_team!$B$2:$D$19, 2, FALSE)</f>
        <v>4.3</v>
      </c>
      <c r="J4">
        <f>VLOOKUP(B4, [4]possession_won_att_3rd_team!$B$2:$D$19, 3, FALSE)</f>
        <v>816</v>
      </c>
      <c r="K4">
        <f>VLOOKUP(B4, [5]touches_in_opp_box_team!$B$2:$D$19, 2, FALSE)</f>
        <v>989</v>
      </c>
      <c r="L4">
        <f>VLOOKUP(B4, [6]ontarget_scoring_att_team!$B$2:$D$19, 2, FALSE)</f>
        <v>6.6</v>
      </c>
      <c r="M4">
        <v>543</v>
      </c>
      <c r="N4">
        <f t="shared" si="0"/>
        <v>1.2154696132596685</v>
      </c>
      <c r="O4">
        <f>VLOOKUP(B4, [6]ontarget_scoring_att_team!$B$2:$D$19, 3, FALSE)</f>
        <v>14.4</v>
      </c>
      <c r="P4">
        <f>VLOOKUP(B4, [7]penalty_won_team!$B$2:$D$19, 2, FALSE)</f>
        <v>7</v>
      </c>
      <c r="Q4">
        <f>VLOOKUP(B4, [7]penalty_won_team!$B$2:$D$19, 3, FALSE)</f>
        <v>57.1</v>
      </c>
      <c r="R4">
        <f>VLOOKUP(B4, [8]penalty_conceded_team!$B$2:$D$19, 2, FALSE)</f>
        <v>5</v>
      </c>
      <c r="S4">
        <v>4</v>
      </c>
      <c r="T4">
        <f>VLOOKUP(B4, [8]penalty_conceded_team!$B$2:$D$19, 3, FALSE)</f>
        <v>4</v>
      </c>
      <c r="U4">
        <f>VLOOKUP(B4, [9]interception_team!$B$2:$D$19, 2, FALSE)</f>
        <v>7.1</v>
      </c>
      <c r="V4">
        <f>VLOOKUP(B4, [9]interception_team!$B$2:$D$19, 3, FALSE)</f>
        <v>240</v>
      </c>
      <c r="W4">
        <f>VLOOKUP(B4, [10]goals_conceded_team_match!$B$2:$D$19, 2, FALSE)</f>
        <v>1.1000000000000001</v>
      </c>
      <c r="X4">
        <f>VLOOKUP(B4, [10]goals_conceded_team_match!$B$2:$D$19, 3, FALSE)</f>
        <v>39</v>
      </c>
      <c r="Y4">
        <f>VLOOKUP(B4, [11]fk_foul_lost_team!$B$2:$D$19, 2, FALSE)</f>
        <v>10.4</v>
      </c>
      <c r="Z4">
        <f>VLOOKUP(B4, [12]clean_sheet_team!$B$2:$D$19, 2, FALSE)</f>
        <v>10</v>
      </c>
      <c r="AA4">
        <f>VLOOKUP(B4, [13]total_red_card_team!$B$2:$D$19, 2, FALSE)</f>
        <v>1</v>
      </c>
      <c r="AB4">
        <f>VLOOKUP(B4, [13]total_red_card_team!$B$2:$D$19, 3, FALSE)</f>
        <v>59</v>
      </c>
      <c r="AC4">
        <f>VLOOKUP(B4, [14]big_chance_team!$B$2:$D$19, 2, FALSE)</f>
        <v>108</v>
      </c>
      <c r="AD4">
        <f>VLOOKUP(B4, [15]big_chance_missed_team!$B$2:$D$19, 2, FALSE)</f>
        <v>62</v>
      </c>
      <c r="AE4">
        <f>VLOOKUP(B4, [16]expected_goals_team!$B$2:$D$19, 2, FALSE)</f>
        <v>66.900000000000006</v>
      </c>
      <c r="AF4">
        <f>VLOOKUP(B4, [17]team_goals_per_match!$B$2:$D$19, 2, FALSE)</f>
        <v>2.2999999999999998</v>
      </c>
      <c r="AG4">
        <f>VLOOKUP(B4, [17]team_goals_per_match!$B$2:$D$19, 3, FALSE)</f>
        <v>77</v>
      </c>
      <c r="AH4">
        <f>VLOOKUP(B4, [18]corner_taken_team!$B$2:$D$19, 2, FALSE)</f>
        <v>200</v>
      </c>
      <c r="AI4">
        <f>VLOOKUP(B4, [19]accurate_pass_team!$B$2:$D$19, 2, FALSE)</f>
        <v>451.7</v>
      </c>
      <c r="AJ4">
        <f>VLOOKUP(B4, [19]accurate_pass_team!$B$2:$D$19, 3, FALSE)</f>
        <v>84.8</v>
      </c>
      <c r="AK4">
        <f>VLOOKUP(B4, [20]accurate_long_balls_team!$B$2:$D$19, 2, FALSE)</f>
        <v>21.8</v>
      </c>
      <c r="AL4">
        <f>VLOOKUP(B4, [20]accurate_long_balls_team!$B$2:$D$19, 3, FALSE)</f>
        <v>49.5</v>
      </c>
      <c r="AM4">
        <f>VLOOKUP(B4, [21]effective_clearance_team!$B$2:$D$19, 2, FALSE)</f>
        <v>17.8</v>
      </c>
      <c r="AN4">
        <f>VLOOKUP(B4, [21]effective_clearance_team!$B$2:$D$19, 3, FALSE)</f>
        <v>605</v>
      </c>
      <c r="AO4">
        <v>3484.6</v>
      </c>
      <c r="AP4">
        <v>34</v>
      </c>
      <c r="AQ4" t="s">
        <v>7</v>
      </c>
    </row>
    <row r="5" spans="1:43" x14ac:dyDescent="0.3">
      <c r="A5">
        <v>14</v>
      </c>
      <c r="B5" t="s">
        <v>20</v>
      </c>
      <c r="C5">
        <v>4.3</v>
      </c>
      <c r="D5">
        <v>27.4</v>
      </c>
      <c r="E5">
        <f>VLOOKUP(B5, [1]team_ratings!$B$2:$C$19, 2, FALSE)</f>
        <v>7.16</v>
      </c>
      <c r="F5">
        <f>VLOOKUP(B5, [2]saves_team!$B$2:$D$19, 2, FALSE)</f>
        <v>2.8</v>
      </c>
      <c r="G5">
        <f>VLOOKUP(B5, [2]saves_team!$B$2:$D$19, 3, FALSE)</f>
        <v>95</v>
      </c>
      <c r="H5">
        <f>VLOOKUP(B5, [3]possession_percentage_team!$B$2:$D$19, 2, FALSE)</f>
        <v>60.2</v>
      </c>
      <c r="I5">
        <f>VLOOKUP(B5, [4]possession_won_att_3rd_team!$B$2:$D$19, 2, FALSE)</f>
        <v>5.4</v>
      </c>
      <c r="J5">
        <f>VLOOKUP(B5, [4]possession_won_att_3rd_team!$B$2:$D$19, 3, FALSE)</f>
        <v>823</v>
      </c>
      <c r="K5">
        <f>VLOOKUP(B5, [5]touches_in_opp_box_team!$B$2:$D$19, 2, FALSE)</f>
        <v>964</v>
      </c>
      <c r="L5">
        <f>VLOOKUP(B5, [6]ontarget_scoring_att_team!$B$2:$D$19, 2, FALSE)</f>
        <v>6.4</v>
      </c>
      <c r="M5">
        <v>527</v>
      </c>
      <c r="N5">
        <f t="shared" si="0"/>
        <v>1.2144212523719164</v>
      </c>
      <c r="O5">
        <f>VLOOKUP(B5, [6]ontarget_scoring_att_team!$B$2:$D$19, 3, FALSE)</f>
        <v>14.5</v>
      </c>
      <c r="P5">
        <f>VLOOKUP(B5, [7]penalty_won_team!$B$2:$D$19, 2, FALSE)</f>
        <v>8</v>
      </c>
      <c r="Q5">
        <f>VLOOKUP(B5, [7]penalty_won_team!$B$2:$D$19, 3, FALSE)</f>
        <v>62.5</v>
      </c>
      <c r="R5">
        <f>VLOOKUP(B5, [8]penalty_conceded_team!$B$2:$D$19, 2, FALSE)</f>
        <v>3</v>
      </c>
      <c r="S5">
        <v>5</v>
      </c>
      <c r="T5">
        <f>VLOOKUP(B5, [8]penalty_conceded_team!$B$2:$D$19, 3, FALSE)</f>
        <v>3</v>
      </c>
      <c r="U5">
        <f>VLOOKUP(B5, [9]interception_team!$B$2:$D$19, 2, FALSE)</f>
        <v>7.9</v>
      </c>
      <c r="V5">
        <f>VLOOKUP(B5, [9]interception_team!$B$2:$D$19, 3, FALSE)</f>
        <v>269</v>
      </c>
      <c r="W5">
        <f>VLOOKUP(B5, [10]goals_conceded_team_match!$B$2:$D$19, 2, FALSE)</f>
        <v>1.1000000000000001</v>
      </c>
      <c r="X5">
        <f>VLOOKUP(B5, [10]goals_conceded_team_match!$B$2:$D$19, 3, FALSE)</f>
        <v>39</v>
      </c>
      <c r="Y5">
        <f>VLOOKUP(B5, [11]fk_foul_lost_team!$B$2:$D$19, 2, FALSE)</f>
        <v>9.6999999999999993</v>
      </c>
      <c r="Z5">
        <f>VLOOKUP(B5, [12]clean_sheet_team!$B$2:$D$19, 2, FALSE)</f>
        <v>12</v>
      </c>
      <c r="AA5">
        <f>VLOOKUP(B5, [13]total_red_card_team!$B$2:$D$19, 2, FALSE)</f>
        <v>1</v>
      </c>
      <c r="AB5">
        <f>VLOOKUP(B5, [13]total_red_card_team!$B$2:$D$19, 3, FALSE)</f>
        <v>54</v>
      </c>
      <c r="AC5">
        <f>VLOOKUP(B5, [14]big_chance_team!$B$2:$D$19, 2, FALSE)</f>
        <v>128</v>
      </c>
      <c r="AD5">
        <f>VLOOKUP(B5, [15]big_chance_missed_team!$B$2:$D$19, 2, FALSE)</f>
        <v>68</v>
      </c>
      <c r="AE5">
        <f>VLOOKUP(B5, [16]expected_goals_team!$B$2:$D$19, 2, FALSE)</f>
        <v>71.8</v>
      </c>
      <c r="AF5">
        <f>VLOOKUP(B5, [17]team_goals_per_match!$B$2:$D$19, 2, FALSE)</f>
        <v>2.2999999999999998</v>
      </c>
      <c r="AG5">
        <f>VLOOKUP(B5, [17]team_goals_per_match!$B$2:$D$19, 3, FALSE)</f>
        <v>78</v>
      </c>
      <c r="AH5">
        <f>VLOOKUP(B5, [18]corner_taken_team!$B$2:$D$19, 2, FALSE)</f>
        <v>166</v>
      </c>
      <c r="AI5">
        <f>VLOOKUP(B5, [19]accurate_pass_team!$B$2:$D$19, 2, FALSE)</f>
        <v>539.79999999999995</v>
      </c>
      <c r="AJ5">
        <f>VLOOKUP(B5, [19]accurate_pass_team!$B$2:$D$19, 3, FALSE)</f>
        <v>86.9</v>
      </c>
      <c r="AK5">
        <f>VLOOKUP(B5, [20]accurate_long_balls_team!$B$2:$D$19, 2, FALSE)</f>
        <v>24.7</v>
      </c>
      <c r="AL5">
        <f>VLOOKUP(B5, [20]accurate_long_balls_team!$B$2:$D$19, 3, FALSE)</f>
        <v>49.9</v>
      </c>
      <c r="AM5">
        <f>VLOOKUP(B5, [21]effective_clearance_team!$B$2:$D$19, 2, FALSE)</f>
        <v>17.3</v>
      </c>
      <c r="AN5">
        <f>VLOOKUP(B5, [21]effective_clearance_team!$B$2:$D$19, 3, FALSE)</f>
        <v>588</v>
      </c>
      <c r="AO5">
        <v>3617.2</v>
      </c>
      <c r="AP5">
        <v>34</v>
      </c>
      <c r="AQ5" t="s">
        <v>7</v>
      </c>
    </row>
    <row r="6" spans="1:43" x14ac:dyDescent="0.3">
      <c r="A6">
        <v>18</v>
      </c>
      <c r="B6" t="s">
        <v>24</v>
      </c>
      <c r="C6">
        <v>3.8</v>
      </c>
      <c r="D6">
        <v>24.7</v>
      </c>
      <c r="E6">
        <f>VLOOKUP(B6, [1]team_ratings!$B$2:$C$19, 2, FALSE)</f>
        <v>7.04</v>
      </c>
      <c r="F6">
        <f>VLOOKUP(B6, [2]saves_team!$B$2:$D$19, 2, FALSE)</f>
        <v>3.1</v>
      </c>
      <c r="G6">
        <f>VLOOKUP(B6, [2]saves_team!$B$2:$D$19, 3, FALSE)</f>
        <v>104</v>
      </c>
      <c r="H6">
        <f>VLOOKUP(B6, [3]possession_percentage_team!$B$2:$D$19, 2, FALSE)</f>
        <v>58.3</v>
      </c>
      <c r="I6">
        <f>VLOOKUP(B6, [4]possession_won_att_3rd_team!$B$2:$D$19, 2, FALSE)</f>
        <v>4.2</v>
      </c>
      <c r="J6">
        <f>VLOOKUP(B6, [4]possession_won_att_3rd_team!$B$2:$D$19, 3, FALSE)</f>
        <v>732</v>
      </c>
      <c r="K6">
        <f>VLOOKUP(B6, [5]touches_in_opp_box_team!$B$2:$D$19, 2, FALSE)</f>
        <v>946</v>
      </c>
      <c r="L6">
        <f>VLOOKUP(B6, [6]ontarget_scoring_att_team!$B$2:$D$19, 2, FALSE)</f>
        <v>5.6</v>
      </c>
      <c r="M6">
        <v>509</v>
      </c>
      <c r="N6">
        <f t="shared" si="0"/>
        <v>1.1001964636542239</v>
      </c>
      <c r="O6">
        <f>VLOOKUP(B6, [6]ontarget_scoring_att_team!$B$2:$D$19, 3, FALSE)</f>
        <v>13.3</v>
      </c>
      <c r="P6">
        <f>VLOOKUP(B6, [7]penalty_won_team!$B$2:$D$19, 2, FALSE)</f>
        <v>6</v>
      </c>
      <c r="Q6">
        <f>VLOOKUP(B6, [7]penalty_won_team!$B$2:$D$19, 3, FALSE)</f>
        <v>100</v>
      </c>
      <c r="R6">
        <f>VLOOKUP(B6, [8]penalty_conceded_team!$B$2:$D$19, 2, FALSE)</f>
        <v>6</v>
      </c>
      <c r="S6">
        <v>6</v>
      </c>
      <c r="T6">
        <f>VLOOKUP(B6, [8]penalty_conceded_team!$B$2:$D$19, 3, FALSE)</f>
        <v>5</v>
      </c>
      <c r="U6">
        <f>VLOOKUP(B6, [9]interception_team!$B$2:$D$19, 2, FALSE)</f>
        <v>7.4</v>
      </c>
      <c r="V6">
        <f>VLOOKUP(B6, [9]interception_team!$B$2:$D$19, 3, FALSE)</f>
        <v>251</v>
      </c>
      <c r="W6">
        <f>VLOOKUP(B6, [10]goals_conceded_team_match!$B$2:$D$19, 2, FALSE)</f>
        <v>1.3</v>
      </c>
      <c r="X6">
        <f>VLOOKUP(B6, [10]goals_conceded_team_match!$B$2:$D$19, 3, FALSE)</f>
        <v>43</v>
      </c>
      <c r="Y6">
        <f>VLOOKUP(B6, [11]fk_foul_lost_team!$B$2:$D$19, 2, FALSE)</f>
        <v>9.3000000000000007</v>
      </c>
      <c r="Z6">
        <f>VLOOKUP(B6, [12]clean_sheet_team!$B$2:$D$19, 2, FALSE)</f>
        <v>10</v>
      </c>
      <c r="AA6">
        <f>VLOOKUP(B6, [13]total_red_card_team!$B$2:$D$19, 2, FALSE)</f>
        <v>4</v>
      </c>
      <c r="AB6">
        <f>VLOOKUP(B6, [13]total_red_card_team!$B$2:$D$19, 3, FALSE)</f>
        <v>55</v>
      </c>
      <c r="AC6">
        <f>VLOOKUP(B6, [14]big_chance_team!$B$2:$D$19, 2, FALSE)</f>
        <v>108</v>
      </c>
      <c r="AD6">
        <f>VLOOKUP(B6, [15]big_chance_missed_team!$B$2:$D$19, 2, FALSE)</f>
        <v>61</v>
      </c>
      <c r="AE6">
        <f>VLOOKUP(B6, [16]expected_goals_team!$B$2:$D$19, 2, FALSE)</f>
        <v>64.8</v>
      </c>
      <c r="AF6">
        <f>VLOOKUP(B6, [17]team_goals_per_match!$B$2:$D$19, 2, FALSE)</f>
        <v>2</v>
      </c>
      <c r="AG6">
        <f>VLOOKUP(B6, [17]team_goals_per_match!$B$2:$D$19, 3, FALSE)</f>
        <v>68</v>
      </c>
      <c r="AH6">
        <f>VLOOKUP(B6, [18]corner_taken_team!$B$2:$D$19, 2, FALSE)</f>
        <v>176</v>
      </c>
      <c r="AI6">
        <f>VLOOKUP(B6, [19]accurate_pass_team!$B$2:$D$19, 2, FALSE)</f>
        <v>481.6</v>
      </c>
      <c r="AJ6">
        <f>VLOOKUP(B6, [19]accurate_pass_team!$B$2:$D$19, 3, FALSE)</f>
        <v>85.5</v>
      </c>
      <c r="AK6">
        <f>VLOOKUP(B6, [20]accurate_long_balls_team!$B$2:$D$19, 2, FALSE)</f>
        <v>29.6</v>
      </c>
      <c r="AL6">
        <f>VLOOKUP(B6, [20]accurate_long_balls_team!$B$2:$D$19, 3, FALSE)</f>
        <v>55.6</v>
      </c>
      <c r="AM6">
        <f>VLOOKUP(B6, [21]effective_clearance_team!$B$2:$D$19, 2, FALSE)</f>
        <v>17.600000000000001</v>
      </c>
      <c r="AN6">
        <f>VLOOKUP(B6, [21]effective_clearance_team!$B$2:$D$19, 3, FALSE)</f>
        <v>600</v>
      </c>
      <c r="AO6">
        <v>3596</v>
      </c>
      <c r="AP6">
        <v>34</v>
      </c>
      <c r="AQ6" t="s">
        <v>7</v>
      </c>
    </row>
    <row r="7" spans="1:43" x14ac:dyDescent="0.3">
      <c r="A7">
        <v>12</v>
      </c>
      <c r="B7" t="s">
        <v>18</v>
      </c>
      <c r="C7">
        <v>4.5</v>
      </c>
      <c r="D7">
        <v>25.2</v>
      </c>
      <c r="E7">
        <f>VLOOKUP(B7, [1]team_ratings!$B$2:$C$19, 2, FALSE)</f>
        <v>6.91</v>
      </c>
      <c r="F7">
        <f>VLOOKUP(B7, [2]saves_team!$B$2:$D$19, 2, FALSE)</f>
        <v>4.3</v>
      </c>
      <c r="G7">
        <f>VLOOKUP(B7, [2]saves_team!$B$2:$D$19, 3, FALSE)</f>
        <v>146</v>
      </c>
      <c r="H7">
        <f>VLOOKUP(B7, [3]possession_percentage_team!$B$2:$D$19, 2, FALSE)</f>
        <v>49.7</v>
      </c>
      <c r="I7">
        <f>VLOOKUP(B7, [4]possession_won_att_3rd_team!$B$2:$D$19, 2, FALSE)</f>
        <v>3.7</v>
      </c>
      <c r="J7">
        <f>VLOOKUP(B7, [4]possession_won_att_3rd_team!$B$2:$D$19, 3, FALSE)</f>
        <v>737</v>
      </c>
      <c r="K7">
        <f>VLOOKUP(B7, [5]touches_in_opp_box_team!$B$2:$D$19, 2, FALSE)</f>
        <v>794</v>
      </c>
      <c r="L7">
        <f>VLOOKUP(B7, [6]ontarget_scoring_att_team!$B$2:$D$19, 2, FALSE)</f>
        <v>4.9000000000000004</v>
      </c>
      <c r="M7">
        <v>497</v>
      </c>
      <c r="N7">
        <f t="shared" si="0"/>
        <v>0.9859154929577465</v>
      </c>
      <c r="O7">
        <f>VLOOKUP(B7, [6]ontarget_scoring_att_team!$B$2:$D$19, 3, FALSE)</f>
        <v>14.3</v>
      </c>
      <c r="P7">
        <f>VLOOKUP(B7, [7]penalty_won_team!$B$2:$D$19, 2, FALSE)</f>
        <v>6</v>
      </c>
      <c r="Q7">
        <f>VLOOKUP(B7, [7]penalty_won_team!$B$2:$D$19, 3, FALSE)</f>
        <v>100</v>
      </c>
      <c r="R7">
        <f>VLOOKUP(B7, [8]penalty_conceded_team!$B$2:$D$19, 2, FALSE)</f>
        <v>5</v>
      </c>
      <c r="S7">
        <v>6</v>
      </c>
      <c r="T7">
        <f>VLOOKUP(B7, [8]penalty_conceded_team!$B$2:$D$19, 3, FALSE)</f>
        <v>2</v>
      </c>
      <c r="U7">
        <f>VLOOKUP(B7, [9]interception_team!$B$2:$D$19, 2, FALSE)</f>
        <v>10.5</v>
      </c>
      <c r="V7">
        <f>VLOOKUP(B7, [9]interception_team!$B$2:$D$19, 3, FALSE)</f>
        <v>357</v>
      </c>
      <c r="W7">
        <f>VLOOKUP(B7, [10]goals_conceded_team_match!$B$2:$D$19, 2, FALSE)</f>
        <v>1.9</v>
      </c>
      <c r="X7">
        <f>VLOOKUP(B7, [10]goals_conceded_team_match!$B$2:$D$19, 3, FALSE)</f>
        <v>66</v>
      </c>
      <c r="Y7">
        <f>VLOOKUP(B7, [11]fk_foul_lost_team!$B$2:$D$19, 2, FALSE)</f>
        <v>10</v>
      </c>
      <c r="Z7">
        <f>VLOOKUP(B7, [12]clean_sheet_team!$B$2:$D$19, 2, FALSE)</f>
        <v>2</v>
      </c>
      <c r="AA7">
        <f>VLOOKUP(B7, [13]total_red_card_team!$B$2:$D$19, 2, FALSE)</f>
        <v>5</v>
      </c>
      <c r="AB7">
        <f>VLOOKUP(B7, [13]total_red_card_team!$B$2:$D$19, 3, FALSE)</f>
        <v>78</v>
      </c>
      <c r="AC7">
        <f>VLOOKUP(B7, [14]big_chance_team!$B$2:$D$19, 2, FALSE)</f>
        <v>85</v>
      </c>
      <c r="AD7">
        <f>VLOOKUP(B7, [15]big_chance_missed_team!$B$2:$D$19, 2, FALSE)</f>
        <v>42</v>
      </c>
      <c r="AE7">
        <f>VLOOKUP(B7, [16]expected_goals_team!$B$2:$D$19, 2, FALSE)</f>
        <v>54.4</v>
      </c>
      <c r="AF7">
        <f>VLOOKUP(B7, [17]team_goals_per_match!$B$2:$D$19, 2, FALSE)</f>
        <v>1.9</v>
      </c>
      <c r="AG7">
        <f>VLOOKUP(B7, [17]team_goals_per_match!$B$2:$D$19, 3, FALSE)</f>
        <v>66</v>
      </c>
      <c r="AH7">
        <f>VLOOKUP(B7, [18]corner_taken_team!$B$2:$D$19, 2, FALSE)</f>
        <v>149</v>
      </c>
      <c r="AI7">
        <f>VLOOKUP(B7, [19]accurate_pass_team!$B$2:$D$19, 2, FALSE)</f>
        <v>371</v>
      </c>
      <c r="AJ7">
        <f>VLOOKUP(B7, [19]accurate_pass_team!$B$2:$D$19, 3, FALSE)</f>
        <v>80.900000000000006</v>
      </c>
      <c r="AK7">
        <f>VLOOKUP(B7, [20]accurate_long_balls_team!$B$2:$D$19, 2, FALSE)</f>
        <v>26.9</v>
      </c>
      <c r="AL7">
        <f>VLOOKUP(B7, [20]accurate_long_balls_team!$B$2:$D$19, 3, FALSE)</f>
        <v>46.9</v>
      </c>
      <c r="AM7">
        <f>VLOOKUP(B7, [21]effective_clearance_team!$B$2:$D$19, 2, FALSE)</f>
        <v>22.4</v>
      </c>
      <c r="AN7">
        <f>VLOOKUP(B7, [21]effective_clearance_team!$B$2:$D$19, 3, FALSE)</f>
        <v>761</v>
      </c>
      <c r="AO7">
        <v>4079.9</v>
      </c>
      <c r="AP7">
        <v>34</v>
      </c>
      <c r="AQ7" t="s">
        <v>7</v>
      </c>
    </row>
    <row r="8" spans="1:43" x14ac:dyDescent="0.3">
      <c r="A8">
        <v>3</v>
      </c>
      <c r="B8" t="s">
        <v>9</v>
      </c>
      <c r="C8">
        <v>5.3</v>
      </c>
      <c r="D8">
        <v>31.5</v>
      </c>
      <c r="E8">
        <f>VLOOKUP(B8, [1]team_ratings!$B$2:$C$19, 2, FALSE)</f>
        <v>6.81</v>
      </c>
      <c r="F8">
        <f>VLOOKUP(B8, [2]saves_team!$B$2:$D$19, 2, FALSE)</f>
        <v>4.2</v>
      </c>
      <c r="G8">
        <f>VLOOKUP(B8, [2]saves_team!$B$2:$D$19, 3, FALSE)</f>
        <v>143</v>
      </c>
      <c r="H8">
        <f>VLOOKUP(B8, [3]possession_percentage_team!$B$2:$D$19, 2, FALSE)</f>
        <v>46.8</v>
      </c>
      <c r="I8">
        <f>VLOOKUP(B8, [4]possession_won_att_3rd_team!$B$2:$D$19, 2, FALSE)</f>
        <v>3.1</v>
      </c>
      <c r="J8">
        <f>VLOOKUP(B8, [4]possession_won_att_3rd_team!$B$2:$D$19, 3, FALSE)</f>
        <v>746</v>
      </c>
      <c r="K8">
        <f>VLOOKUP(B8, [5]touches_in_opp_box_team!$B$2:$D$19, 2, FALSE)</f>
        <v>756</v>
      </c>
      <c r="L8">
        <f>VLOOKUP(B8, [6]ontarget_scoring_att_team!$B$2:$D$19, 2, FALSE)</f>
        <v>4.5999999999999996</v>
      </c>
      <c r="M8">
        <v>471</v>
      </c>
      <c r="N8">
        <f t="shared" si="0"/>
        <v>0.97664543524416136</v>
      </c>
      <c r="O8">
        <f>VLOOKUP(B8, [6]ontarget_scoring_att_team!$B$2:$D$19, 3, FALSE)</f>
        <v>12.3</v>
      </c>
      <c r="P8">
        <f>VLOOKUP(B8, [7]penalty_won_team!$B$2:$D$19, 2, FALSE)</f>
        <v>6</v>
      </c>
      <c r="Q8">
        <f>VLOOKUP(B8, [7]penalty_won_team!$B$2:$D$19, 3, FALSE)</f>
        <v>83.3</v>
      </c>
      <c r="R8">
        <f>VLOOKUP(B8, [8]penalty_conceded_team!$B$2:$D$19, 2, FALSE)</f>
        <v>6</v>
      </c>
      <c r="S8">
        <v>5</v>
      </c>
      <c r="T8">
        <f>VLOOKUP(B8, [8]penalty_conceded_team!$B$2:$D$19, 3, FALSE)</f>
        <v>6</v>
      </c>
      <c r="U8">
        <f>VLOOKUP(B8, [9]interception_team!$B$2:$D$19, 2, FALSE)</f>
        <v>9.8000000000000007</v>
      </c>
      <c r="V8">
        <f>VLOOKUP(B8, [9]interception_team!$B$2:$D$19, 3, FALSE)</f>
        <v>333</v>
      </c>
      <c r="W8">
        <f>VLOOKUP(B8, [10]goals_conceded_team_match!$B$2:$D$19, 2, FALSE)</f>
        <v>2</v>
      </c>
      <c r="X8">
        <f>VLOOKUP(B8, [10]goals_conceded_team_match!$B$2:$D$19, 3, FALSE)</f>
        <v>67</v>
      </c>
      <c r="Y8">
        <f>VLOOKUP(B8, [11]fk_foul_lost_team!$B$2:$D$19, 2, FALSE)</f>
        <v>9.9</v>
      </c>
      <c r="Z8">
        <f>VLOOKUP(B8, [12]clean_sheet_team!$B$2:$D$19, 2, FALSE)</f>
        <v>4</v>
      </c>
      <c r="AA8">
        <f>VLOOKUP(B8, [13]total_red_card_team!$B$2:$D$19, 2, FALSE)</f>
        <v>2</v>
      </c>
      <c r="AB8">
        <f>VLOOKUP(B8, [13]total_red_card_team!$B$2:$D$19, 3, FALSE)</f>
        <v>64</v>
      </c>
      <c r="AC8">
        <f>VLOOKUP(B8, [14]big_chance_team!$B$2:$D$19, 2, FALSE)</f>
        <v>79</v>
      </c>
      <c r="AD8">
        <f>VLOOKUP(B8, [15]big_chance_missed_team!$B$2:$D$19, 2, FALSE)</f>
        <v>47</v>
      </c>
      <c r="AE8">
        <f>VLOOKUP(B8, [16]expected_goals_team!$B$2:$D$19, 2, FALSE)</f>
        <v>47.4</v>
      </c>
      <c r="AF8">
        <f>VLOOKUP(B8, [17]team_goals_per_match!$B$2:$D$19, 2, FALSE)</f>
        <v>1.6</v>
      </c>
      <c r="AG8">
        <f>VLOOKUP(B8, [17]team_goals_per_match!$B$2:$D$19, 3, FALSE)</f>
        <v>56</v>
      </c>
      <c r="AH8">
        <f>VLOOKUP(B8, [18]corner_taken_team!$B$2:$D$19, 2, FALSE)</f>
        <v>174</v>
      </c>
      <c r="AI8">
        <f>VLOOKUP(B8, [19]accurate_pass_team!$B$2:$D$19, 2, FALSE)</f>
        <v>372.7</v>
      </c>
      <c r="AJ8">
        <f>VLOOKUP(B8, [19]accurate_pass_team!$B$2:$D$19, 3, FALSE)</f>
        <v>81.599999999999994</v>
      </c>
      <c r="AK8">
        <f>VLOOKUP(B8, [20]accurate_long_balls_team!$B$2:$D$19, 2, FALSE)</f>
        <v>21</v>
      </c>
      <c r="AL8">
        <f>VLOOKUP(B8, [20]accurate_long_balls_team!$B$2:$D$19, 3, FALSE)</f>
        <v>43</v>
      </c>
      <c r="AM8">
        <f>VLOOKUP(B8, [21]effective_clearance_team!$B$2:$D$19, 2, FALSE)</f>
        <v>24</v>
      </c>
      <c r="AN8">
        <f>VLOOKUP(B8, [21]effective_clearance_team!$B$2:$D$19, 3, FALSE)</f>
        <v>815</v>
      </c>
      <c r="AO8" s="2">
        <v>3980.6</v>
      </c>
      <c r="AP8">
        <v>34</v>
      </c>
      <c r="AQ8" t="s">
        <v>7</v>
      </c>
    </row>
    <row r="9" spans="1:43" x14ac:dyDescent="0.3">
      <c r="A9">
        <v>4</v>
      </c>
      <c r="B9" t="s">
        <v>10</v>
      </c>
      <c r="C9">
        <v>5.0999999999999996</v>
      </c>
      <c r="D9">
        <v>27.4</v>
      </c>
      <c r="E9">
        <f>VLOOKUP(B9, [1]team_ratings!$B$2:$C$19, 2, FALSE)</f>
        <v>6.76</v>
      </c>
      <c r="F9">
        <f>VLOOKUP(B9, [2]saves_team!$B$2:$D$19, 2, FALSE)</f>
        <v>3.7</v>
      </c>
      <c r="G9">
        <f>VLOOKUP(B9, [2]saves_team!$B$2:$D$19, 3, FALSE)</f>
        <v>127</v>
      </c>
      <c r="H9">
        <f>VLOOKUP(B9, [3]possession_percentage_team!$B$2:$D$19, 2, FALSE)</f>
        <v>43.6</v>
      </c>
      <c r="I9">
        <f>VLOOKUP(B9, [4]possession_won_att_3rd_team!$B$2:$D$19, 2, FALSE)</f>
        <v>5.4</v>
      </c>
      <c r="J9">
        <f>VLOOKUP(B9, [4]possession_won_att_3rd_team!$B$2:$D$19, 3, FALSE)</f>
        <v>725</v>
      </c>
      <c r="K9">
        <f>VLOOKUP(B9, [5]touches_in_opp_box_team!$B$2:$D$19, 2, FALSE)</f>
        <v>838</v>
      </c>
      <c r="L9">
        <f>VLOOKUP(B9, [6]ontarget_scoring_att_team!$B$2:$D$19, 2, FALSE)</f>
        <v>3.9</v>
      </c>
      <c r="M9">
        <v>462</v>
      </c>
      <c r="N9">
        <f t="shared" si="0"/>
        <v>0.8441558441558441</v>
      </c>
      <c r="O9">
        <f>VLOOKUP(B9, [6]ontarget_scoring_att_team!$B$2:$D$19, 3, FALSE)</f>
        <v>11.5</v>
      </c>
      <c r="P9">
        <f>VLOOKUP(B9, [7]penalty_won_team!$B$2:$D$19, 2, FALSE)</f>
        <v>7</v>
      </c>
      <c r="Q9">
        <f>VLOOKUP(B9, [7]penalty_won_team!$B$2:$D$19, 3, FALSE)</f>
        <v>71.400000000000006</v>
      </c>
      <c r="R9">
        <f>VLOOKUP(B9, [8]penalty_conceded_team!$B$2:$D$19, 2, FALSE)</f>
        <v>10</v>
      </c>
      <c r="S9">
        <v>5</v>
      </c>
      <c r="T9">
        <f>VLOOKUP(B9, [8]penalty_conceded_team!$B$2:$D$19, 3, FALSE)</f>
        <v>7</v>
      </c>
      <c r="U9">
        <f>VLOOKUP(B9, [9]interception_team!$B$2:$D$19, 2, FALSE)</f>
        <v>8.6999999999999993</v>
      </c>
      <c r="V9">
        <f>VLOOKUP(B9, [9]interception_team!$B$2:$D$19, 3, FALSE)</f>
        <v>295</v>
      </c>
      <c r="W9">
        <f>VLOOKUP(B9, [10]goals_conceded_team_match!$B$2:$D$19, 2, FALSE)</f>
        <v>1.8</v>
      </c>
      <c r="X9">
        <f>VLOOKUP(B9, [10]goals_conceded_team_match!$B$2:$D$19, 3, FALSE)</f>
        <v>60</v>
      </c>
      <c r="Y9">
        <f>VLOOKUP(B9, [11]fk_foul_lost_team!$B$2:$D$19, 2, FALSE)</f>
        <v>13.4</v>
      </c>
      <c r="Z9">
        <f>VLOOKUP(B9, [12]clean_sheet_team!$B$2:$D$19, 2, FALSE)</f>
        <v>3</v>
      </c>
      <c r="AA9">
        <f>VLOOKUP(B9, [13]total_red_card_team!$B$2:$D$19, 2, FALSE)</f>
        <v>3</v>
      </c>
      <c r="AB9">
        <f>VLOOKUP(B9, [13]total_red_card_team!$B$2:$D$19, 3, FALSE)</f>
        <v>69</v>
      </c>
      <c r="AC9">
        <f>VLOOKUP(B9, [14]big_chance_team!$B$2:$D$19, 2, FALSE)</f>
        <v>66</v>
      </c>
      <c r="AD9">
        <f>VLOOKUP(B9, [15]big_chance_missed_team!$B$2:$D$19, 2, FALSE)</f>
        <v>37</v>
      </c>
      <c r="AE9">
        <f>VLOOKUP(B9, [16]expected_goals_team!$B$2:$D$19, 2, FALSE)</f>
        <v>46.7</v>
      </c>
      <c r="AF9">
        <f>VLOOKUP(B9, [17]team_goals_per_match!$B$2:$D$19, 2, FALSE)</f>
        <v>1.5</v>
      </c>
      <c r="AG9">
        <f>VLOOKUP(B9, [17]team_goals_per_match!$B$2:$D$19, 3, FALSE)</f>
        <v>50</v>
      </c>
      <c r="AH9">
        <f>VLOOKUP(B9, [18]corner_taken_team!$B$2:$D$19, 2, FALSE)</f>
        <v>165</v>
      </c>
      <c r="AI9">
        <f>VLOOKUP(B9, [19]accurate_pass_team!$B$2:$D$19, 2, FALSE)</f>
        <v>289.3</v>
      </c>
      <c r="AJ9">
        <f>VLOOKUP(B9, [19]accurate_pass_team!$B$2:$D$19, 3, FALSE)</f>
        <v>77</v>
      </c>
      <c r="AK9">
        <f>VLOOKUP(B9, [20]accurate_long_balls_team!$B$2:$D$19, 2, FALSE)</f>
        <v>24.4</v>
      </c>
      <c r="AL9">
        <f>VLOOKUP(B9, [20]accurate_long_balls_team!$B$2:$D$19, 3, FALSE)</f>
        <v>44.3</v>
      </c>
      <c r="AM9">
        <f>VLOOKUP(B9, [21]effective_clearance_team!$B$2:$D$19, 2, FALSE)</f>
        <v>20.9</v>
      </c>
      <c r="AN9">
        <f>VLOOKUP(B9, [21]effective_clearance_team!$B$2:$D$19, 3, FALSE)</f>
        <v>709</v>
      </c>
      <c r="AO9">
        <v>3886.2</v>
      </c>
      <c r="AP9">
        <v>34</v>
      </c>
      <c r="AQ9" t="s">
        <v>7</v>
      </c>
    </row>
    <row r="10" spans="1:43" x14ac:dyDescent="0.3">
      <c r="A10">
        <v>6</v>
      </c>
      <c r="B10" t="s">
        <v>12</v>
      </c>
      <c r="C10">
        <v>5.0999999999999996</v>
      </c>
      <c r="D10">
        <v>26.1</v>
      </c>
      <c r="E10">
        <f>VLOOKUP(B10, [1]team_ratings!$B$2:$C$19, 2, FALSE)</f>
        <v>6.79</v>
      </c>
      <c r="F10">
        <f>VLOOKUP(B10, [2]saves_team!$B$2:$D$19, 2, FALSE)</f>
        <v>3.6</v>
      </c>
      <c r="G10">
        <f>VLOOKUP(B10, [2]saves_team!$B$2:$D$19, 3, FALSE)</f>
        <v>124</v>
      </c>
      <c r="H10">
        <f>VLOOKUP(B10, [3]possession_percentage_team!$B$2:$D$19, 2, FALSE)</f>
        <v>42.1</v>
      </c>
      <c r="I10">
        <f>VLOOKUP(B10, [4]possession_won_att_3rd_team!$B$2:$D$19, 2, FALSE)</f>
        <v>3.5</v>
      </c>
      <c r="J10">
        <f>VLOOKUP(B10, [4]possession_won_att_3rd_team!$B$2:$D$19, 3, FALSE)</f>
        <v>798</v>
      </c>
      <c r="K10">
        <f>VLOOKUP(B10, [5]touches_in_opp_box_team!$B$2:$D$19, 2, FALSE)</f>
        <v>660</v>
      </c>
      <c r="L10">
        <f>VLOOKUP(B10, [6]ontarget_scoring_att_team!$B$2:$D$19, 2, FALSE)</f>
        <v>3.5</v>
      </c>
      <c r="M10">
        <v>446</v>
      </c>
      <c r="N10">
        <f t="shared" si="0"/>
        <v>0.7847533632286996</v>
      </c>
      <c r="O10">
        <f>VLOOKUP(B10, [6]ontarget_scoring_att_team!$B$2:$D$19, 3, FALSE)</f>
        <v>12.7</v>
      </c>
      <c r="P10">
        <f>VLOOKUP(B10, [7]penalty_won_team!$B$2:$D$19, 2, FALSE)</f>
        <v>3</v>
      </c>
      <c r="Q10">
        <f>VLOOKUP(B10, [7]penalty_won_team!$B$2:$D$19, 3, FALSE)</f>
        <v>66.7</v>
      </c>
      <c r="R10">
        <f>VLOOKUP(B10, [8]penalty_conceded_team!$B$2:$D$19, 2, FALSE)</f>
        <v>10</v>
      </c>
      <c r="S10">
        <v>2</v>
      </c>
      <c r="T10">
        <f>VLOOKUP(B10, [8]penalty_conceded_team!$B$2:$D$19, 3, FALSE)</f>
        <v>7</v>
      </c>
      <c r="U10">
        <f>VLOOKUP(B10, [9]interception_team!$B$2:$D$19, 2, FALSE)</f>
        <v>8.9</v>
      </c>
      <c r="V10">
        <f>VLOOKUP(B10, [9]interception_team!$B$2:$D$19, 3, FALSE)</f>
        <v>302</v>
      </c>
      <c r="W10">
        <f>VLOOKUP(B10, [10]goals_conceded_team_match!$B$2:$D$19, 2, FALSE)</f>
        <v>1.6</v>
      </c>
      <c r="X10">
        <f>VLOOKUP(B10, [10]goals_conceded_team_match!$B$2:$D$19, 3, FALSE)</f>
        <v>55</v>
      </c>
      <c r="Y10">
        <f>VLOOKUP(B10, [11]fk_foul_lost_team!$B$2:$D$19, 2, FALSE)</f>
        <v>13</v>
      </c>
      <c r="Z10">
        <f>VLOOKUP(B10, [12]clean_sheet_team!$B$2:$D$19, 2, FALSE)</f>
        <v>6</v>
      </c>
      <c r="AA10">
        <f>VLOOKUP(B10, [13]total_red_card_team!$B$2:$D$19, 2, FALSE)</f>
        <v>1</v>
      </c>
      <c r="AB10">
        <f>VLOOKUP(B10, [13]total_red_card_team!$B$2:$D$19, 3, FALSE)</f>
        <v>54</v>
      </c>
      <c r="AC10">
        <f>VLOOKUP(B10, [14]big_chance_team!$B$2:$D$19, 2, FALSE)</f>
        <v>62</v>
      </c>
      <c r="AD10">
        <f>VLOOKUP(B10, [15]big_chance_missed_team!$B$2:$D$19, 2, FALSE)</f>
        <v>39</v>
      </c>
      <c r="AE10">
        <f>VLOOKUP(B10, [16]expected_goals_team!$B$2:$D$19, 2, FALSE)</f>
        <v>39.9</v>
      </c>
      <c r="AF10">
        <f>VLOOKUP(B10, [17]team_goals_per_match!$B$2:$D$19, 2, FALSE)</f>
        <v>1.5</v>
      </c>
      <c r="AG10">
        <f>VLOOKUP(B10, [17]team_goals_per_match!$B$2:$D$19, 3, FALSE)</f>
        <v>50</v>
      </c>
      <c r="AH10">
        <f>VLOOKUP(B10, [18]corner_taken_team!$B$2:$D$19, 2, FALSE)</f>
        <v>183</v>
      </c>
      <c r="AI10">
        <f>VLOOKUP(B10, [19]accurate_pass_team!$B$2:$D$19, 2, FALSE)</f>
        <v>273.89999999999998</v>
      </c>
      <c r="AJ10">
        <f>VLOOKUP(B10, [19]accurate_pass_team!$B$2:$D$19, 3, FALSE)</f>
        <v>73.5</v>
      </c>
      <c r="AK10">
        <f>VLOOKUP(B10, [20]accurate_long_balls_team!$B$2:$D$19, 2, FALSE)</f>
        <v>28.6</v>
      </c>
      <c r="AL10">
        <f>VLOOKUP(B10, [20]accurate_long_balls_team!$B$2:$D$19, 3, FALSE)</f>
        <v>44.8</v>
      </c>
      <c r="AM10">
        <f>VLOOKUP(B10, [21]effective_clearance_team!$B$2:$D$19, 2, FALSE)</f>
        <v>21.6</v>
      </c>
      <c r="AN10">
        <f>VLOOKUP(B10, [21]effective_clearance_team!$B$2:$D$19, 3, FALSE)</f>
        <v>736</v>
      </c>
      <c r="AO10">
        <v>3720.3</v>
      </c>
      <c r="AP10">
        <v>34</v>
      </c>
      <c r="AQ10" t="s">
        <v>7</v>
      </c>
    </row>
    <row r="11" spans="1:43" x14ac:dyDescent="0.3">
      <c r="A11">
        <v>15</v>
      </c>
      <c r="B11" t="s">
        <v>21</v>
      </c>
      <c r="C11">
        <v>4.2</v>
      </c>
      <c r="D11">
        <v>25.7</v>
      </c>
      <c r="E11">
        <f>VLOOKUP(B11, [1]team_ratings!$B$2:$C$19, 2, FALSE)</f>
        <v>6.87</v>
      </c>
      <c r="F11">
        <f>VLOOKUP(B11, [2]saves_team!$B$2:$D$19, 2, FALSE)</f>
        <v>2.9</v>
      </c>
      <c r="G11">
        <f>VLOOKUP(B11, [2]saves_team!$B$2:$D$19, 3, FALSE)</f>
        <v>97</v>
      </c>
      <c r="H11">
        <f>VLOOKUP(B11, [3]possession_percentage_team!$B$2:$D$19, 2, FALSE)</f>
        <v>52.1</v>
      </c>
      <c r="I11">
        <f>VLOOKUP(B11, [4]possession_won_att_3rd_team!$B$2:$D$19, 2, FALSE)</f>
        <v>3.9</v>
      </c>
      <c r="J11">
        <f>VLOOKUP(B11, [4]possession_won_att_3rd_team!$B$2:$D$19, 3, FALSE)</f>
        <v>797</v>
      </c>
      <c r="K11">
        <f>VLOOKUP(B11, [5]touches_in_opp_box_team!$B$2:$D$19, 2, FALSE)</f>
        <v>869</v>
      </c>
      <c r="L11">
        <f>VLOOKUP(B11, [6]ontarget_scoring_att_team!$B$2:$D$19, 2, FALSE)</f>
        <v>4.3</v>
      </c>
      <c r="M11">
        <v>437</v>
      </c>
      <c r="N11">
        <f t="shared" si="0"/>
        <v>0.98398169336384433</v>
      </c>
      <c r="O11">
        <f>VLOOKUP(B11, [6]ontarget_scoring_att_team!$B$2:$D$19, 3, FALSE)</f>
        <v>12.6</v>
      </c>
      <c r="P11">
        <f>VLOOKUP(B11, [7]penalty_won_team!$B$2:$D$19, 2, FALSE)</f>
        <v>3</v>
      </c>
      <c r="Q11">
        <f>VLOOKUP(B11, [7]penalty_won_team!$B$2:$D$19, 3, FALSE)</f>
        <v>66.7</v>
      </c>
      <c r="R11">
        <f>VLOOKUP(B11, [8]penalty_conceded_team!$B$2:$D$19, 2, FALSE)</f>
        <v>11</v>
      </c>
      <c r="S11">
        <v>2</v>
      </c>
      <c r="T11">
        <f>VLOOKUP(B11, [8]penalty_conceded_team!$B$2:$D$19, 3, FALSE)</f>
        <v>9</v>
      </c>
      <c r="U11">
        <f>VLOOKUP(B11, [9]interception_team!$B$2:$D$19, 2, FALSE)</f>
        <v>8.9</v>
      </c>
      <c r="V11">
        <f>VLOOKUP(B11, [9]interception_team!$B$2:$D$19, 3, FALSE)</f>
        <v>302</v>
      </c>
      <c r="W11">
        <f>VLOOKUP(B11, [10]goals_conceded_team_match!$B$2:$D$19, 2, FALSE)</f>
        <v>1.5</v>
      </c>
      <c r="X11">
        <f>VLOOKUP(B11, [10]goals_conceded_team_match!$B$2:$D$19, 3, FALSE)</f>
        <v>50</v>
      </c>
      <c r="Y11">
        <f>VLOOKUP(B11, [11]fk_foul_lost_team!$B$2:$D$19, 2, FALSE)</f>
        <v>10.4</v>
      </c>
      <c r="Z11">
        <f>VLOOKUP(B11, [12]clean_sheet_team!$B$2:$D$19, 2, FALSE)</f>
        <v>7</v>
      </c>
      <c r="AA11">
        <f>VLOOKUP(B11, [13]total_red_card_team!$B$2:$D$19, 2, FALSE)</f>
        <v>5</v>
      </c>
      <c r="AB11">
        <f>VLOOKUP(B11, [13]total_red_card_team!$B$2:$D$19, 3, FALSE)</f>
        <v>62</v>
      </c>
      <c r="AC11">
        <f>VLOOKUP(B11, [14]big_chance_team!$B$2:$D$19, 2, FALSE)</f>
        <v>77</v>
      </c>
      <c r="AD11">
        <f>VLOOKUP(B11, [15]big_chance_missed_team!$B$2:$D$19, 2, FALSE)</f>
        <v>47</v>
      </c>
      <c r="AE11">
        <f>VLOOKUP(B11, [16]expected_goals_team!$B$2:$D$19, 2, FALSE)</f>
        <v>47.4</v>
      </c>
      <c r="AF11">
        <f>VLOOKUP(B11, [17]team_goals_per_match!$B$2:$D$19, 2, FALSE)</f>
        <v>1.5</v>
      </c>
      <c r="AG11">
        <f>VLOOKUP(B11, [17]team_goals_per_match!$B$2:$D$19, 3, FALSE)</f>
        <v>51</v>
      </c>
      <c r="AH11">
        <f>VLOOKUP(B11, [18]corner_taken_team!$B$2:$D$19, 2, FALSE)</f>
        <v>161</v>
      </c>
      <c r="AI11">
        <f>VLOOKUP(B11, [19]accurate_pass_team!$B$2:$D$19, 2, FALSE)</f>
        <v>413.8</v>
      </c>
      <c r="AJ11">
        <f>VLOOKUP(B11, [19]accurate_pass_team!$B$2:$D$19, 3, FALSE)</f>
        <v>81.3</v>
      </c>
      <c r="AK11">
        <f>VLOOKUP(B11, [20]accurate_long_balls_team!$B$2:$D$19, 2, FALSE)</f>
        <v>21.3</v>
      </c>
      <c r="AL11">
        <f>VLOOKUP(B11, [20]accurate_long_balls_team!$B$2:$D$19, 3, FALSE)</f>
        <v>38.799999999999997</v>
      </c>
      <c r="AM11">
        <f>VLOOKUP(B11, [21]effective_clearance_team!$B$2:$D$19, 2, FALSE)</f>
        <v>19.399999999999999</v>
      </c>
      <c r="AN11">
        <f>VLOOKUP(B11, [21]effective_clearance_team!$B$2:$D$19, 3, FALSE)</f>
        <v>661</v>
      </c>
      <c r="AO11">
        <v>4011.2</v>
      </c>
      <c r="AP11">
        <v>34</v>
      </c>
      <c r="AQ11" t="s">
        <v>7</v>
      </c>
    </row>
    <row r="12" spans="1:43" x14ac:dyDescent="0.3">
      <c r="A12">
        <v>10</v>
      </c>
      <c r="B12" t="s">
        <v>16</v>
      </c>
      <c r="C12">
        <v>4.5999999999999996</v>
      </c>
      <c r="D12">
        <v>29.1</v>
      </c>
      <c r="E12">
        <f>VLOOKUP(B12, [1]team_ratings!$B$2:$C$19, 2, FALSE)</f>
        <v>6.89</v>
      </c>
      <c r="F12">
        <f>VLOOKUP(B12, [2]saves_team!$B$2:$D$19, 2, FALSE)</f>
        <v>3.4</v>
      </c>
      <c r="G12">
        <f>VLOOKUP(B12, [2]saves_team!$B$2:$D$19, 3, FALSE)</f>
        <v>115</v>
      </c>
      <c r="H12">
        <f>VLOOKUP(B12, [3]possession_percentage_team!$B$2:$D$19, 2, FALSE)</f>
        <v>46.9</v>
      </c>
      <c r="I12">
        <f>VLOOKUP(B12, [4]possession_won_att_3rd_team!$B$2:$D$19, 2, FALSE)</f>
        <v>4.0999999999999996</v>
      </c>
      <c r="J12">
        <f>VLOOKUP(B12, [4]possession_won_att_3rd_team!$B$2:$D$19, 3, FALSE)</f>
        <v>802</v>
      </c>
      <c r="K12">
        <f>VLOOKUP(B12, [5]touches_in_opp_box_team!$B$2:$D$19, 2, FALSE)</f>
        <v>721</v>
      </c>
      <c r="L12">
        <f>VLOOKUP(B12, [6]ontarget_scoring_att_team!$B$2:$D$19, 2, FALSE)</f>
        <v>3.9</v>
      </c>
      <c r="M12">
        <v>430</v>
      </c>
      <c r="N12">
        <f t="shared" si="0"/>
        <v>0.90697674418604646</v>
      </c>
      <c r="O12">
        <f>VLOOKUP(B12, [6]ontarget_scoring_att_team!$B$2:$D$19, 3, FALSE)</f>
        <v>11.6</v>
      </c>
      <c r="P12">
        <f>VLOOKUP(B12, [7]penalty_won_team!$B$2:$D$19, 2, FALSE)</f>
        <v>6</v>
      </c>
      <c r="Q12">
        <f>VLOOKUP(B12, [7]penalty_won_team!$B$2:$D$19, 3, FALSE)</f>
        <v>83.3</v>
      </c>
      <c r="R12">
        <f>VLOOKUP(B12, [8]penalty_conceded_team!$B$2:$D$19, 2, FALSE)</f>
        <v>6</v>
      </c>
      <c r="S12">
        <v>5</v>
      </c>
      <c r="T12">
        <f>VLOOKUP(B12, [8]penalty_conceded_team!$B$2:$D$19, 3, FALSE)</f>
        <v>6</v>
      </c>
      <c r="U12">
        <f>VLOOKUP(B12, [9]interception_team!$B$2:$D$19, 2, FALSE)</f>
        <v>8.4</v>
      </c>
      <c r="V12">
        <f>VLOOKUP(B12, [9]interception_team!$B$2:$D$19, 3, FALSE)</f>
        <v>284</v>
      </c>
      <c r="W12">
        <f>VLOOKUP(B12, [10]goals_conceded_team_match!$B$2:$D$19, 2, FALSE)</f>
        <v>1.6</v>
      </c>
      <c r="X12">
        <f>VLOOKUP(B12, [10]goals_conceded_team_match!$B$2:$D$19, 3, FALSE)</f>
        <v>54</v>
      </c>
      <c r="Y12">
        <f>VLOOKUP(B12, [11]fk_foul_lost_team!$B$2:$D$19, 2, FALSE)</f>
        <v>11.6</v>
      </c>
      <c r="Z12">
        <f>VLOOKUP(B12, [12]clean_sheet_team!$B$2:$D$19, 2, FALSE)</f>
        <v>7</v>
      </c>
      <c r="AA12">
        <f>VLOOKUP(B12, [13]total_red_card_team!$B$2:$D$19, 2, FALSE)</f>
        <v>2</v>
      </c>
      <c r="AB12">
        <f>VLOOKUP(B12, [13]total_red_card_team!$B$2:$D$19, 3, FALSE)</f>
        <v>73</v>
      </c>
      <c r="AC12">
        <f>VLOOKUP(B12, [14]big_chance_team!$B$2:$D$19, 2, FALSE)</f>
        <v>68</v>
      </c>
      <c r="AD12">
        <f>VLOOKUP(B12, [15]big_chance_missed_team!$B$2:$D$19, 2, FALSE)</f>
        <v>34</v>
      </c>
      <c r="AE12">
        <f>VLOOKUP(B12, [16]expected_goals_team!$B$2:$D$19, 2, FALSE)</f>
        <v>47.2</v>
      </c>
      <c r="AF12">
        <f>VLOOKUP(B12, [17]team_goals_per_match!$B$2:$D$19, 2, FALSE)</f>
        <v>1.4</v>
      </c>
      <c r="AG12">
        <f>VLOOKUP(B12, [17]team_goals_per_match!$B$2:$D$19, 3, FALSE)</f>
        <v>48</v>
      </c>
      <c r="AH12">
        <f>VLOOKUP(B12, [18]corner_taken_team!$B$2:$D$19, 2, FALSE)</f>
        <v>120</v>
      </c>
      <c r="AI12">
        <f>VLOOKUP(B12, [19]accurate_pass_team!$B$2:$D$19, 2, FALSE)</f>
        <v>353.1</v>
      </c>
      <c r="AJ12">
        <f>VLOOKUP(B12, [19]accurate_pass_team!$B$2:$D$19, 3, FALSE)</f>
        <v>79.7</v>
      </c>
      <c r="AK12">
        <f>VLOOKUP(B12, [20]accurate_long_balls_team!$B$2:$D$19, 2, FALSE)</f>
        <v>29</v>
      </c>
      <c r="AL12">
        <f>VLOOKUP(B12, [20]accurate_long_balls_team!$B$2:$D$19, 3, FALSE)</f>
        <v>49.5</v>
      </c>
      <c r="AM12">
        <f>VLOOKUP(B12, [21]effective_clearance_team!$B$2:$D$19, 2, FALSE)</f>
        <v>22.1</v>
      </c>
      <c r="AN12">
        <f>VLOOKUP(B12, [21]effective_clearance_team!$B$2:$D$19, 3, FALSE)</f>
        <v>752</v>
      </c>
      <c r="AO12">
        <v>3974.5</v>
      </c>
      <c r="AP12">
        <v>34</v>
      </c>
      <c r="AQ12" t="s">
        <v>7</v>
      </c>
    </row>
    <row r="13" spans="1:43" x14ac:dyDescent="0.3">
      <c r="A13">
        <v>11</v>
      </c>
      <c r="B13" t="s">
        <v>17</v>
      </c>
      <c r="C13">
        <v>4.5</v>
      </c>
      <c r="D13">
        <v>25.8</v>
      </c>
      <c r="E13">
        <f>VLOOKUP(B13, [1]team_ratings!$B$2:$C$19, 2, FALSE)</f>
        <v>6.79</v>
      </c>
      <c r="F13">
        <f>VLOOKUP(B13, [2]saves_team!$B$2:$D$19, 2, FALSE)</f>
        <v>3</v>
      </c>
      <c r="G13">
        <f>VLOOKUP(B13, [2]saves_team!$B$2:$D$19, 3, FALSE)</f>
        <v>103</v>
      </c>
      <c r="H13">
        <f>VLOOKUP(B13, [3]possession_percentage_team!$B$2:$D$19, 2, FALSE)</f>
        <v>46.4</v>
      </c>
      <c r="I13">
        <f>VLOOKUP(B13, [4]possession_won_att_3rd_team!$B$2:$D$19, 2, FALSE)</f>
        <v>3.1</v>
      </c>
      <c r="J13">
        <f>VLOOKUP(B13, [4]possession_won_att_3rd_team!$B$2:$D$19, 3, FALSE)</f>
        <v>710</v>
      </c>
      <c r="K13">
        <f>VLOOKUP(B13, [5]touches_in_opp_box_team!$B$2:$D$19, 2, FALSE)</f>
        <v>682</v>
      </c>
      <c r="L13">
        <f>VLOOKUP(B13, [6]ontarget_scoring_att_team!$B$2:$D$19, 2, FALSE)</f>
        <v>4.2</v>
      </c>
      <c r="M13">
        <v>406</v>
      </c>
      <c r="N13">
        <f t="shared" si="0"/>
        <v>1.0344827586206897</v>
      </c>
      <c r="O13">
        <f>VLOOKUP(B13, [6]ontarget_scoring_att_team!$B$2:$D$19, 3, FALSE)</f>
        <v>11.2</v>
      </c>
      <c r="P13">
        <f>VLOOKUP(B13, [7]penalty_won_team!$B$2:$D$19, 2, FALSE)</f>
        <v>9</v>
      </c>
      <c r="Q13">
        <f>VLOOKUP(B13, [7]penalty_won_team!$B$2:$D$19, 3, FALSE)</f>
        <v>77.8</v>
      </c>
      <c r="R13">
        <f>VLOOKUP(B13, [8]penalty_conceded_team!$B$2:$D$19, 2, FALSE)</f>
        <v>5</v>
      </c>
      <c r="S13">
        <v>7</v>
      </c>
      <c r="T13">
        <f>VLOOKUP(B13, [8]penalty_conceded_team!$B$2:$D$19, 3, FALSE)</f>
        <v>3</v>
      </c>
      <c r="U13">
        <f>VLOOKUP(B13, [9]interception_team!$B$2:$D$19, 2, FALSE)</f>
        <v>8</v>
      </c>
      <c r="V13">
        <f>VLOOKUP(B13, [9]interception_team!$B$2:$D$19, 3, FALSE)</f>
        <v>272</v>
      </c>
      <c r="W13">
        <f>VLOOKUP(B13, [10]goals_conceded_team_match!$B$2:$D$19, 2, FALSE)</f>
        <v>1.7</v>
      </c>
      <c r="X13">
        <f>VLOOKUP(B13, [10]goals_conceded_team_match!$B$2:$D$19, 3, FALSE)</f>
        <v>58</v>
      </c>
      <c r="Y13">
        <f>VLOOKUP(B13, [11]fk_foul_lost_team!$B$2:$D$19, 2, FALSE)</f>
        <v>10.7</v>
      </c>
      <c r="Z13">
        <f>VLOOKUP(B13, [12]clean_sheet_team!$B$2:$D$19, 2, FALSE)</f>
        <v>10</v>
      </c>
      <c r="AA13">
        <f>VLOOKUP(B13, [13]total_red_card_team!$B$2:$D$19, 2, FALSE)</f>
        <v>4</v>
      </c>
      <c r="AB13">
        <f>VLOOKUP(B13, [13]total_red_card_team!$B$2:$D$19, 3, FALSE)</f>
        <v>62</v>
      </c>
      <c r="AC13">
        <f>VLOOKUP(B13, [14]big_chance_team!$B$2:$D$19, 2, FALSE)</f>
        <v>81</v>
      </c>
      <c r="AD13">
        <f>VLOOKUP(B13, [15]big_chance_missed_team!$B$2:$D$19, 2, FALSE)</f>
        <v>50</v>
      </c>
      <c r="AE13">
        <f>VLOOKUP(B13, [16]expected_goals_team!$B$2:$D$19, 2, FALSE)</f>
        <v>50</v>
      </c>
      <c r="AF13">
        <f>VLOOKUP(B13, [17]team_goals_per_match!$B$2:$D$19, 2, FALSE)</f>
        <v>1.3</v>
      </c>
      <c r="AG13">
        <f>VLOOKUP(B13, [17]team_goals_per_match!$B$2:$D$19, 3, FALSE)</f>
        <v>45</v>
      </c>
      <c r="AH13">
        <f>VLOOKUP(B13, [18]corner_taken_team!$B$2:$D$19, 2, FALSE)</f>
        <v>128</v>
      </c>
      <c r="AI13">
        <f>VLOOKUP(B13, [19]accurate_pass_team!$B$2:$D$19, 2, FALSE)</f>
        <v>340.6</v>
      </c>
      <c r="AJ13">
        <f>VLOOKUP(B13, [19]accurate_pass_team!$B$2:$D$19, 3, FALSE)</f>
        <v>79.099999999999994</v>
      </c>
      <c r="AK13">
        <f>VLOOKUP(B13, [20]accurate_long_balls_team!$B$2:$D$19, 2, FALSE)</f>
        <v>23.6</v>
      </c>
      <c r="AL13">
        <f>VLOOKUP(B13, [20]accurate_long_balls_team!$B$2:$D$19, 3, FALSE)</f>
        <v>41.7</v>
      </c>
      <c r="AM13">
        <f>VLOOKUP(B13, [21]effective_clearance_team!$B$2:$D$19, 2, FALSE)</f>
        <v>20.8</v>
      </c>
      <c r="AN13">
        <f>VLOOKUP(B13, [21]effective_clearance_team!$B$2:$D$19, 3, FALSE)</f>
        <v>706</v>
      </c>
      <c r="AO13">
        <v>3998.5</v>
      </c>
      <c r="AP13">
        <v>34</v>
      </c>
      <c r="AQ13" t="s">
        <v>7</v>
      </c>
    </row>
    <row r="14" spans="1:43" x14ac:dyDescent="0.3">
      <c r="A14">
        <v>2</v>
      </c>
      <c r="B14" t="s">
        <v>8</v>
      </c>
      <c r="C14">
        <v>5.5</v>
      </c>
      <c r="D14">
        <v>29</v>
      </c>
      <c r="E14">
        <f>VLOOKUP(B14, [1]team_ratings!$B$2:$C$19, 2, FALSE)</f>
        <v>6.75</v>
      </c>
      <c r="F14">
        <f>VLOOKUP(B14, [2]saves_team!$B$2:$D$19, 2, FALSE)</f>
        <v>3.5</v>
      </c>
      <c r="G14">
        <f>VLOOKUP(B14, [2]saves_team!$B$2:$D$19, 3, FALSE)</f>
        <v>119</v>
      </c>
      <c r="H14">
        <f>VLOOKUP(B14, [3]possession_percentage_team!$B$2:$D$19, 2, FALSE)</f>
        <v>46.3</v>
      </c>
      <c r="I14">
        <f>VLOOKUP(B14, [4]possession_won_att_3rd_team!$B$2:$D$19, 2, FALSE)</f>
        <v>5.2</v>
      </c>
      <c r="J14">
        <f>VLOOKUP(B14, [4]possession_won_att_3rd_team!$B$2:$D$19, 3, FALSE)</f>
        <v>888</v>
      </c>
      <c r="K14">
        <f>VLOOKUP(B14, [5]touches_in_opp_box_team!$B$2:$D$19, 2, FALSE)</f>
        <v>827</v>
      </c>
      <c r="L14">
        <f>VLOOKUP(B14, [6]ontarget_scoring_att_team!$B$2:$D$19, 2, FALSE)</f>
        <v>4.5</v>
      </c>
      <c r="M14">
        <v>403</v>
      </c>
      <c r="N14">
        <f t="shared" si="0"/>
        <v>1.1166253101736971</v>
      </c>
      <c r="O14">
        <f>VLOOKUP(B14, [6]ontarget_scoring_att_team!$B$2:$D$19, 3, FALSE)</f>
        <v>8</v>
      </c>
      <c r="P14">
        <f>VLOOKUP(B14, [7]penalty_won_team!$B$2:$D$19, 2, FALSE)</f>
        <v>4</v>
      </c>
      <c r="Q14">
        <f>VLOOKUP(B14, [7]penalty_won_team!$B$2:$D$19, 3, FALSE)</f>
        <v>100</v>
      </c>
      <c r="R14">
        <f>VLOOKUP(B14, [8]penalty_conceded_team!$B$2:$D$19, 2, FALSE)</f>
        <v>11</v>
      </c>
      <c r="S14">
        <v>4</v>
      </c>
      <c r="T14">
        <f>VLOOKUP(B14, [8]penalty_conceded_team!$B$2:$D$19, 3, FALSE)</f>
        <v>9</v>
      </c>
      <c r="U14">
        <f>VLOOKUP(B14, [9]interception_team!$B$2:$D$19, 2, FALSE)</f>
        <v>9.1</v>
      </c>
      <c r="V14">
        <f>VLOOKUP(B14, [9]interception_team!$B$2:$D$19, 3, FALSE)</f>
        <v>308</v>
      </c>
      <c r="W14">
        <f>VLOOKUP(B14, [10]goals_conceded_team_match!$B$2:$D$19, 2, FALSE)</f>
        <v>2.2000000000000002</v>
      </c>
      <c r="X14">
        <f>VLOOKUP(B14, [10]goals_conceded_team_match!$B$2:$D$19, 3, FALSE)</f>
        <v>74</v>
      </c>
      <c r="Y14">
        <f>VLOOKUP(B14, [11]fk_foul_lost_team!$B$2:$D$19, 2, FALSE)</f>
        <v>13.1</v>
      </c>
      <c r="Z14">
        <f>VLOOKUP(B14, [12]clean_sheet_team!$B$2:$D$19, 2, FALSE)</f>
        <v>4</v>
      </c>
      <c r="AA14">
        <f>VLOOKUP(B14, [13]total_red_card_team!$B$2:$D$19, 2, FALSE)</f>
        <v>2</v>
      </c>
      <c r="AB14">
        <f>VLOOKUP(B14, [13]total_red_card_team!$B$2:$D$19, 3, FALSE)</f>
        <v>97</v>
      </c>
      <c r="AC14">
        <f>VLOOKUP(B14, [14]big_chance_team!$B$2:$D$19, 2, FALSE)</f>
        <v>76</v>
      </c>
      <c r="AD14">
        <f>VLOOKUP(B14, [15]big_chance_missed_team!$B$2:$D$19, 2, FALSE)</f>
        <v>51</v>
      </c>
      <c r="AE14">
        <f>VLOOKUP(B14, [16]expected_goals_team!$B$2:$D$19, 2, FALSE)</f>
        <v>45.1</v>
      </c>
      <c r="AF14">
        <f>VLOOKUP(B14, [17]team_goals_per_match!$B$2:$D$19, 2, FALSE)</f>
        <v>1.2</v>
      </c>
      <c r="AG14">
        <f>VLOOKUP(B14, [17]team_goals_per_match!$B$2:$D$19, 3, FALSE)</f>
        <v>42</v>
      </c>
      <c r="AH14">
        <f>VLOOKUP(B14, [18]corner_taken_team!$B$2:$D$19, 2, FALSE)</f>
        <v>154</v>
      </c>
      <c r="AI14">
        <f>VLOOKUP(B14, [19]accurate_pass_team!$B$2:$D$19, 2, FALSE)</f>
        <v>261</v>
      </c>
      <c r="AJ14">
        <f>VLOOKUP(B14, [19]accurate_pass_team!$B$2:$D$19, 3, FALSE)</f>
        <v>70.599999999999994</v>
      </c>
      <c r="AK14">
        <f>VLOOKUP(B14, [20]accurate_long_balls_team!$B$2:$D$19, 2, FALSE)</f>
        <v>29.4</v>
      </c>
      <c r="AL14">
        <f>VLOOKUP(B14, [20]accurate_long_balls_team!$B$2:$D$19, 3, FALSE)</f>
        <v>41.7</v>
      </c>
      <c r="AM14">
        <f>VLOOKUP(B14, [21]effective_clearance_team!$B$2:$D$19, 2, FALSE)</f>
        <v>21.3</v>
      </c>
      <c r="AN14">
        <f>VLOOKUP(B14, [21]effective_clearance_team!$B$2:$D$19, 3, FALSE)</f>
        <v>725</v>
      </c>
      <c r="AO14">
        <v>3936.2</v>
      </c>
      <c r="AP14">
        <v>34</v>
      </c>
      <c r="AQ14" t="s">
        <v>7</v>
      </c>
    </row>
    <row r="15" spans="1:43" x14ac:dyDescent="0.3">
      <c r="A15">
        <v>16</v>
      </c>
      <c r="B15" t="s">
        <v>22</v>
      </c>
      <c r="C15">
        <v>4.0999999999999996</v>
      </c>
      <c r="D15">
        <v>23.6</v>
      </c>
      <c r="E15">
        <f>VLOOKUP(B15, [1]team_ratings!$B$2:$C$19, 2, FALSE)</f>
        <v>6.73</v>
      </c>
      <c r="F15">
        <f>VLOOKUP(B15, [2]saves_team!$B$2:$D$19, 2, FALSE)</f>
        <v>2.9</v>
      </c>
      <c r="G15">
        <f>VLOOKUP(B15, [2]saves_team!$B$2:$D$19, 3, FALSE)</f>
        <v>98</v>
      </c>
      <c r="H15">
        <f>VLOOKUP(B15, [3]possession_percentage_team!$B$2:$D$19, 2, FALSE)</f>
        <v>48.1</v>
      </c>
      <c r="I15">
        <f>VLOOKUP(B15, [4]possession_won_att_3rd_team!$B$2:$D$19, 2, FALSE)</f>
        <v>4.8</v>
      </c>
      <c r="J15">
        <f>VLOOKUP(B15, [4]possession_won_att_3rd_team!$B$2:$D$19, 3, FALSE)</f>
        <v>707</v>
      </c>
      <c r="K15">
        <f>VLOOKUP(B15, [5]touches_in_opp_box_team!$B$2:$D$19, 2, FALSE)</f>
        <v>689</v>
      </c>
      <c r="L15">
        <f>VLOOKUP(B15, [6]ontarget_scoring_att_team!$B$2:$D$19, 2, FALSE)</f>
        <v>4.4000000000000004</v>
      </c>
      <c r="M15">
        <v>402</v>
      </c>
      <c r="N15">
        <f t="shared" si="0"/>
        <v>1.0945273631840797</v>
      </c>
      <c r="O15">
        <f>VLOOKUP(B15, [6]ontarget_scoring_att_team!$B$2:$D$19, 3, FALSE)</f>
        <v>9.9</v>
      </c>
      <c r="P15">
        <f>VLOOKUP(B15, [7]penalty_won_team!$B$2:$D$19, 2, FALSE)</f>
        <v>3</v>
      </c>
      <c r="Q15">
        <f>VLOOKUP(B15, [7]penalty_won_team!$B$2:$D$19, 3, FALSE)</f>
        <v>66.7</v>
      </c>
      <c r="R15">
        <f>VLOOKUP(B15, [8]penalty_conceded_team!$B$2:$D$19, 2, FALSE)</f>
        <v>3</v>
      </c>
      <c r="S15">
        <v>2</v>
      </c>
      <c r="T15">
        <f>VLOOKUP(B15, [8]penalty_conceded_team!$B$2:$D$19, 3, FALSE)</f>
        <v>2</v>
      </c>
      <c r="U15">
        <f>VLOOKUP(B15, [9]interception_team!$B$2:$D$19, 2, FALSE)</f>
        <v>7.9</v>
      </c>
      <c r="V15">
        <f>VLOOKUP(B15, [9]interception_team!$B$2:$D$19, 3, FALSE)</f>
        <v>268</v>
      </c>
      <c r="W15">
        <f>VLOOKUP(B15, [10]goals_conceded_team_match!$B$2:$D$19, 2, FALSE)</f>
        <v>1.6</v>
      </c>
      <c r="X15">
        <f>VLOOKUP(B15, [10]goals_conceded_team_match!$B$2:$D$19, 3, FALSE)</f>
        <v>56</v>
      </c>
      <c r="Y15">
        <f>VLOOKUP(B15, [11]fk_foul_lost_team!$B$2:$D$19, 2, FALSE)</f>
        <v>12.2</v>
      </c>
      <c r="Z15">
        <f>VLOOKUP(B15, [12]clean_sheet_team!$B$2:$D$19, 2, FALSE)</f>
        <v>6</v>
      </c>
      <c r="AA15">
        <f>VLOOKUP(B15, [13]total_red_card_team!$B$2:$D$19, 2, FALSE)</f>
        <v>5</v>
      </c>
      <c r="AB15">
        <f>VLOOKUP(B15, [13]total_red_card_team!$B$2:$D$19, 3, FALSE)</f>
        <v>82</v>
      </c>
      <c r="AC15">
        <f>VLOOKUP(B15, [14]big_chance_team!$B$2:$D$19, 2, FALSE)</f>
        <v>64</v>
      </c>
      <c r="AD15">
        <f>VLOOKUP(B15, [15]big_chance_missed_team!$B$2:$D$19, 2, FALSE)</f>
        <v>45</v>
      </c>
      <c r="AE15">
        <f>VLOOKUP(B15, [16]expected_goals_team!$B$2:$D$19, 2, FALSE)</f>
        <v>39.700000000000003</v>
      </c>
      <c r="AF15">
        <f>VLOOKUP(B15, [17]team_goals_per_match!$B$2:$D$19, 2, FALSE)</f>
        <v>1.2</v>
      </c>
      <c r="AG15">
        <f>VLOOKUP(B15, [17]team_goals_per_match!$B$2:$D$19, 3, FALSE)</f>
        <v>41</v>
      </c>
      <c r="AH15">
        <f>VLOOKUP(B15, [18]corner_taken_team!$B$2:$D$19, 2, FALSE)</f>
        <v>148</v>
      </c>
      <c r="AI15">
        <f>VLOOKUP(B15, [19]accurate_pass_team!$B$2:$D$19, 2, FALSE)</f>
        <v>358.9</v>
      </c>
      <c r="AJ15">
        <f>VLOOKUP(B15, [19]accurate_pass_team!$B$2:$D$19, 3, FALSE)</f>
        <v>80.5</v>
      </c>
      <c r="AK15">
        <f>VLOOKUP(B15, [20]accurate_long_balls_team!$B$2:$D$19, 2, FALSE)</f>
        <v>24.6</v>
      </c>
      <c r="AL15">
        <f>VLOOKUP(B15, [20]accurate_long_balls_team!$B$2:$D$19, 3, FALSE)</f>
        <v>44.6</v>
      </c>
      <c r="AM15">
        <f>VLOOKUP(B15, [21]effective_clearance_team!$B$2:$D$19, 2, FALSE)</f>
        <v>22</v>
      </c>
      <c r="AN15">
        <f>VLOOKUP(B15, [21]effective_clearance_team!$B$2:$D$19, 3, FALSE)</f>
        <v>749</v>
      </c>
      <c r="AO15">
        <v>4000.4</v>
      </c>
      <c r="AP15">
        <v>34</v>
      </c>
      <c r="AQ15" t="s">
        <v>7</v>
      </c>
    </row>
    <row r="16" spans="1:43" x14ac:dyDescent="0.3">
      <c r="A16">
        <v>7</v>
      </c>
      <c r="B16" t="s">
        <v>13</v>
      </c>
      <c r="C16">
        <v>5</v>
      </c>
      <c r="D16">
        <v>26.7</v>
      </c>
      <c r="E16">
        <f>VLOOKUP(B16, [1]team_ratings!$B$2:$C$19, 2, FALSE)</f>
        <v>6.85</v>
      </c>
      <c r="F16">
        <f>VLOOKUP(B16, [2]saves_team!$B$2:$D$19, 2, FALSE)</f>
        <v>2.8</v>
      </c>
      <c r="G16">
        <f>VLOOKUP(B16, [2]saves_team!$B$2:$D$19, 3, FALSE)</f>
        <v>96</v>
      </c>
      <c r="H16">
        <f>VLOOKUP(B16, [3]possession_percentage_team!$B$2:$D$19, 2, FALSE)</f>
        <v>45.9</v>
      </c>
      <c r="I16">
        <f>VLOOKUP(B16, [4]possession_won_att_3rd_team!$B$2:$D$19, 2, FALSE)</f>
        <v>4.5</v>
      </c>
      <c r="J16">
        <f>VLOOKUP(B16, [4]possession_won_att_3rd_team!$B$2:$D$19, 3, FALSE)</f>
        <v>835</v>
      </c>
      <c r="K16">
        <f>VLOOKUP(B16, [5]touches_in_opp_box_team!$B$2:$D$19, 2, FALSE)</f>
        <v>852</v>
      </c>
      <c r="L16">
        <f>VLOOKUP(B16, [6]ontarget_scoring_att_team!$B$2:$D$19, 2, FALSE)</f>
        <v>4.2</v>
      </c>
      <c r="M16">
        <v>398</v>
      </c>
      <c r="N16">
        <f t="shared" si="0"/>
        <v>1.0552763819095479</v>
      </c>
      <c r="O16">
        <f>VLOOKUP(B16, [6]ontarget_scoring_att_team!$B$2:$D$19, 3, FALSE)</f>
        <v>8.1</v>
      </c>
      <c r="P16">
        <f>VLOOKUP(B16, [7]penalty_won_team!$B$2:$D$19, 2, FALSE)</f>
        <v>5</v>
      </c>
      <c r="Q16">
        <f>VLOOKUP(B16, [7]penalty_won_team!$B$2:$D$19, 3, FALSE)</f>
        <v>20</v>
      </c>
      <c r="R16">
        <f>VLOOKUP(B16, [8]penalty_conceded_team!$B$2:$D$19, 2, FALSE)</f>
        <v>4</v>
      </c>
      <c r="S16">
        <v>1</v>
      </c>
      <c r="T16">
        <f>VLOOKUP(B16, [8]penalty_conceded_team!$B$2:$D$19, 3, FALSE)</f>
        <v>3</v>
      </c>
      <c r="U16">
        <f>VLOOKUP(B16, [9]interception_team!$B$2:$D$19, 2, FALSE)</f>
        <v>10.199999999999999</v>
      </c>
      <c r="V16">
        <f>VLOOKUP(B16, [9]interception_team!$B$2:$D$19, 3, FALSE)</f>
        <v>346</v>
      </c>
      <c r="W16">
        <f>VLOOKUP(B16, [10]goals_conceded_team_match!$B$2:$D$19, 2, FALSE)</f>
        <v>1.5</v>
      </c>
      <c r="X16">
        <f>VLOOKUP(B16, [10]goals_conceded_team_match!$B$2:$D$19, 3, FALSE)</f>
        <v>51</v>
      </c>
      <c r="Y16">
        <f>VLOOKUP(B16, [11]fk_foul_lost_team!$B$2:$D$19, 2, FALSE)</f>
        <v>13.9</v>
      </c>
      <c r="Z16">
        <f>VLOOKUP(B16, [12]clean_sheet_team!$B$2:$D$19, 2, FALSE)</f>
        <v>8</v>
      </c>
      <c r="AA16">
        <f>VLOOKUP(B16, [13]total_red_card_team!$B$2:$D$19, 2, FALSE)</f>
        <v>3</v>
      </c>
      <c r="AB16">
        <f>VLOOKUP(B16, [13]total_red_card_team!$B$2:$D$19, 3, FALSE)</f>
        <v>97</v>
      </c>
      <c r="AC16">
        <f>VLOOKUP(B16, [14]big_chance_team!$B$2:$D$19, 2, FALSE)</f>
        <v>77</v>
      </c>
      <c r="AD16">
        <f>VLOOKUP(B16, [15]big_chance_missed_team!$B$2:$D$19, 2, FALSE)</f>
        <v>52</v>
      </c>
      <c r="AE16">
        <f>VLOOKUP(B16, [16]expected_goals_team!$B$2:$D$19, 2, FALSE)</f>
        <v>45.2</v>
      </c>
      <c r="AF16">
        <f>VLOOKUP(B16, [17]team_goals_per_match!$B$2:$D$19, 2, FALSE)</f>
        <v>1.1000000000000001</v>
      </c>
      <c r="AG16">
        <f>VLOOKUP(B16, [17]team_goals_per_match!$B$2:$D$19, 3, FALSE)</f>
        <v>39</v>
      </c>
      <c r="AH16">
        <f>VLOOKUP(B16, [18]corner_taken_team!$B$2:$D$19, 2, FALSE)</f>
        <v>180</v>
      </c>
      <c r="AI16">
        <f>VLOOKUP(B16, [19]accurate_pass_team!$B$2:$D$19, 2, FALSE)</f>
        <v>297.3</v>
      </c>
      <c r="AJ16">
        <f>VLOOKUP(B16, [19]accurate_pass_team!$B$2:$D$19, 3, FALSE)</f>
        <v>74.900000000000006</v>
      </c>
      <c r="AK16">
        <f>VLOOKUP(B16, [20]accurate_long_balls_team!$B$2:$D$19, 2, FALSE)</f>
        <v>25.6</v>
      </c>
      <c r="AL16">
        <f>VLOOKUP(B16, [20]accurate_long_balls_team!$B$2:$D$19, 3, FALSE)</f>
        <v>40.9</v>
      </c>
      <c r="AM16">
        <f>VLOOKUP(B16, [21]effective_clearance_team!$B$2:$D$19, 2, FALSE)</f>
        <v>20</v>
      </c>
      <c r="AN16">
        <f>VLOOKUP(B16, [21]effective_clearance_team!$B$2:$D$19, 3, FALSE)</f>
        <v>681</v>
      </c>
      <c r="AO16">
        <v>4008.1</v>
      </c>
      <c r="AP16">
        <v>34</v>
      </c>
      <c r="AQ16" t="s">
        <v>7</v>
      </c>
    </row>
    <row r="17" spans="1:43" x14ac:dyDescent="0.3">
      <c r="A17">
        <v>5</v>
      </c>
      <c r="B17" t="s">
        <v>11</v>
      </c>
      <c r="C17">
        <v>5.0999999999999996</v>
      </c>
      <c r="D17">
        <v>26.3</v>
      </c>
      <c r="E17">
        <f>VLOOKUP(B17, [1]team_ratings!$B$2:$C$19, 2, FALSE)</f>
        <v>6.67</v>
      </c>
      <c r="F17">
        <f>VLOOKUP(B17, [2]saves_team!$B$2:$D$19, 2, FALSE)</f>
        <v>3.3</v>
      </c>
      <c r="G17">
        <f>VLOOKUP(B17, [2]saves_team!$B$2:$D$19, 3, FALSE)</f>
        <v>113</v>
      </c>
      <c r="H17">
        <f>VLOOKUP(B17, [3]possession_percentage_team!$B$2:$D$19, 2, FALSE)</f>
        <v>42.6</v>
      </c>
      <c r="I17">
        <f>VLOOKUP(B17, [4]possession_won_att_3rd_team!$B$2:$D$19, 2, FALSE)</f>
        <v>3.9</v>
      </c>
      <c r="J17">
        <f>VLOOKUP(B17, [4]possession_won_att_3rd_team!$B$2:$D$19, 3, FALSE)</f>
        <v>709</v>
      </c>
      <c r="K17">
        <f>VLOOKUP(B17, [5]touches_in_opp_box_team!$B$2:$D$19, 2, FALSE)</f>
        <v>731</v>
      </c>
      <c r="L17">
        <f>VLOOKUP(B17, [6]ontarget_scoring_att_team!$B$2:$D$19, 2, FALSE)</f>
        <v>4</v>
      </c>
      <c r="M17">
        <v>396</v>
      </c>
      <c r="N17">
        <f t="shared" si="0"/>
        <v>1.0101010101010102</v>
      </c>
      <c r="O17">
        <f>VLOOKUP(B17, [6]ontarget_scoring_att_team!$B$2:$D$19, 3, FALSE)</f>
        <v>8.1</v>
      </c>
      <c r="P17">
        <f>VLOOKUP(B17, [7]penalty_won_team!$B$2:$D$19, 2, FALSE)</f>
        <v>6</v>
      </c>
      <c r="Q17">
        <f>VLOOKUP(B17, [7]penalty_won_team!$B$2:$D$19, 3, FALSE)</f>
        <v>50</v>
      </c>
      <c r="R17">
        <f>VLOOKUP(B17, [8]penalty_conceded_team!$B$2:$D$19, 2, FALSE)</f>
        <v>7</v>
      </c>
      <c r="S17">
        <v>3</v>
      </c>
      <c r="T17">
        <f>VLOOKUP(B17, [8]penalty_conceded_team!$B$2:$D$19, 3, FALSE)</f>
        <v>5</v>
      </c>
      <c r="U17">
        <f>VLOOKUP(B17, [9]interception_team!$B$2:$D$19, 2, FALSE)</f>
        <v>9</v>
      </c>
      <c r="V17">
        <f>VLOOKUP(B17, [9]interception_team!$B$2:$D$19, 3, FALSE)</f>
        <v>305</v>
      </c>
      <c r="W17">
        <f>VLOOKUP(B17, [10]goals_conceded_team_match!$B$2:$D$19, 2, FALSE)</f>
        <v>1.7</v>
      </c>
      <c r="X17">
        <f>VLOOKUP(B17, [10]goals_conceded_team_match!$B$2:$D$19, 3, FALSE)</f>
        <v>58</v>
      </c>
      <c r="Y17">
        <f>VLOOKUP(B17, [11]fk_foul_lost_team!$B$2:$D$19, 2, FALSE)</f>
        <v>11.8</v>
      </c>
      <c r="Z17">
        <f>VLOOKUP(B17, [12]clean_sheet_team!$B$2:$D$19, 2, FALSE)</f>
        <v>7</v>
      </c>
      <c r="AA17">
        <f>VLOOKUP(B17, [13]total_red_card_team!$B$2:$D$19, 2, FALSE)</f>
        <v>7</v>
      </c>
      <c r="AB17">
        <f>VLOOKUP(B17, [13]total_red_card_team!$B$2:$D$19, 3, FALSE)</f>
        <v>61</v>
      </c>
      <c r="AC17">
        <f>VLOOKUP(B17, [14]big_chance_team!$B$2:$D$19, 2, FALSE)</f>
        <v>71</v>
      </c>
      <c r="AD17">
        <f>VLOOKUP(B17, [15]big_chance_missed_team!$B$2:$D$19, 2, FALSE)</f>
        <v>54</v>
      </c>
      <c r="AE17">
        <f>VLOOKUP(B17, [16]expected_goals_team!$B$2:$D$19, 2, FALSE)</f>
        <v>40.5</v>
      </c>
      <c r="AF17">
        <f>VLOOKUP(B17, [17]team_goals_per_match!$B$2:$D$19, 2, FALSE)</f>
        <v>1</v>
      </c>
      <c r="AG17">
        <f>VLOOKUP(B17, [17]team_goals_per_match!$B$2:$D$19, 3, FALSE)</f>
        <v>33</v>
      </c>
      <c r="AH17">
        <f>VLOOKUP(B17, [18]corner_taken_team!$B$2:$D$19, 2, FALSE)</f>
        <v>157</v>
      </c>
      <c r="AI17">
        <f>VLOOKUP(B17, [19]accurate_pass_team!$B$2:$D$19, 2, FALSE)</f>
        <v>296.10000000000002</v>
      </c>
      <c r="AJ17">
        <f>VLOOKUP(B17, [19]accurate_pass_team!$B$2:$D$19, 3, FALSE)</f>
        <v>76.5</v>
      </c>
      <c r="AK17">
        <f>VLOOKUP(B17, [20]accurate_long_balls_team!$B$2:$D$19, 2, FALSE)</f>
        <v>26.9</v>
      </c>
      <c r="AL17">
        <f>VLOOKUP(B17, [20]accurate_long_balls_team!$B$2:$D$19, 3, FALSE)</f>
        <v>44.4</v>
      </c>
      <c r="AM17">
        <f>VLOOKUP(B17, [21]effective_clearance_team!$B$2:$D$19, 2, FALSE)</f>
        <v>23.9</v>
      </c>
      <c r="AN17">
        <f>VLOOKUP(B17, [21]effective_clearance_team!$B$2:$D$19, 3, FALSE)</f>
        <v>811</v>
      </c>
      <c r="AO17">
        <v>3987.5</v>
      </c>
      <c r="AP17">
        <v>34</v>
      </c>
      <c r="AQ17" t="s">
        <v>7</v>
      </c>
    </row>
    <row r="18" spans="1:43" x14ac:dyDescent="0.3">
      <c r="A18">
        <v>17</v>
      </c>
      <c r="B18" t="s">
        <v>23</v>
      </c>
      <c r="C18">
        <v>3.8</v>
      </c>
      <c r="D18">
        <v>25.1</v>
      </c>
      <c r="E18">
        <f>VLOOKUP(B18, [1]team_ratings!$B$2:$C$19, 2, FALSE)</f>
        <v>6.53</v>
      </c>
      <c r="F18">
        <f>VLOOKUP(B18, [2]saves_team!$B$2:$D$19, 2, FALSE)</f>
        <v>3.9</v>
      </c>
      <c r="G18">
        <f>VLOOKUP(B18, [2]saves_team!$B$2:$D$19, 3, FALSE)</f>
        <v>131</v>
      </c>
      <c r="H18">
        <f>VLOOKUP(B18, [3]possession_percentage_team!$B$2:$D$19, 2, FALSE)</f>
        <v>45.7</v>
      </c>
      <c r="I18">
        <f>VLOOKUP(B18, [4]possession_won_att_3rd_team!$B$2:$D$19, 2, FALSE)</f>
        <v>3.1</v>
      </c>
      <c r="J18">
        <f>VLOOKUP(B18, [4]possession_won_att_3rd_team!$B$2:$D$19, 3, FALSE)</f>
        <v>675</v>
      </c>
      <c r="K18">
        <f>VLOOKUP(B18, [5]touches_in_opp_box_team!$B$2:$D$19, 2, FALSE)</f>
        <v>586</v>
      </c>
      <c r="L18">
        <f>VLOOKUP(B18, [6]ontarget_scoring_att_team!$B$2:$D$19, 2, FALSE)</f>
        <v>3.4</v>
      </c>
      <c r="M18">
        <v>393</v>
      </c>
      <c r="N18">
        <f t="shared" si="0"/>
        <v>0.86513994910941472</v>
      </c>
      <c r="O18">
        <f>VLOOKUP(B18, [6]ontarget_scoring_att_team!$B$2:$D$19, 3, FALSE)</f>
        <v>7.4</v>
      </c>
      <c r="P18">
        <f>VLOOKUP(B18, [7]penalty_won_team!$B$2:$D$19, 2, FALSE)</f>
        <v>3</v>
      </c>
      <c r="Q18">
        <f>VLOOKUP(B18, [7]penalty_won_team!$B$2:$D$19, 3, FALSE)</f>
        <v>100</v>
      </c>
      <c r="R18">
        <f>VLOOKUP(B18, [8]penalty_conceded_team!$B$2:$D$19, 2, FALSE)</f>
        <v>2</v>
      </c>
      <c r="S18">
        <v>3</v>
      </c>
      <c r="T18">
        <f>VLOOKUP(B18, [8]penalty_conceded_team!$B$2:$D$19, 3, FALSE)</f>
        <v>1</v>
      </c>
      <c r="U18">
        <f>VLOOKUP(B18, [9]interception_team!$B$2:$D$19, 2, FALSE)</f>
        <v>9.3000000000000007</v>
      </c>
      <c r="V18">
        <f>VLOOKUP(B18, [9]interception_team!$B$2:$D$19, 3, FALSE)</f>
        <v>317</v>
      </c>
      <c r="W18">
        <f>VLOOKUP(B18, [10]goals_conceded_team_match!$B$2:$D$19, 2, FALSE)</f>
        <v>2.5</v>
      </c>
      <c r="X18">
        <f>VLOOKUP(B18, [10]goals_conceded_team_match!$B$2:$D$19, 3, FALSE)</f>
        <v>86</v>
      </c>
      <c r="Y18">
        <f>VLOOKUP(B18, [11]fk_foul_lost_team!$B$2:$D$19, 2, FALSE)</f>
        <v>12.6</v>
      </c>
      <c r="Z18">
        <f>VLOOKUP(B18, [12]clean_sheet_team!$B$2:$D$19, 2, FALSE)</f>
        <v>3</v>
      </c>
      <c r="AA18">
        <f>VLOOKUP(B18, [13]total_red_card_team!$B$2:$D$19, 2, FALSE)</f>
        <v>4</v>
      </c>
      <c r="AB18">
        <f>VLOOKUP(B18, [13]total_red_card_team!$B$2:$D$19, 3, FALSE)</f>
        <v>83</v>
      </c>
      <c r="AC18">
        <f>VLOOKUP(B18, [14]big_chance_team!$B$2:$D$19, 2, FALSE)</f>
        <v>42</v>
      </c>
      <c r="AD18">
        <f>VLOOKUP(B18, [15]big_chance_missed_team!$B$2:$D$19, 2, FALSE)</f>
        <v>28</v>
      </c>
      <c r="AE18">
        <f>VLOOKUP(B18, [16]expected_goals_team!$B$2:$D$19, 2, FALSE)</f>
        <v>32.700000000000003</v>
      </c>
      <c r="AF18">
        <f>VLOOKUP(B18, [17]team_goals_per_match!$B$2:$D$19, 2, FALSE)</f>
        <v>0.9</v>
      </c>
      <c r="AG18">
        <f>VLOOKUP(B18, [17]team_goals_per_match!$B$2:$D$19, 3, FALSE)</f>
        <v>30</v>
      </c>
      <c r="AH18">
        <f>VLOOKUP(B18, [18]corner_taken_team!$B$2:$D$19, 2, FALSE)</f>
        <v>115</v>
      </c>
      <c r="AI18">
        <f>VLOOKUP(B18, [19]accurate_pass_team!$B$2:$D$19, 2, FALSE)</f>
        <v>321.39999999999998</v>
      </c>
      <c r="AJ18">
        <f>VLOOKUP(B18, [19]accurate_pass_team!$B$2:$D$19, 3, FALSE)</f>
        <v>78.400000000000006</v>
      </c>
      <c r="AK18">
        <f>VLOOKUP(B18, [20]accurate_long_balls_team!$B$2:$D$19, 2, FALSE)</f>
        <v>29.9</v>
      </c>
      <c r="AL18">
        <f>VLOOKUP(B18, [20]accurate_long_balls_team!$B$2:$D$19, 3, FALSE)</f>
        <v>45.7</v>
      </c>
      <c r="AM18">
        <f>VLOOKUP(B18, [21]effective_clearance_team!$B$2:$D$19, 2, FALSE)</f>
        <v>20.100000000000001</v>
      </c>
      <c r="AN18">
        <f>VLOOKUP(B18, [21]effective_clearance_team!$B$2:$D$19, 3, FALSE)</f>
        <v>682</v>
      </c>
      <c r="AO18">
        <v>3567.1</v>
      </c>
      <c r="AP18">
        <v>34</v>
      </c>
      <c r="AQ18" t="s">
        <v>7</v>
      </c>
    </row>
    <row r="19" spans="1:43" x14ac:dyDescent="0.3">
      <c r="A19">
        <v>9</v>
      </c>
      <c r="B19" t="s">
        <v>15</v>
      </c>
      <c r="C19">
        <v>4.9000000000000004</v>
      </c>
      <c r="D19">
        <v>21.6</v>
      </c>
      <c r="E19">
        <f>VLOOKUP(B19, [1]team_ratings!$B$2:$C$19, 2, FALSE)</f>
        <v>6.63</v>
      </c>
      <c r="F19">
        <f>VLOOKUP(B19, [2]saves_team!$B$2:$D$19, 2, FALSE)</f>
        <v>3.2</v>
      </c>
      <c r="G19">
        <f>VLOOKUP(B19, [2]saves_team!$B$2:$D$19, 3, FALSE)</f>
        <v>109</v>
      </c>
      <c r="H19">
        <f>VLOOKUP(B19, [3]possession_percentage_team!$B$2:$D$19, 2, FALSE)</f>
        <v>46.3</v>
      </c>
      <c r="I19">
        <f>VLOOKUP(B19, [4]possession_won_att_3rd_team!$B$2:$D$19, 2, FALSE)</f>
        <v>3.4</v>
      </c>
      <c r="J19">
        <f>VLOOKUP(B19, [4]possession_won_att_3rd_team!$B$2:$D$19, 3, FALSE)</f>
        <v>774</v>
      </c>
      <c r="K19">
        <f>VLOOKUP(B19, [5]touches_in_opp_box_team!$B$2:$D$19, 2, FALSE)</f>
        <v>700</v>
      </c>
      <c r="L19">
        <f>VLOOKUP(B19, [6]ontarget_scoring_att_team!$B$2:$D$19, 2, FALSE)</f>
        <v>4.4000000000000004</v>
      </c>
      <c r="M19">
        <v>393</v>
      </c>
      <c r="N19">
        <f t="shared" si="0"/>
        <v>1.1195928753180662</v>
      </c>
      <c r="O19">
        <f>VLOOKUP(B19, [6]ontarget_scoring_att_team!$B$2:$D$19, 3, FALSE)</f>
        <v>6.3</v>
      </c>
      <c r="P19">
        <f>VLOOKUP(B19, [7]penalty_won_team!$B$2:$D$19, 2, FALSE)</f>
        <v>6</v>
      </c>
      <c r="Q19">
        <f>VLOOKUP(B19, [7]penalty_won_team!$B$2:$D$19, 3, FALSE)</f>
        <v>83.3</v>
      </c>
      <c r="R19">
        <f>VLOOKUP(B19, [8]penalty_conceded_team!$B$2:$D$19, 2, FALSE)</f>
        <v>3</v>
      </c>
      <c r="S19">
        <v>5</v>
      </c>
      <c r="T19">
        <f>VLOOKUP(B19, [8]penalty_conceded_team!$B$2:$D$19, 3, FALSE)</f>
        <v>3</v>
      </c>
      <c r="U19">
        <f>VLOOKUP(B19, [9]interception_team!$B$2:$D$19, 2, FALSE)</f>
        <v>9</v>
      </c>
      <c r="V19">
        <f>VLOOKUP(B19, [9]interception_team!$B$2:$D$19, 3, FALSE)</f>
        <v>305</v>
      </c>
      <c r="W19">
        <f>VLOOKUP(B19, [10]goals_conceded_team_match!$B$2:$D$19, 2, FALSE)</f>
        <v>1.8</v>
      </c>
      <c r="X19">
        <f>VLOOKUP(B19, [10]goals_conceded_team_match!$B$2:$D$19, 3, FALSE)</f>
        <v>60</v>
      </c>
      <c r="Y19">
        <f>VLOOKUP(B19, [11]fk_foul_lost_team!$B$2:$D$19, 2, FALSE)</f>
        <v>12.3</v>
      </c>
      <c r="Z19">
        <f>VLOOKUP(B19, [12]clean_sheet_team!$B$2:$D$19, 2, FALSE)</f>
        <v>4</v>
      </c>
      <c r="AA19">
        <f>VLOOKUP(B19, [13]total_red_card_team!$B$2:$D$19, 2, FALSE)</f>
        <v>4</v>
      </c>
      <c r="AB19">
        <f>VLOOKUP(B19, [13]total_red_card_team!$B$2:$D$19, 3, FALSE)</f>
        <v>65</v>
      </c>
      <c r="AC19">
        <f>VLOOKUP(B19, [14]big_chance_team!$B$2:$D$19, 2, FALSE)</f>
        <v>59</v>
      </c>
      <c r="AD19">
        <f>VLOOKUP(B19, [15]big_chance_missed_team!$B$2:$D$19, 2, FALSE)</f>
        <v>41</v>
      </c>
      <c r="AE19">
        <f>VLOOKUP(B19, [16]expected_goals_team!$B$2:$D$19, 2, FALSE)</f>
        <v>40.1</v>
      </c>
      <c r="AF19">
        <f>VLOOKUP(B19, [17]team_goals_per_match!$B$2:$D$19, 2, FALSE)</f>
        <v>0.8</v>
      </c>
      <c r="AG19">
        <f>VLOOKUP(B19, [17]team_goals_per_match!$B$2:$D$19, 3, FALSE)</f>
        <v>28</v>
      </c>
      <c r="AH19">
        <f>VLOOKUP(B19, [18]corner_taken_team!$B$2:$D$19, 2, FALSE)</f>
        <v>188</v>
      </c>
      <c r="AI19">
        <f>VLOOKUP(B19, [19]accurate_pass_team!$B$2:$D$19, 2, FALSE)</f>
        <v>316.7</v>
      </c>
      <c r="AJ19">
        <f>VLOOKUP(B19, [19]accurate_pass_team!$B$2:$D$19, 3, FALSE)</f>
        <v>78.7</v>
      </c>
      <c r="AK19">
        <f>VLOOKUP(B19, [20]accurate_long_balls_team!$B$2:$D$19, 2, FALSE)</f>
        <v>20.7</v>
      </c>
      <c r="AL19">
        <f>VLOOKUP(B19, [20]accurate_long_balls_team!$B$2:$D$19, 3, FALSE)</f>
        <v>41.6</v>
      </c>
      <c r="AM19">
        <f>VLOOKUP(B19, [21]effective_clearance_team!$B$2:$D$19, 2, FALSE)</f>
        <v>21.6</v>
      </c>
      <c r="AN19">
        <f>VLOOKUP(B19, [21]effective_clearance_team!$B$2:$D$19, 3, FALSE)</f>
        <v>735</v>
      </c>
      <c r="AO19">
        <v>4017</v>
      </c>
      <c r="AP19">
        <v>34</v>
      </c>
      <c r="AQ19" t="s">
        <v>7</v>
      </c>
    </row>
    <row r="22" spans="1:43" x14ac:dyDescent="0.3">
      <c r="Q22" t="s">
        <v>33</v>
      </c>
    </row>
  </sheetData>
  <sortState xmlns:xlrd2="http://schemas.microsoft.com/office/spreadsheetml/2017/richdata2" ref="A2:AQ22">
    <sortCondition descending="1" ref="AF1:AF22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Team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Ahmed Nazih</cp:lastModifiedBy>
  <dcterms:created xsi:type="dcterms:W3CDTF">2025-01-16T01:58:13Z</dcterms:created>
  <dcterms:modified xsi:type="dcterms:W3CDTF">2025-02-23T20:23:52Z</dcterms:modified>
</cp:coreProperties>
</file>