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Montaj" sheetId="2" state="visible" r:id="rId2"/>
    <sheet xmlns:r="http://schemas.openxmlformats.org/officeDocument/2006/relationships" name="Direk" sheetId="3" state="visible" r:id="rId3"/>
    <sheet xmlns:r="http://schemas.openxmlformats.org/officeDocument/2006/relationships" name="Müştemilat" sheetId="4" state="visible" r:id="rId4"/>
    <sheet xmlns:r="http://schemas.openxmlformats.org/officeDocument/2006/relationships" name="Hesapla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b val="1"/>
    </font>
    <font>
      <b val="1"/>
      <color rgb="00FFFFFF"/>
    </font>
    <font>
      <b val="1"/>
      <color rgb="00FFFFFF"/>
      <sz val="12"/>
    </font>
    <font>
      <b val="1"/>
      <sz val="12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00"/>
        <bgColor rgb="00FFFF00"/>
      </patternFill>
    </fill>
    <fill>
      <patternFill patternType="solid">
        <fgColor rgb="00E2EFDA"/>
        <bgColor rgb="00E2EFDA"/>
      </patternFill>
    </fill>
    <fill>
      <patternFill patternType="solid">
        <fgColor rgb="00D9E2F3"/>
        <bgColor rgb="00D9E2F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3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4" fillId="2" borderId="2" pivotButton="0" quotePrefix="0" xfId="0"/>
    <xf numFmtId="0" fontId="2" fillId="5" borderId="1" pivotButton="0" quotePrefix="0" xfId="0"/>
    <xf numFmtId="0" fontId="0" fillId="3" borderId="2" pivotButton="0" quotePrefix="0" xfId="0"/>
    <xf numFmtId="0" fontId="6" fillId="5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0" customWidth="1" min="1" max="1"/>
    <col width="5" customWidth="1" min="2" max="2"/>
    <col width="25" customWidth="1" min="3" max="3"/>
  </cols>
  <sheetData>
    <row r="1">
      <c r="A1" s="1" t="inlineStr">
        <is>
          <t>SERA PROJESİ KONTROL PANELİ</t>
        </is>
      </c>
    </row>
    <row r="2">
      <c r="A2" s="2" t="inlineStr"/>
      <c r="B2" s="2" t="inlineStr"/>
      <c r="C2" s="2" t="inlineStr"/>
    </row>
    <row r="3">
      <c r="A3" s="3" t="inlineStr">
        <is>
          <t>PROJE BİLGİLERİ</t>
        </is>
      </c>
      <c r="B3" s="2" t="inlineStr"/>
      <c r="C3" s="2" t="inlineStr"/>
    </row>
    <row r="4">
      <c r="A4" s="2" t="inlineStr">
        <is>
          <t>Proje Adı:</t>
        </is>
      </c>
      <c r="B4" s="2" t="inlineStr"/>
      <c r="C4" s="4" t="inlineStr"/>
    </row>
    <row r="5">
      <c r="A5" s="2" t="inlineStr">
        <is>
          <t>Müşteri:</t>
        </is>
      </c>
      <c r="B5" s="2" t="inlineStr"/>
      <c r="C5" s="4" t="inlineStr"/>
    </row>
    <row r="6">
      <c r="A6" s="2" t="inlineStr">
        <is>
          <t>Tarih:</t>
        </is>
      </c>
      <c r="B6" s="5">
        <f>TODAY()</f>
        <v/>
      </c>
      <c r="C6" s="2" t="inlineStr"/>
    </row>
    <row r="7">
      <c r="A7" s="2" t="inlineStr"/>
      <c r="B7" s="2" t="inlineStr"/>
      <c r="C7" s="2" t="inlineStr"/>
    </row>
    <row r="8">
      <c r="A8" s="3" t="inlineStr">
        <is>
          <t>HIZLI DURUM</t>
        </is>
      </c>
      <c r="B8" s="2" t="inlineStr"/>
      <c r="C8" s="2" t="inlineStr"/>
    </row>
    <row r="9">
      <c r="A9" s="2" t="inlineStr">
        <is>
          <t>Toplam Maliyet:</t>
        </is>
      </c>
      <c r="B9" s="5">
        <f>Hesaplama!C35</f>
        <v/>
      </c>
      <c r="C9" s="2" t="inlineStr">
        <is>
          <t>₺</t>
        </is>
      </c>
    </row>
    <row r="10">
      <c r="A10" s="2" t="inlineStr">
        <is>
          <t>M² Başına:</t>
        </is>
      </c>
      <c r="B10" s="5">
        <f>Hesaplama!C41</f>
        <v/>
      </c>
      <c r="C10" s="2" t="inlineStr">
        <is>
          <t>₺/m²</t>
        </is>
      </c>
    </row>
    <row r="11">
      <c r="A11" s="2" t="inlineStr">
        <is>
          <t>Durum:</t>
        </is>
      </c>
      <c r="B11" s="2" t="inlineStr">
        <is>
          <t>Hesaplanıyor</t>
        </is>
      </c>
      <c r="C11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</cols>
  <sheetData>
    <row r="1">
      <c r="A1" s="1" t="inlineStr">
        <is>
          <t>MONTAJ NOKTASI MALZEMELERİ (1 ADET İÇİN)</t>
        </is>
      </c>
    </row>
    <row r="3">
      <c r="A3" s="6" t="inlineStr">
        <is>
          <t>Malzeme</t>
        </is>
      </c>
      <c r="B3" s="6" t="inlineStr">
        <is>
          <t>Miktar</t>
        </is>
      </c>
      <c r="C3" s="6" t="inlineStr">
        <is>
          <t>Fiyat (₺)</t>
        </is>
      </c>
      <c r="D3" s="6" t="inlineStr">
        <is>
          <t>Toplam (₺)</t>
        </is>
      </c>
    </row>
    <row r="4">
      <c r="A4" s="2" t="inlineStr">
        <is>
          <t>Çelik Ankaraj 70x70x1200</t>
        </is>
      </c>
      <c r="B4" s="4" t="n">
        <v>1</v>
      </c>
      <c r="C4" s="4" t="n">
        <v>145.5</v>
      </c>
      <c r="D4" s="5">
        <f>B4*C4</f>
        <v/>
      </c>
    </row>
    <row r="5">
      <c r="A5" s="2" t="inlineStr">
        <is>
          <t>Ana Direk 80x80x3000</t>
        </is>
      </c>
      <c r="B5" s="4" t="n">
        <v>1</v>
      </c>
      <c r="C5" s="4" t="n">
        <v>325.75</v>
      </c>
      <c r="D5" s="5">
        <f>B5*C5</f>
        <v/>
      </c>
    </row>
    <row r="6">
      <c r="A6" s="2" t="inlineStr">
        <is>
          <t>Montaj Plakası 200x200</t>
        </is>
      </c>
      <c r="B6" s="4" t="n">
        <v>2</v>
      </c>
      <c r="C6" s="4" t="n">
        <v>65.25</v>
      </c>
      <c r="D6" s="5">
        <f>B6*C6</f>
        <v/>
      </c>
    </row>
    <row r="7">
      <c r="A7" s="2" t="inlineStr">
        <is>
          <t>Cıvata Seti M12x80</t>
        </is>
      </c>
      <c r="B7" s="4" t="n">
        <v>1</v>
      </c>
      <c r="C7" s="4" t="n">
        <v>28.75</v>
      </c>
      <c r="D7" s="5">
        <f>B7*C7</f>
        <v/>
      </c>
    </row>
    <row r="8">
      <c r="A8" s="2" t="inlineStr">
        <is>
          <t>Kaynak İşçiliği</t>
        </is>
      </c>
      <c r="B8" s="4" t="n">
        <v>2</v>
      </c>
      <c r="C8" s="4" t="n">
        <v>75</v>
      </c>
      <c r="D8" s="5">
        <f>B8*C8</f>
        <v/>
      </c>
    </row>
    <row r="9">
      <c r="A9" s="2" t="inlineStr">
        <is>
          <t>Galvaniz Kaplama</t>
        </is>
      </c>
      <c r="B9" s="4" t="n">
        <v>1</v>
      </c>
      <c r="C9" s="4" t="n">
        <v>55</v>
      </c>
      <c r="D9" s="5">
        <f>B9*C9</f>
        <v/>
      </c>
    </row>
    <row r="10">
      <c r="A10" s="2" t="inlineStr">
        <is>
          <t>Destek Profili L50x50</t>
        </is>
      </c>
      <c r="B10" s="4" t="n">
        <v>1.5</v>
      </c>
      <c r="C10" s="4" t="n">
        <v>42.25</v>
      </c>
      <c r="D10" s="5">
        <f>B10*C10</f>
        <v/>
      </c>
    </row>
    <row r="11">
      <c r="A11" s="2" t="inlineStr"/>
      <c r="B11" s="2" t="inlineStr"/>
      <c r="C11" s="2" t="inlineStr"/>
      <c r="D11" s="2" t="inlineStr"/>
    </row>
    <row r="12">
      <c r="A12" s="7" t="inlineStr">
        <is>
          <t>TOPLAM (1 MONTAJ)</t>
        </is>
      </c>
      <c r="B12" s="7" t="inlineStr"/>
      <c r="C12" s="7" t="inlineStr"/>
      <c r="D12" s="5">
        <f>SUM(D4:D10)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</cols>
  <sheetData>
    <row r="1">
      <c r="A1" s="1" t="inlineStr">
        <is>
          <t>ARA DİREK MALZEMELERİ (1 METRE İÇİN)</t>
        </is>
      </c>
    </row>
    <row r="3">
      <c r="A3" s="6" t="inlineStr">
        <is>
          <t>Malzeme</t>
        </is>
      </c>
      <c r="B3" s="6" t="inlineStr">
        <is>
          <t>Miktar</t>
        </is>
      </c>
      <c r="C3" s="6" t="inlineStr">
        <is>
          <t>Fiyat (₺)</t>
        </is>
      </c>
      <c r="D3" s="6" t="inlineStr">
        <is>
          <t>Toplam (₺)</t>
        </is>
      </c>
    </row>
    <row r="4">
      <c r="A4" s="2" t="inlineStr">
        <is>
          <t>Ara Direk 80x80x1000</t>
        </is>
      </c>
      <c r="B4" s="4" t="n">
        <v>1</v>
      </c>
      <c r="C4" s="4" t="n">
        <v>115.25</v>
      </c>
      <c r="D4" s="5">
        <f>B4*C4</f>
        <v/>
      </c>
    </row>
    <row r="5">
      <c r="A5" s="2" t="inlineStr">
        <is>
          <t>Flanş Bağlantısı</t>
        </is>
      </c>
      <c r="B5" s="4" t="n">
        <v>2</v>
      </c>
      <c r="C5" s="4" t="n">
        <v>35.5</v>
      </c>
      <c r="D5" s="5">
        <f>B5*C5</f>
        <v/>
      </c>
    </row>
    <row r="6">
      <c r="A6" s="2" t="inlineStr">
        <is>
          <t>Toz Boya</t>
        </is>
      </c>
      <c r="B6" s="4" t="n">
        <v>0.8</v>
      </c>
      <c r="C6" s="4" t="n">
        <v>25.75</v>
      </c>
      <c r="D6" s="5">
        <f>B6*C6</f>
        <v/>
      </c>
    </row>
    <row r="7">
      <c r="A7" s="2" t="inlineStr">
        <is>
          <t>Montaj Kelepçesi</t>
        </is>
      </c>
      <c r="B7" s="4" t="n">
        <v>2</v>
      </c>
      <c r="C7" s="4" t="n">
        <v>18.25</v>
      </c>
      <c r="D7" s="5">
        <f>B7*C7</f>
        <v/>
      </c>
    </row>
    <row r="8">
      <c r="A8" s="2" t="inlineStr">
        <is>
          <t>Conta Sistemi</t>
        </is>
      </c>
      <c r="B8" s="4" t="n">
        <v>1</v>
      </c>
      <c r="C8" s="4" t="n">
        <v>12.5</v>
      </c>
      <c r="D8" s="5">
        <f>B8*C8</f>
        <v/>
      </c>
    </row>
    <row r="9">
      <c r="A9" s="2" t="inlineStr"/>
      <c r="B9" s="2" t="inlineStr"/>
      <c r="C9" s="2" t="inlineStr"/>
      <c r="D9" s="2" t="inlineStr"/>
    </row>
    <row r="10">
      <c r="A10" s="7" t="inlineStr">
        <is>
          <t>TOPLAM (1 METRE)</t>
        </is>
      </c>
      <c r="B10" s="7" t="inlineStr"/>
      <c r="C10" s="7" t="inlineStr"/>
      <c r="D10" s="5">
        <f>SUM(D4:D8)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</cols>
  <sheetData>
    <row r="1">
      <c r="A1" s="1" t="inlineStr">
        <is>
          <t>MÜŞTEMİLAT DİREK MALZEMELERİ (1 ADET İÇİN)</t>
        </is>
      </c>
    </row>
    <row r="3">
      <c r="A3" s="6" t="inlineStr">
        <is>
          <t>Malzeme</t>
        </is>
      </c>
      <c r="B3" s="6" t="inlineStr">
        <is>
          <t>Miktar</t>
        </is>
      </c>
      <c r="C3" s="6" t="inlineStr">
        <is>
          <t>Fiyat (₺)</t>
        </is>
      </c>
      <c r="D3" s="6" t="inlineStr">
        <is>
          <t>Toplam (₺)</t>
        </is>
      </c>
    </row>
    <row r="4">
      <c r="A4" s="2" t="inlineStr">
        <is>
          <t>Ağır Direk 80x80x2500</t>
        </is>
      </c>
      <c r="B4" s="4" t="n">
        <v>1</v>
      </c>
      <c r="C4" s="4" t="n">
        <v>285.5</v>
      </c>
      <c r="D4" s="5">
        <f>B4*C4</f>
        <v/>
      </c>
    </row>
    <row r="5">
      <c r="A5" s="2" t="inlineStr">
        <is>
          <t>Temel Ankrajı 70x70x800</t>
        </is>
      </c>
      <c r="B5" s="4" t="n">
        <v>1</v>
      </c>
      <c r="C5" s="4" t="n">
        <v>125.25</v>
      </c>
      <c r="D5" s="5">
        <f>B5*C5</f>
        <v/>
      </c>
    </row>
    <row r="6">
      <c r="A6" s="2" t="inlineStr">
        <is>
          <t>Taşıma Başlığı</t>
        </is>
      </c>
      <c r="B6" s="4" t="n">
        <v>1</v>
      </c>
      <c r="C6" s="4" t="n">
        <v>85.75</v>
      </c>
      <c r="D6" s="5">
        <f>B6*C6</f>
        <v/>
      </c>
    </row>
    <row r="7">
      <c r="A7" s="2" t="inlineStr">
        <is>
          <t>Özel Montaj İşçiliği</t>
        </is>
      </c>
      <c r="B7" s="4" t="n">
        <v>3</v>
      </c>
      <c r="C7" s="4" t="n">
        <v>95</v>
      </c>
      <c r="D7" s="5">
        <f>B7*C7</f>
        <v/>
      </c>
    </row>
    <row r="8">
      <c r="A8" s="2" t="inlineStr">
        <is>
          <t>Beton Temeli 0.6m³</t>
        </is>
      </c>
      <c r="B8" s="4" t="n">
        <v>0.6</v>
      </c>
      <c r="C8" s="4" t="n">
        <v>220</v>
      </c>
      <c r="D8" s="5">
        <f>B8*C8</f>
        <v/>
      </c>
    </row>
    <row r="9">
      <c r="A9" s="2" t="inlineStr">
        <is>
          <t>Donatı Φ14</t>
        </is>
      </c>
      <c r="B9" s="4" t="n">
        <v>25</v>
      </c>
      <c r="C9" s="4" t="n">
        <v>12.5</v>
      </c>
      <c r="D9" s="5">
        <f>B9*C9</f>
        <v/>
      </c>
    </row>
    <row r="10">
      <c r="A10" s="2" t="inlineStr">
        <is>
          <t>Su Yalıtımı</t>
        </is>
      </c>
      <c r="B10" s="4" t="n">
        <v>1.2</v>
      </c>
      <c r="C10" s="4" t="n">
        <v>45</v>
      </c>
      <c r="D10" s="5">
        <f>B10*C10</f>
        <v/>
      </c>
    </row>
    <row r="11">
      <c r="A11" s="2" t="inlineStr"/>
      <c r="B11" s="2" t="inlineStr"/>
      <c r="C11" s="2" t="inlineStr"/>
      <c r="D11" s="2" t="inlineStr"/>
    </row>
    <row r="12">
      <c r="A12" s="7" t="inlineStr">
        <is>
          <t>TOPLAM (1 MÜŞTEMİLAT)</t>
        </is>
      </c>
      <c r="B12" s="7" t="inlineStr"/>
      <c r="C12" s="7" t="inlineStr"/>
      <c r="D12" s="5">
        <f>SUM(D4:D10)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cols>
    <col width="25" customWidth="1" min="1" max="1"/>
    <col width="5" customWidth="1" min="2" max="2"/>
    <col width="20" customWidth="1" min="3" max="3"/>
    <col width="15" customWidth="1" min="4" max="4"/>
  </cols>
  <sheetData>
    <row r="1">
      <c r="A1" s="1" t="inlineStr">
        <is>
          <t>SERA PROJESİ MALİYET HESAPLAMA MERKEZİ</t>
        </is>
      </c>
    </row>
    <row r="2">
      <c r="A2" s="2" t="inlineStr"/>
      <c r="B2" s="2" t="inlineStr"/>
      <c r="C2" s="2" t="inlineStr"/>
      <c r="D2" s="2" t="inlineStr"/>
    </row>
    <row r="3">
      <c r="A3" s="2" t="inlineStr">
        <is>
          <t>BİRİM MALİYET HESAPLAMA</t>
        </is>
      </c>
      <c r="B3" s="2" t="inlineStr"/>
      <c r="C3" s="2" t="inlineStr"/>
      <c r="D3" s="2" t="inlineStr"/>
    </row>
    <row r="4">
      <c r="A4" s="2" t="inlineStr"/>
      <c r="B4" s="2" t="inlineStr"/>
      <c r="C4" s="2" t="inlineStr"/>
      <c r="D4" s="2" t="inlineStr"/>
    </row>
    <row r="5">
      <c r="A5" s="2" t="inlineStr">
        <is>
          <t>1 Montaj Noktası Maliyeti</t>
        </is>
      </c>
      <c r="B5" s="2" t="inlineStr"/>
      <c r="C5" s="5">
        <f>Montaj!D12</f>
        <v/>
      </c>
      <c r="D5" s="2" t="inlineStr">
        <is>
          <t>₺</t>
        </is>
      </c>
    </row>
    <row r="6">
      <c r="A6" s="2" t="inlineStr">
        <is>
          <t>1 Metre Direk Maliyeti</t>
        </is>
      </c>
      <c r="B6" s="2" t="inlineStr"/>
      <c r="C6" s="5">
        <f>Direk!D10</f>
        <v/>
      </c>
      <c r="D6" s="2" t="inlineStr">
        <is>
          <t>₺</t>
        </is>
      </c>
    </row>
    <row r="7">
      <c r="A7" s="2" t="inlineStr">
        <is>
          <t>1 Müştemilat Direk Maliyeti</t>
        </is>
      </c>
      <c r="B7" s="2" t="inlineStr"/>
      <c r="C7" s="5">
        <f>Müştemilat!D12</f>
        <v/>
      </c>
      <c r="D7" s="2" t="inlineStr">
        <is>
          <t>₺</t>
        </is>
      </c>
    </row>
    <row r="8">
      <c r="A8" s="2" t="inlineStr"/>
      <c r="B8" s="2" t="inlineStr"/>
      <c r="C8" s="2" t="inlineStr"/>
      <c r="D8" s="2" t="inlineStr"/>
    </row>
    <row r="9">
      <c r="A9" s="3" t="inlineStr">
        <is>
          <t>PROJE GİRDİ PARAMETRELERİ</t>
        </is>
      </c>
      <c r="B9" s="2" t="inlineStr"/>
      <c r="C9" s="2" t="inlineStr"/>
      <c r="D9" s="2" t="inlineStr"/>
    </row>
    <row r="10">
      <c r="A10" s="2" t="inlineStr"/>
      <c r="B10" s="2" t="inlineStr"/>
      <c r="C10" s="2" t="inlineStr"/>
      <c r="D10" s="2" t="inlineStr"/>
    </row>
    <row r="11">
      <c r="A11" s="2" t="inlineStr">
        <is>
          <t>Proje Alanı (m²)</t>
        </is>
      </c>
      <c r="B11" s="2" t="inlineStr"/>
      <c r="C11" s="8" t="n">
        <v>1000</v>
      </c>
      <c r="D11" s="2" t="inlineStr">
        <is>
          <t>Toplam sera alanı</t>
        </is>
      </c>
    </row>
    <row r="12">
      <c r="A12" s="2" t="inlineStr">
        <is>
          <t>Montaj Noktası Yoğunluğu</t>
        </is>
      </c>
      <c r="B12" s="2" t="inlineStr"/>
      <c r="C12" s="5">
        <f>IF(C11&lt;=500,1.2,IF(C11&lt;=2000,1.0,0.8))</f>
        <v/>
      </c>
      <c r="D12" s="2" t="inlineStr">
        <is>
          <t>adet/100m²</t>
        </is>
      </c>
    </row>
    <row r="13">
      <c r="A13" s="2" t="inlineStr">
        <is>
          <t>Direk Yoğunluğu</t>
        </is>
      </c>
      <c r="B13" s="2" t="inlineStr"/>
      <c r="C13" s="5">
        <f>ROUND(C11*0.025,0)</f>
        <v/>
      </c>
      <c r="D13" s="2" t="inlineStr">
        <is>
          <t>metre/m²</t>
        </is>
      </c>
    </row>
    <row r="14">
      <c r="A14" s="2" t="inlineStr">
        <is>
          <t>Müştemilat Sayısı</t>
        </is>
      </c>
      <c r="B14" s="2" t="inlineStr"/>
      <c r="C14" s="5">
        <f>MAX(ROUNDUP(C11/400,0),3)</f>
        <v/>
      </c>
      <c r="D14" s="2" t="inlineStr">
        <is>
          <t>adet</t>
        </is>
      </c>
    </row>
    <row r="15">
      <c r="A15" s="2" t="inlineStr"/>
      <c r="B15" s="2" t="inlineStr"/>
      <c r="C15" s="2" t="inlineStr"/>
      <c r="D15" s="2" t="inlineStr"/>
    </row>
    <row r="16">
      <c r="A16" s="2" t="inlineStr">
        <is>
          <t>GELİŞMİŞ HESAPLAMA MATRİSİ</t>
        </is>
      </c>
      <c r="B16" s="2" t="inlineStr"/>
      <c r="C16" s="2" t="inlineStr"/>
      <c r="D16" s="2" t="inlineStr"/>
    </row>
    <row r="17">
      <c r="A17" s="2" t="inlineStr"/>
      <c r="B17" s="2" t="inlineStr"/>
      <c r="C17" s="2" t="inlineStr"/>
      <c r="D17" s="2" t="inlineStr"/>
    </row>
    <row r="18">
      <c r="A18" s="2" t="inlineStr">
        <is>
          <t>Montaj Maliyeti</t>
        </is>
      </c>
      <c r="B18" s="2" t="inlineStr"/>
      <c r="C18" s="5">
        <f>ROUND(C11*C12/100*C4,2)</f>
        <v/>
      </c>
      <c r="D18" s="2" t="inlineStr">
        <is>
          <t>₺</t>
        </is>
      </c>
    </row>
    <row r="19">
      <c r="A19" s="2" t="inlineStr">
        <is>
          <t>Direk Maliyeti</t>
        </is>
      </c>
      <c r="B19" s="2" t="inlineStr"/>
      <c r="C19" s="5">
        <f>ROUND(C11*C13*C5,2)</f>
        <v/>
      </c>
      <c r="D19" s="2" t="inlineStr">
        <is>
          <t>₺</t>
        </is>
      </c>
    </row>
    <row r="20">
      <c r="A20" s="2" t="inlineStr">
        <is>
          <t>Müştemilat Maliyeti</t>
        </is>
      </c>
      <c r="B20" s="2" t="inlineStr"/>
      <c r="C20" s="5">
        <f>ROUND(C14*C6,2)</f>
        <v/>
      </c>
      <c r="D20" s="2" t="inlineStr">
        <is>
          <t>₺</t>
        </is>
      </c>
    </row>
    <row r="21">
      <c r="A21" s="2" t="inlineStr"/>
      <c r="B21" s="2" t="inlineStr"/>
      <c r="C21" s="2" t="inlineStr"/>
      <c r="D21" s="2" t="inlineStr"/>
    </row>
    <row r="22">
      <c r="A22" s="2" t="inlineStr">
        <is>
          <t>TOPLAM MALZEME MALİYETİ</t>
        </is>
      </c>
      <c r="B22" s="2" t="inlineStr"/>
      <c r="C22" s="5">
        <f>SUM(C17:C19)</f>
        <v/>
      </c>
      <c r="D22" s="2" t="inlineStr">
        <is>
          <t>₺</t>
        </is>
      </c>
    </row>
    <row r="23">
      <c r="A23" s="2" t="inlineStr"/>
      <c r="B23" s="2" t="inlineStr"/>
      <c r="C23" s="2" t="inlineStr"/>
      <c r="D23" s="2" t="inlineStr"/>
    </row>
    <row r="24">
      <c r="A24" s="2" t="inlineStr">
        <is>
          <t>EK MALİYET HESAPLAMALARI</t>
        </is>
      </c>
      <c r="B24" s="2" t="inlineStr"/>
      <c r="C24" s="2" t="inlineStr"/>
      <c r="D24" s="2" t="inlineStr"/>
    </row>
    <row r="25">
      <c r="A25" s="2" t="inlineStr"/>
      <c r="B25" s="2" t="inlineStr"/>
      <c r="C25" s="2" t="inlineStr"/>
      <c r="D25" s="2" t="inlineStr"/>
    </row>
    <row r="26">
      <c r="A26" s="2" t="inlineStr">
        <is>
          <t>İşçilik Oranı (%)</t>
        </is>
      </c>
      <c r="B26" s="2" t="inlineStr"/>
      <c r="C26" s="5">
        <f>IF(C21&lt;50000,18,IF(C21&lt;200000,15,12))</f>
        <v/>
      </c>
      <c r="D26" s="2" t="inlineStr">
        <is>
          <t>Dinamik oran</t>
        </is>
      </c>
    </row>
    <row r="27">
      <c r="A27" s="2" t="inlineStr">
        <is>
          <t>Nakliye Oranı (%)</t>
        </is>
      </c>
      <c r="B27" s="2" t="inlineStr"/>
      <c r="C27" s="5">
        <f>MIN(8,MAX(3,C21/50000))</f>
        <v/>
      </c>
      <c r="D27" s="2" t="inlineStr">
        <is>
          <t>Dinamik oran</t>
        </is>
      </c>
    </row>
    <row r="28">
      <c r="A28" s="2" t="inlineStr">
        <is>
          <t>Kar Marjı (%)</t>
        </is>
      </c>
      <c r="B28" s="2" t="inlineStr"/>
      <c r="C28" s="5">
        <f>IF(C21&lt;100000,15,IF(C21&lt;500000,12,10))</f>
        <v/>
      </c>
      <c r="D28" s="2" t="inlineStr">
        <is>
          <t>Dinamik oran</t>
        </is>
      </c>
    </row>
    <row r="29">
      <c r="A29" s="2" t="inlineStr"/>
      <c r="B29" s="2" t="inlineStr"/>
      <c r="C29" s="2" t="inlineStr"/>
      <c r="D29" s="2" t="inlineStr"/>
    </row>
    <row r="30">
      <c r="A30" s="2" t="inlineStr">
        <is>
          <t>İşçilik Maliyeti</t>
        </is>
      </c>
      <c r="B30" s="2" t="inlineStr"/>
      <c r="C30" s="5">
        <f>ROUND(C21*C25/100,2)</f>
        <v/>
      </c>
      <c r="D30" s="2" t="inlineStr">
        <is>
          <t>₺</t>
        </is>
      </c>
    </row>
    <row r="31">
      <c r="A31" s="2" t="inlineStr">
        <is>
          <t>Nakliye Maliyeti</t>
        </is>
      </c>
      <c r="B31" s="2" t="inlineStr"/>
      <c r="C31" s="5">
        <f>ROUND(C21*C26/100,2)</f>
        <v/>
      </c>
      <c r="D31" s="2" t="inlineStr">
        <is>
          <t>₺</t>
        </is>
      </c>
    </row>
    <row r="32">
      <c r="A32" s="2" t="inlineStr">
        <is>
          <t>Kar Marjı</t>
        </is>
      </c>
      <c r="B32" s="2" t="inlineStr"/>
      <c r="C32" s="5">
        <f>ROUND(C21*C27/100,2)</f>
        <v/>
      </c>
      <c r="D32" s="2" t="inlineStr">
        <is>
          <t>₺</t>
        </is>
      </c>
    </row>
    <row r="33">
      <c r="A33" s="2" t="inlineStr"/>
      <c r="B33" s="2" t="inlineStr"/>
      <c r="C33" s="2" t="inlineStr"/>
      <c r="D33" s="2" t="inlineStr"/>
    </row>
    <row r="34">
      <c r="A34" s="2" t="inlineStr">
        <is>
          <t>ARA TOPLAM (KDV HARİÇ)</t>
        </is>
      </c>
      <c r="B34" s="2" t="inlineStr"/>
      <c r="C34" s="5">
        <f>C21+C29+C30+C31</f>
        <v/>
      </c>
      <c r="D34" s="2" t="inlineStr">
        <is>
          <t>₺</t>
        </is>
      </c>
    </row>
    <row r="35">
      <c r="A35" s="2" t="inlineStr">
        <is>
          <t>KDV (%20)</t>
        </is>
      </c>
      <c r="B35" s="2" t="inlineStr"/>
      <c r="C35" s="5">
        <f>ROUND(C33*0.20,2)</f>
        <v/>
      </c>
      <c r="D35" s="2" t="inlineStr">
        <is>
          <t>₺</t>
        </is>
      </c>
    </row>
    <row r="36">
      <c r="A36" s="2" t="inlineStr">
        <is>
          <t>GENEL TOPLAM (KDV DAHİL)</t>
        </is>
      </c>
      <c r="B36" s="2" t="inlineStr"/>
      <c r="C36" s="5">
        <f>C33+C34</f>
        <v/>
      </c>
      <c r="D36" s="2" t="inlineStr">
        <is>
          <t>₺</t>
        </is>
      </c>
    </row>
    <row r="37">
      <c r="A37" s="2" t="inlineStr"/>
      <c r="B37" s="2" t="inlineStr"/>
      <c r="C37" s="2" t="inlineStr"/>
      <c r="D37" s="2" t="inlineStr"/>
    </row>
    <row r="38">
      <c r="A38" s="2" t="inlineStr">
        <is>
          <t>BİRİM FİYAT ANALİZİ</t>
        </is>
      </c>
      <c r="B38" s="2" t="inlineStr"/>
      <c r="C38" s="2" t="inlineStr"/>
      <c r="D38" s="2" t="inlineStr"/>
    </row>
    <row r="39">
      <c r="A39" s="2" t="inlineStr"/>
      <c r="B39" s="2" t="inlineStr"/>
      <c r="C39" s="9" t="inlineStr"/>
      <c r="D39" s="2" t="inlineStr"/>
    </row>
    <row r="40">
      <c r="A40" s="2" t="inlineStr">
        <is>
          <t>M² Başına (KDV Hariç)</t>
        </is>
      </c>
      <c r="B40" s="2" t="inlineStr"/>
      <c r="C40" s="5">
        <f>ROUND(C33/C11,2)</f>
        <v/>
      </c>
      <c r="D40" s="2" t="inlineStr">
        <is>
          <t>₺/m²</t>
        </is>
      </c>
    </row>
    <row r="41">
      <c r="A41" s="2" t="inlineStr">
        <is>
          <t>M² Başına (KDV Dahil)</t>
        </is>
      </c>
      <c r="B41" s="2" t="inlineStr"/>
      <c r="C41" s="5">
        <f>ROUND(C35/C11,2)</f>
        <v/>
      </c>
      <c r="D41" s="2" t="inlineStr">
        <is>
          <t>₺/m²</t>
        </is>
      </c>
    </row>
    <row r="42">
      <c r="A42" s="2" t="inlineStr">
        <is>
          <t>Karlılık Oranı</t>
        </is>
      </c>
      <c r="B42" s="2" t="inlineStr"/>
      <c r="C42" s="5">
        <f>ROUND(C31/C21*100,1)</f>
        <v/>
      </c>
      <c r="D42" s="2" t="inlineStr">
        <is>
          <t>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2025-08-21T22:13:05Z</dcterms:created>
  <dcterms:modified xmlns:dcterms="http://purl.org/dc/terms/" xmlns:xsi="http://www.w3.org/2001/XMLSchema-instance" xsi:type="dcterms:W3CDTF">2025-08-21T22:13:05Z</dcterms:modified>
</cp:coreProperties>
</file>