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siyab\OneDrive\Masaüstü\Apps\SeraaApp\"/>
    </mc:Choice>
  </mc:AlternateContent>
  <xr:revisionPtr revIDLastSave="0" documentId="13_ncr:1_{B1FAAD43-896C-41DC-9AAA-A312E780A096}" xr6:coauthVersionLast="47" xr6:coauthVersionMax="47" xr10:uidLastSave="{00000000-0000-0000-0000-000000000000}"/>
  <bookViews>
    <workbookView xWindow="-108" yWindow="-108" windowWidth="23256" windowHeight="12576" activeTab="4" xr2:uid="{00000000-000D-0000-FFFF-FFFF00000000}"/>
  </bookViews>
  <sheets>
    <sheet name="Dashboard" sheetId="1" r:id="rId1"/>
    <sheet name="Montaj" sheetId="2" r:id="rId2"/>
    <sheet name="Direk" sheetId="3" r:id="rId3"/>
    <sheet name="Müştemilat" sheetId="4" r:id="rId4"/>
    <sheet name="Hesaplama" sheetId="5" r:id="rId5"/>
  </sheets>
  <calcPr calcId="181029"/>
</workbook>
</file>

<file path=xl/calcChain.xml><?xml version="1.0" encoding="utf-8"?>
<calcChain xmlns="http://schemas.openxmlformats.org/spreadsheetml/2006/main">
  <c r="B10" i="1" l="1"/>
  <c r="B9" i="1"/>
  <c r="C31" i="5"/>
  <c r="C41" i="5"/>
  <c r="C26" i="5"/>
  <c r="C25" i="5"/>
  <c r="C29" i="5"/>
  <c r="C19" i="5"/>
  <c r="C21" i="5" s="1"/>
  <c r="C18" i="5"/>
  <c r="C17" i="5"/>
  <c r="D10" i="4"/>
  <c r="D9" i="4"/>
  <c r="D8" i="4"/>
  <c r="D7" i="4"/>
  <c r="D6" i="4"/>
  <c r="D5" i="4"/>
  <c r="D4" i="4"/>
  <c r="D12" i="4" s="1"/>
  <c r="C7" i="5" s="1"/>
  <c r="D8" i="3"/>
  <c r="D7" i="3"/>
  <c r="D6" i="3"/>
  <c r="D5" i="3"/>
  <c r="D4" i="3"/>
  <c r="D10" i="3" s="1"/>
  <c r="C6" i="5" s="1"/>
  <c r="D10" i="2"/>
  <c r="D9" i="2"/>
  <c r="D8" i="2"/>
  <c r="D7" i="2"/>
  <c r="D6" i="2"/>
  <c r="D5" i="2"/>
  <c r="D4" i="2"/>
  <c r="D12" i="2" s="1"/>
  <c r="C5" i="5" s="1"/>
  <c r="B6" i="1"/>
  <c r="C30" i="5" l="1"/>
  <c r="C33" i="5" s="1"/>
  <c r="C39" i="5" l="1"/>
  <c r="C34" i="5"/>
  <c r="C35" i="5" s="1"/>
  <c r="C40" i="5" l="1"/>
</calcChain>
</file>

<file path=xl/sharedStrings.xml><?xml version="1.0" encoding="utf-8"?>
<sst xmlns="http://schemas.openxmlformats.org/spreadsheetml/2006/main" count="97" uniqueCount="72">
  <si>
    <t>SERA PROJESİ KONTROL PANELİ</t>
  </si>
  <si>
    <t>PROJE BİLGİLERİ</t>
  </si>
  <si>
    <t>Proje Adı:</t>
  </si>
  <si>
    <t>Müşteri:</t>
  </si>
  <si>
    <t>Tarih:</t>
  </si>
  <si>
    <t>HIZLI DURUM</t>
  </si>
  <si>
    <t>Toplam Maliyet:</t>
  </si>
  <si>
    <t>₺</t>
  </si>
  <si>
    <t>M² Başına:</t>
  </si>
  <si>
    <t>₺/adet</t>
  </si>
  <si>
    <t>MONTAJ NOKTASI MALZEMELERİ (1 ADET İÇİN)</t>
  </si>
  <si>
    <t>Malzeme</t>
  </si>
  <si>
    <t>Miktar</t>
  </si>
  <si>
    <t>Fiyat (₺)</t>
  </si>
  <si>
    <t>Toplam (₺)</t>
  </si>
  <si>
    <t>Çelik Ankaraj 70x70x1200</t>
  </si>
  <si>
    <t>Ana Direk 80x80x3000</t>
  </si>
  <si>
    <t>Montaj Plakası 200x200</t>
  </si>
  <si>
    <t>Cıvata Seti M12x80</t>
  </si>
  <si>
    <t>Kaynak İşçiliği</t>
  </si>
  <si>
    <t>Galvaniz Kaplama</t>
  </si>
  <si>
    <t>Destek Profili L50x50</t>
  </si>
  <si>
    <t>TOPLAM (1 MONTAJ)</t>
  </si>
  <si>
    <t>ARA DİREK MALZEMELERİ (1 METRE İÇİN)</t>
  </si>
  <si>
    <t>Ara Direk 80x80x1000</t>
  </si>
  <si>
    <t>Flanş Bağlantısı</t>
  </si>
  <si>
    <t>Toz Boya</t>
  </si>
  <si>
    <t>Montaj Kelepçesi</t>
  </si>
  <si>
    <t>Conta Sistemi</t>
  </si>
  <si>
    <t>TOPLAM (1 METRE)</t>
  </si>
  <si>
    <t>MÜŞTEMİLAT DİREK MALZEMELERİ (1 ADET İÇİN)</t>
  </si>
  <si>
    <t>Ağır Direk 80x80x2500</t>
  </si>
  <si>
    <t>Temel Ankrajı 70x70x800</t>
  </si>
  <si>
    <t>Taşıma Başlığı</t>
  </si>
  <si>
    <t>Özel Montaj İşçiliği</t>
  </si>
  <si>
    <t>Beton Temeli 0.6m³</t>
  </si>
  <si>
    <t>Donatı Φ14</t>
  </si>
  <si>
    <t>Su Yalıtımı</t>
  </si>
  <si>
    <t>TOPLAM (1 MÜŞTEMİLAT)</t>
  </si>
  <si>
    <t>SERA PROJESİ MALİYET HESAPLAMA MERKEZİ</t>
  </si>
  <si>
    <t>BİRİM MALİYET HESAPLAMA</t>
  </si>
  <si>
    <t>1 Montaj Noktası Maliyeti</t>
  </si>
  <si>
    <t>1 Metre Direk Maliyeti</t>
  </si>
  <si>
    <t>1 Müştemilat Direk Maliyeti</t>
  </si>
  <si>
    <t>PROJE GİRDİ PARAMETRELERİ</t>
  </si>
  <si>
    <t>Montaj Noktası Adedi</t>
  </si>
  <si>
    <t>Kaç adet montaj</t>
  </si>
  <si>
    <t>Direk Uzunluğu (metre)</t>
  </si>
  <si>
    <t>Kaç metre direk</t>
  </si>
  <si>
    <t>Müştemilat Adedi</t>
  </si>
  <si>
    <t>Kaç adet müştemilat</t>
  </si>
  <si>
    <t>BASİT HESAPLAMA</t>
  </si>
  <si>
    <t>Montaj Maliyeti</t>
  </si>
  <si>
    <t>Direk Maliyeti</t>
  </si>
  <si>
    <t>Müştemilat Maliyeti</t>
  </si>
  <si>
    <t>TOPLAM MALZEME MALİYETİ</t>
  </si>
  <si>
    <t>EK MALİYET HESAPLAMALARI</t>
  </si>
  <si>
    <t>İşçilik Oranı (%)</t>
  </si>
  <si>
    <t>Dinamik oran</t>
  </si>
  <si>
    <t>Nakliye Oranı (%)</t>
  </si>
  <si>
    <t>Kar Marjı (%)</t>
  </si>
  <si>
    <t>İşçilik Maliyeti</t>
  </si>
  <si>
    <t>Nakliye Maliyeti</t>
  </si>
  <si>
    <t>Kar Marjı</t>
  </si>
  <si>
    <t>ARA TOPLAM (KDV HARİÇ)</t>
  </si>
  <si>
    <t>KDV (%20)</t>
  </si>
  <si>
    <t>GENEL TOPLAM (KDV DAHİL)</t>
  </si>
  <si>
    <t>BİRİM FİYAT ANALİZİ</t>
  </si>
  <si>
    <t>M² Başına (KDV Hariç)</t>
  </si>
  <si>
    <t>M² Başına (KDV Dahil)</t>
  </si>
  <si>
    <t>Karlılık Oranı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</si>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</sst>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6" formatCode="_-* #,##0_-;\-* #,##0_-;_-* &quot;-&quot;??_-;_-@_-"/>
  </numFmts>
  <fonts count="7" x14ac:knownFonts="1">
    <font>
      <sz val="11"/>
      <color theme="1"/>
      <name val="Calibri"/>
      <family val="2"/>
      <scheme val="minor"/>
    </font>
    <font>
      <b/>
      <sz val="16"/>
      <color rgb="FF1F4E79"/>
      <name val="Calibri"/>
    </font>
    <font>
      <b/>
      <sz val="11"/>
      <name val="Calibri"/>
    </font>
    <font>
      <b/>
      <sz val="11"/>
      <color rgb="FFFFFFFF"/>
      <name val="Calibri"/>
    </font>
    <font>
      <b/>
      <sz val="12"/>
      <color rgb="FFFFFFFF"/>
      <name val="Calibri"/>
    </font>
    <font>
      <b/>
      <sz val="14"/>
      <name val="Calibri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1F4E79"/>
        <bgColor rgb="FF1F4E79"/>
      </patternFill>
    </fill>
    <fill>
      <patternFill patternType="solid">
        <fgColor rgb="FFFFFF00"/>
        <bgColor rgb="FFFFFF00"/>
      </patternFill>
    </fill>
    <fill>
      <patternFill patternType="solid">
        <fgColor rgb="FFE2EFDA"/>
        <bgColor rgb="FFE2EFDA"/>
      </patternFill>
    </fill>
    <fill>
      <patternFill patternType="solid">
        <fgColor rgb="FFD9E2F3"/>
        <bgColor rgb="FFD9E2F3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0" fillId="0" borderId="1" xfId="0" applyBorder="1"/>
    <xf numFmtId="0" fontId="3" fillId="2" borderId="1" xfId="0" applyFont="1" applyFill="1" applyBorder="1"/>
    <xf numFmtId="0" fontId="0" fillId="3" borderId="1" xfId="0" applyFill="1" applyBorder="1"/>
    <xf numFmtId="0" fontId="0" fillId="4" borderId="1" xfId="0" applyFill="1" applyBorder="1"/>
    <xf numFmtId="0" fontId="4" fillId="2" borderId="2" xfId="0" applyFont="1" applyFill="1" applyBorder="1"/>
    <xf numFmtId="0" fontId="2" fillId="5" borderId="1" xfId="0" applyFont="1" applyFill="1" applyBorder="1"/>
    <xf numFmtId="0" fontId="0" fillId="3" borderId="2" xfId="0" applyFill="1" applyBorder="1"/>
    <xf numFmtId="0" fontId="5" fillId="5" borderId="2" xfId="0" applyFont="1" applyFill="1" applyBorder="1"/>
    <xf numFmtId="14" fontId="0" fillId="4" borderId="1" xfId="0" applyNumberFormat="1" applyFill="1" applyBorder="1"/>
    <xf numFmtId="166" fontId="0" fillId="4" borderId="1" xfId="1" applyNumberFormat="1" applyFont="1" applyFill="1" applyBorder="1"/>
  </cellXfs>
  <cellStyles count="2">
    <cellStyle name="Normal" xfId="0" builtinId="0"/>
    <cellStyle name="Virgül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"/>
  <sheetViews>
    <sheetView workbookViewId="0">
      <selection activeCell="F12" sqref="F12"/>
    </sheetView>
  </sheetViews>
  <sheetFormatPr defaultRowHeight="14.4" x14ac:dyDescent="0.3"/>
  <cols>
    <col min="1" max="1" width="20" customWidth="1"/>
    <col min="2" max="2" width="16.88671875" customWidth="1"/>
    <col min="3" max="3" width="25" customWidth="1"/>
  </cols>
  <sheetData>
    <row r="1" spans="1:3" ht="21" x14ac:dyDescent="0.4">
      <c r="A1" s="1" t="s">
        <v>0</v>
      </c>
    </row>
    <row r="2" spans="1:3" x14ac:dyDescent="0.3">
      <c r="A2" s="2"/>
      <c r="B2" s="2"/>
      <c r="C2" s="2"/>
    </row>
    <row r="3" spans="1:3" x14ac:dyDescent="0.3">
      <c r="A3" s="3" t="s">
        <v>1</v>
      </c>
      <c r="B3" s="2"/>
      <c r="C3" s="2"/>
    </row>
    <row r="4" spans="1:3" x14ac:dyDescent="0.3">
      <c r="A4" s="2" t="s">
        <v>2</v>
      </c>
      <c r="B4" s="2"/>
      <c r="C4" s="4"/>
    </row>
    <row r="5" spans="1:3" x14ac:dyDescent="0.3">
      <c r="A5" s="2" t="s">
        <v>3</v>
      </c>
      <c r="B5" s="2"/>
      <c r="C5" s="4"/>
    </row>
    <row r="6" spans="1:3" x14ac:dyDescent="0.3">
      <c r="A6" s="2" t="s">
        <v>4</v>
      </c>
      <c r="B6" s="10">
        <f ca="1">TODAY()</f>
        <v>45891</v>
      </c>
      <c r="C6" s="2"/>
    </row>
    <row r="7" spans="1:3" x14ac:dyDescent="0.3">
      <c r="A7" s="2"/>
      <c r="B7" s="2"/>
      <c r="C7" s="2"/>
    </row>
    <row r="8" spans="1:3" x14ac:dyDescent="0.3">
      <c r="A8" s="3" t="s">
        <v>5</v>
      </c>
      <c r="B8" s="2"/>
      <c r="C8" s="2"/>
    </row>
    <row r="9" spans="1:3" x14ac:dyDescent="0.3">
      <c r="A9" s="2" t="s">
        <v>6</v>
      </c>
      <c r="B9" s="11">
        <f>Hesaplama!C35</f>
        <v>53127.359999999993</v>
      </c>
      <c r="C9" s="2" t="s">
        <v>7</v>
      </c>
    </row>
    <row r="10" spans="1:3" x14ac:dyDescent="0.3">
      <c r="A10" s="2" t="s">
        <v>8</v>
      </c>
      <c r="B10" s="11">
        <f>Hesaplama!C35/SUM(Hesaplama!C11:C13)</f>
        <v>1130.3693617021274</v>
      </c>
      <c r="C10" s="2" t="s">
        <v>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2"/>
  <sheetViews>
    <sheetView workbookViewId="0"/>
  </sheetViews>
  <sheetFormatPr defaultRowHeight="14.4" x14ac:dyDescent="0.3"/>
  <cols>
    <col min="1" max="1" width="30" customWidth="1"/>
    <col min="2" max="2" width="10" customWidth="1"/>
    <col min="3" max="4" width="12" customWidth="1"/>
  </cols>
  <sheetData>
    <row r="1" spans="1:4" ht="21" x14ac:dyDescent="0.4">
      <c r="A1" s="1" t="s">
        <v>10</v>
      </c>
    </row>
    <row r="3" spans="1:4" ht="15.6" x14ac:dyDescent="0.3">
      <c r="A3" s="6" t="s">
        <v>11</v>
      </c>
      <c r="B3" s="6" t="s">
        <v>12</v>
      </c>
      <c r="C3" s="6" t="s">
        <v>13</v>
      </c>
      <c r="D3" s="6" t="s">
        <v>14</v>
      </c>
    </row>
    <row r="4" spans="1:4" x14ac:dyDescent="0.3">
      <c r="A4" s="2" t="s">
        <v>15</v>
      </c>
      <c r="B4" s="4">
        <v>1</v>
      </c>
      <c r="C4" s="4">
        <v>145.5</v>
      </c>
      <c r="D4" s="5">
        <f t="shared" ref="D4:D10" si="0">B4*C4</f>
        <v>145.5</v>
      </c>
    </row>
    <row r="5" spans="1:4" x14ac:dyDescent="0.3">
      <c r="A5" s="2" t="s">
        <v>16</v>
      </c>
      <c r="B5" s="4">
        <v>1</v>
      </c>
      <c r="C5" s="4">
        <v>325.75</v>
      </c>
      <c r="D5" s="5">
        <f t="shared" si="0"/>
        <v>325.75</v>
      </c>
    </row>
    <row r="6" spans="1:4" x14ac:dyDescent="0.3">
      <c r="A6" s="2" t="s">
        <v>17</v>
      </c>
      <c r="B6" s="4">
        <v>2</v>
      </c>
      <c r="C6" s="4">
        <v>65.25</v>
      </c>
      <c r="D6" s="5">
        <f t="shared" si="0"/>
        <v>130.5</v>
      </c>
    </row>
    <row r="7" spans="1:4" x14ac:dyDescent="0.3">
      <c r="A7" s="2" t="s">
        <v>18</v>
      </c>
      <c r="B7" s="4">
        <v>1</v>
      </c>
      <c r="C7" s="4">
        <v>28.75</v>
      </c>
      <c r="D7" s="5">
        <f t="shared" si="0"/>
        <v>28.75</v>
      </c>
    </row>
    <row r="8" spans="1:4" x14ac:dyDescent="0.3">
      <c r="A8" s="2" t="s">
        <v>19</v>
      </c>
      <c r="B8" s="4">
        <v>2</v>
      </c>
      <c r="C8" s="4">
        <v>75</v>
      </c>
      <c r="D8" s="5">
        <f t="shared" si="0"/>
        <v>150</v>
      </c>
    </row>
    <row r="9" spans="1:4" x14ac:dyDescent="0.3">
      <c r="A9" s="2" t="s">
        <v>20</v>
      </c>
      <c r="B9" s="4">
        <v>1</v>
      </c>
      <c r="C9" s="4">
        <v>55</v>
      </c>
      <c r="D9" s="5">
        <f t="shared" si="0"/>
        <v>55</v>
      </c>
    </row>
    <row r="10" spans="1:4" x14ac:dyDescent="0.3">
      <c r="A10" s="2" t="s">
        <v>21</v>
      </c>
      <c r="B10" s="4">
        <v>1.5</v>
      </c>
      <c r="C10" s="4">
        <v>42.25</v>
      </c>
      <c r="D10" s="5">
        <f t="shared" si="0"/>
        <v>63.375</v>
      </c>
    </row>
    <row r="11" spans="1:4" x14ac:dyDescent="0.3">
      <c r="A11" s="2"/>
      <c r="B11" s="2"/>
      <c r="C11" s="2"/>
      <c r="D11" s="2"/>
    </row>
    <row r="12" spans="1:4" x14ac:dyDescent="0.3">
      <c r="A12" s="7" t="s">
        <v>22</v>
      </c>
      <c r="B12" s="7"/>
      <c r="C12" s="7"/>
      <c r="D12" s="5">
        <f>SUM(D4:D10)</f>
        <v>898.875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0"/>
  <sheetViews>
    <sheetView workbookViewId="0"/>
  </sheetViews>
  <sheetFormatPr defaultRowHeight="14.4" x14ac:dyDescent="0.3"/>
  <cols>
    <col min="1" max="1" width="30" customWidth="1"/>
    <col min="2" max="2" width="10" customWidth="1"/>
    <col min="3" max="4" width="12" customWidth="1"/>
  </cols>
  <sheetData>
    <row r="1" spans="1:4" ht="21" x14ac:dyDescent="0.4">
      <c r="A1" s="1" t="s">
        <v>23</v>
      </c>
    </row>
    <row r="3" spans="1:4" ht="15.6" x14ac:dyDescent="0.3">
      <c r="A3" s="6" t="s">
        <v>11</v>
      </c>
      <c r="B3" s="6" t="s">
        <v>12</v>
      </c>
      <c r="C3" s="6" t="s">
        <v>13</v>
      </c>
      <c r="D3" s="6" t="s">
        <v>14</v>
      </c>
    </row>
    <row r="4" spans="1:4" x14ac:dyDescent="0.3">
      <c r="A4" s="2" t="s">
        <v>24</v>
      </c>
      <c r="B4" s="4">
        <v>1</v>
      </c>
      <c r="C4" s="4">
        <v>115.25</v>
      </c>
      <c r="D4" s="5">
        <f>B4*C4</f>
        <v>115.25</v>
      </c>
    </row>
    <row r="5" spans="1:4" x14ac:dyDescent="0.3">
      <c r="A5" s="2" t="s">
        <v>25</v>
      </c>
      <c r="B5" s="4">
        <v>2</v>
      </c>
      <c r="C5" s="4">
        <v>35.5</v>
      </c>
      <c r="D5" s="5">
        <f>B5*C5</f>
        <v>71</v>
      </c>
    </row>
    <row r="6" spans="1:4" x14ac:dyDescent="0.3">
      <c r="A6" s="2" t="s">
        <v>26</v>
      </c>
      <c r="B6" s="4">
        <v>0.8</v>
      </c>
      <c r="C6" s="4">
        <v>25.75</v>
      </c>
      <c r="D6" s="5">
        <f>B6*C6</f>
        <v>20.6</v>
      </c>
    </row>
    <row r="7" spans="1:4" x14ac:dyDescent="0.3">
      <c r="A7" s="2" t="s">
        <v>27</v>
      </c>
      <c r="B7" s="4">
        <v>2</v>
      </c>
      <c r="C7" s="4">
        <v>18.25</v>
      </c>
      <c r="D7" s="5">
        <f>B7*C7</f>
        <v>36.5</v>
      </c>
    </row>
    <row r="8" spans="1:4" x14ac:dyDescent="0.3">
      <c r="A8" s="2" t="s">
        <v>28</v>
      </c>
      <c r="B8" s="4">
        <v>1</v>
      </c>
      <c r="C8" s="4">
        <v>12.5</v>
      </c>
      <c r="D8" s="5">
        <f>B8*C8</f>
        <v>12.5</v>
      </c>
    </row>
    <row r="9" spans="1:4" x14ac:dyDescent="0.3">
      <c r="A9" s="2"/>
      <c r="B9" s="2"/>
      <c r="C9" s="2"/>
      <c r="D9" s="2"/>
    </row>
    <row r="10" spans="1:4" x14ac:dyDescent="0.3">
      <c r="A10" s="7" t="s">
        <v>29</v>
      </c>
      <c r="B10" s="7"/>
      <c r="C10" s="7"/>
      <c r="D10" s="5">
        <f>SUM(D4:D8)</f>
        <v>255.85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2"/>
  <sheetViews>
    <sheetView workbookViewId="0"/>
  </sheetViews>
  <sheetFormatPr defaultRowHeight="14.4" x14ac:dyDescent="0.3"/>
  <cols>
    <col min="1" max="1" width="30" customWidth="1"/>
    <col min="2" max="2" width="10" customWidth="1"/>
    <col min="3" max="4" width="12" customWidth="1"/>
  </cols>
  <sheetData>
    <row r="1" spans="1:4" ht="21" x14ac:dyDescent="0.4">
      <c r="A1" s="1" t="s">
        <v>30</v>
      </c>
    </row>
    <row r="3" spans="1:4" ht="15.6" x14ac:dyDescent="0.3">
      <c r="A3" s="6" t="s">
        <v>11</v>
      </c>
      <c r="B3" s="6" t="s">
        <v>12</v>
      </c>
      <c r="C3" s="6" t="s">
        <v>13</v>
      </c>
      <c r="D3" s="6" t="s">
        <v>14</v>
      </c>
    </row>
    <row r="4" spans="1:4" x14ac:dyDescent="0.3">
      <c r="A4" s="2" t="s">
        <v>31</v>
      </c>
      <c r="B4" s="4">
        <v>1</v>
      </c>
      <c r="C4" s="4">
        <v>285.5</v>
      </c>
      <c r="D4" s="5">
        <f t="shared" ref="D4:D10" si="0">B4*C4</f>
        <v>285.5</v>
      </c>
    </row>
    <row r="5" spans="1:4" x14ac:dyDescent="0.3">
      <c r="A5" s="2" t="s">
        <v>32</v>
      </c>
      <c r="B5" s="4">
        <v>1</v>
      </c>
      <c r="C5" s="4">
        <v>125.25</v>
      </c>
      <c r="D5" s="5">
        <f t="shared" si="0"/>
        <v>125.25</v>
      </c>
    </row>
    <row r="6" spans="1:4" x14ac:dyDescent="0.3">
      <c r="A6" s="2" t="s">
        <v>33</v>
      </c>
      <c r="B6" s="4">
        <v>1</v>
      </c>
      <c r="C6" s="4">
        <v>85.75</v>
      </c>
      <c r="D6" s="5">
        <f t="shared" si="0"/>
        <v>85.75</v>
      </c>
    </row>
    <row r="7" spans="1:4" x14ac:dyDescent="0.3">
      <c r="A7" s="2" t="s">
        <v>34</v>
      </c>
      <c r="B7" s="4">
        <v>3</v>
      </c>
      <c r="C7" s="4">
        <v>95</v>
      </c>
      <c r="D7" s="5">
        <f t="shared" si="0"/>
        <v>285</v>
      </c>
    </row>
    <row r="8" spans="1:4" x14ac:dyDescent="0.3">
      <c r="A8" s="2" t="s">
        <v>35</v>
      </c>
      <c r="B8" s="4">
        <v>0.6</v>
      </c>
      <c r="C8" s="4">
        <v>220</v>
      </c>
      <c r="D8" s="5">
        <f t="shared" si="0"/>
        <v>132</v>
      </c>
    </row>
    <row r="9" spans="1:4" x14ac:dyDescent="0.3">
      <c r="A9" s="2" t="s">
        <v>36</v>
      </c>
      <c r="B9" s="4">
        <v>25</v>
      </c>
      <c r="C9" s="4">
        <v>12.5</v>
      </c>
      <c r="D9" s="5">
        <f t="shared" si="0"/>
        <v>312.5</v>
      </c>
    </row>
    <row r="10" spans="1:4" x14ac:dyDescent="0.3">
      <c r="A10" s="2" t="s">
        <v>37</v>
      </c>
      <c r="B10" s="4">
        <v>1.2</v>
      </c>
      <c r="C10" s="4">
        <v>45</v>
      </c>
      <c r="D10" s="5">
        <f t="shared" si="0"/>
        <v>54</v>
      </c>
    </row>
    <row r="11" spans="1:4" x14ac:dyDescent="0.3">
      <c r="A11" s="2"/>
      <c r="B11" s="2"/>
      <c r="C11" s="2"/>
      <c r="D11" s="2"/>
    </row>
    <row r="12" spans="1:4" x14ac:dyDescent="0.3">
      <c r="A12" s="7" t="s">
        <v>38</v>
      </c>
      <c r="B12" s="7"/>
      <c r="C12" s="7"/>
      <c r="D12" s="5">
        <f>SUM(D4:D10)</f>
        <v>1280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41"/>
  <sheetViews>
    <sheetView tabSelected="1" workbookViewId="0">
      <selection activeCell="C3" sqref="C3"/>
    </sheetView>
  </sheetViews>
  <sheetFormatPr defaultRowHeight="14.4" x14ac:dyDescent="0.3"/>
  <cols>
    <col min="1" max="1" width="25" customWidth="1"/>
    <col min="2" max="2" width="5" customWidth="1"/>
    <col min="3" max="3" width="20" customWidth="1"/>
    <col min="4" max="4" width="15" customWidth="1"/>
  </cols>
  <sheetData>
    <row r="1" spans="1:4" ht="21" x14ac:dyDescent="0.4">
      <c r="A1" s="1" t="s">
        <v>39</v>
      </c>
    </row>
    <row r="2" spans="1:4" x14ac:dyDescent="0.3">
      <c r="A2" s="2"/>
      <c r="B2" s="2"/>
      <c r="C2" s="2"/>
      <c r="D2" s="2"/>
    </row>
    <row r="3" spans="1:4" x14ac:dyDescent="0.3">
      <c r="A3" s="2" t="s">
        <v>40</v>
      </c>
      <c r="B3" s="2"/>
      <c r="C3" s="2"/>
      <c r="D3" s="2"/>
    </row>
    <row r="4" spans="1:4" x14ac:dyDescent="0.3">
      <c r="A4" s="2"/>
      <c r="B4" s="2"/>
      <c r="C4" s="2"/>
      <c r="D4" s="2"/>
    </row>
    <row r="5" spans="1:4" x14ac:dyDescent="0.3">
      <c r="A5" s="2" t="s">
        <v>41</v>
      </c>
      <c r="B5" s="2"/>
      <c r="C5" s="5">
        <f>Montaj!D12</f>
        <v>898.875</v>
      </c>
      <c r="D5" s="2" t="s">
        <v>7</v>
      </c>
    </row>
    <row r="6" spans="1:4" x14ac:dyDescent="0.3">
      <c r="A6" s="2" t="s">
        <v>42</v>
      </c>
      <c r="B6" s="2"/>
      <c r="C6" s="5">
        <f>Direk!D10</f>
        <v>255.85</v>
      </c>
      <c r="D6" s="2" t="s">
        <v>7</v>
      </c>
    </row>
    <row r="7" spans="1:4" x14ac:dyDescent="0.3">
      <c r="A7" s="2" t="s">
        <v>43</v>
      </c>
      <c r="B7" s="2"/>
      <c r="C7" s="5">
        <f>Müştemilat!D12</f>
        <v>1280</v>
      </c>
      <c r="D7" s="2" t="s">
        <v>7</v>
      </c>
    </row>
    <row r="8" spans="1:4" x14ac:dyDescent="0.3">
      <c r="A8" s="2"/>
      <c r="B8" s="2"/>
      <c r="C8" s="2"/>
      <c r="D8" s="2"/>
    </row>
    <row r="9" spans="1:4" x14ac:dyDescent="0.3">
      <c r="A9" s="3" t="s">
        <v>44</v>
      </c>
      <c r="B9" s="2"/>
      <c r="C9" s="2"/>
      <c r="D9" s="2"/>
    </row>
    <row r="10" spans="1:4" x14ac:dyDescent="0.3">
      <c r="A10" s="2"/>
      <c r="B10" s="2"/>
      <c r="C10" s="2"/>
      <c r="D10" s="2"/>
    </row>
    <row r="11" spans="1:4" x14ac:dyDescent="0.3">
      <c r="A11" s="2" t="s">
        <v>45</v>
      </c>
      <c r="B11" s="2"/>
      <c r="C11" s="8">
        <v>10</v>
      </c>
      <c r="D11" s="2" t="s">
        <v>46</v>
      </c>
    </row>
    <row r="12" spans="1:4" x14ac:dyDescent="0.3">
      <c r="A12" s="2" t="s">
        <v>47</v>
      </c>
      <c r="B12" s="2"/>
      <c r="C12" s="8">
        <v>25</v>
      </c>
      <c r="D12" s="2" t="s">
        <v>48</v>
      </c>
    </row>
    <row r="13" spans="1:4" x14ac:dyDescent="0.3">
      <c r="A13" s="2" t="s">
        <v>49</v>
      </c>
      <c r="B13" s="2"/>
      <c r="C13" s="8">
        <v>12</v>
      </c>
      <c r="D13" s="2" t="s">
        <v>50</v>
      </c>
    </row>
    <row r="14" spans="1:4" x14ac:dyDescent="0.3">
      <c r="A14" s="2"/>
      <c r="B14" s="2"/>
      <c r="C14" s="2"/>
      <c r="D14" s="2"/>
    </row>
    <row r="15" spans="1:4" x14ac:dyDescent="0.3">
      <c r="A15" s="2" t="s">
        <v>51</v>
      </c>
      <c r="B15" s="2"/>
      <c r="C15" s="2"/>
      <c r="D15" s="2"/>
    </row>
    <row r="16" spans="1:4" x14ac:dyDescent="0.3">
      <c r="A16" s="2"/>
      <c r="B16" s="2"/>
      <c r="C16" s="2"/>
      <c r="D16" s="2"/>
    </row>
    <row r="17" spans="1:4" x14ac:dyDescent="0.3">
      <c r="A17" s="2" t="s">
        <v>52</v>
      </c>
      <c r="B17" s="2"/>
      <c r="C17" s="5">
        <f>C5*C11</f>
        <v>8988.75</v>
      </c>
      <c r="D17" s="2" t="s">
        <v>7</v>
      </c>
    </row>
    <row r="18" spans="1:4" x14ac:dyDescent="0.3">
      <c r="A18" s="2" t="s">
        <v>53</v>
      </c>
      <c r="B18" s="2"/>
      <c r="C18" s="5">
        <f>C6*C12</f>
        <v>6396.25</v>
      </c>
      <c r="D18" s="2" t="s">
        <v>7</v>
      </c>
    </row>
    <row r="19" spans="1:4" x14ac:dyDescent="0.3">
      <c r="A19" s="2" t="s">
        <v>54</v>
      </c>
      <c r="B19" s="2"/>
      <c r="C19" s="5">
        <f>C7*C13</f>
        <v>15360</v>
      </c>
      <c r="D19" s="2" t="s">
        <v>7</v>
      </c>
    </row>
    <row r="20" spans="1:4" x14ac:dyDescent="0.3">
      <c r="A20" s="2"/>
      <c r="B20" s="2"/>
      <c r="C20" s="2"/>
      <c r="D20" s="2"/>
    </row>
    <row r="21" spans="1:4" x14ac:dyDescent="0.3">
      <c r="A21" s="2" t="s">
        <v>55</v>
      </c>
      <c r="B21" s="2"/>
      <c r="C21" s="5">
        <f>SUM(C17:C19)</f>
        <v>30745</v>
      </c>
      <c r="D21" s="2" t="s">
        <v>7</v>
      </c>
    </row>
    <row r="22" spans="1:4" x14ac:dyDescent="0.3">
      <c r="A22" s="2"/>
      <c r="B22" s="2"/>
      <c r="C22" s="2"/>
      <c r="D22" s="2"/>
    </row>
    <row r="23" spans="1:4" x14ac:dyDescent="0.3">
      <c r="A23" s="2" t="s">
        <v>56</v>
      </c>
      <c r="B23" s="2"/>
      <c r="C23" s="2">
        <v>44</v>
      </c>
      <c r="D23" s="2"/>
    </row>
    <row r="24" spans="1:4" x14ac:dyDescent="0.3">
      <c r="A24" s="2"/>
      <c r="B24" s="2"/>
      <c r="C24" s="2"/>
      <c r="D24" s="2"/>
    </row>
    <row r="25" spans="1:4" x14ac:dyDescent="0.3">
      <c r="A25" s="2" t="s">
        <v>57</v>
      </c>
      <c r="B25" s="2"/>
      <c r="C25" s="5">
        <f>IF(C21&lt;50000,18,IF(C21&lt;200000,15,12))</f>
        <v>18</v>
      </c>
      <c r="D25" s="2" t="s">
        <v>58</v>
      </c>
    </row>
    <row r="26" spans="1:4" x14ac:dyDescent="0.3">
      <c r="A26" s="2" t="s">
        <v>59</v>
      </c>
      <c r="B26" s="2"/>
      <c r="C26" s="5">
        <f>MIN(8,MAX(3,C21/50000))</f>
        <v>3</v>
      </c>
      <c r="D26" s="2" t="s">
        <v>58</v>
      </c>
    </row>
    <row r="27" spans="1:4" x14ac:dyDescent="0.3">
      <c r="A27" s="2" t="s">
        <v>60</v>
      </c>
      <c r="B27" s="2"/>
      <c r="C27" s="5">
        <v>23</v>
      </c>
      <c r="D27" s="2" t="s">
        <v>58</v>
      </c>
    </row>
    <row r="28" spans="1:4" x14ac:dyDescent="0.3">
      <c r="A28" s="2"/>
      <c r="B28" s="2"/>
      <c r="C28" s="2"/>
      <c r="D28" s="2"/>
    </row>
    <row r="29" spans="1:4" x14ac:dyDescent="0.3">
      <c r="A29" s="2" t="s">
        <v>61</v>
      </c>
      <c r="B29" s="2"/>
      <c r="C29" s="5">
        <f>ROUND(C21*C25/100,2)</f>
        <v>5534.1</v>
      </c>
      <c r="D29" s="2" t="s">
        <v>7</v>
      </c>
    </row>
    <row r="30" spans="1:4" x14ac:dyDescent="0.3">
      <c r="A30" s="2" t="s">
        <v>62</v>
      </c>
      <c r="B30" s="2"/>
      <c r="C30" s="5">
        <f>ROUND(C21*C26/100,2)</f>
        <v>922.35</v>
      </c>
      <c r="D30" s="2" t="s">
        <v>7</v>
      </c>
    </row>
    <row r="31" spans="1:4" x14ac:dyDescent="0.3">
      <c r="A31" s="2" t="s">
        <v>63</v>
      </c>
      <c r="B31" s="2"/>
      <c r="C31" s="5">
        <f>ROUND(C21*C27/100,2)</f>
        <v>7071.35</v>
      </c>
      <c r="D31" s="2" t="s">
        <v>7</v>
      </c>
    </row>
    <row r="32" spans="1:4" x14ac:dyDescent="0.3">
      <c r="A32" s="2"/>
      <c r="B32" s="2"/>
      <c r="C32" s="2"/>
      <c r="D32" s="2"/>
    </row>
    <row r="33" spans="1:4" x14ac:dyDescent="0.3">
      <c r="A33" s="2" t="s">
        <v>64</v>
      </c>
      <c r="B33" s="2"/>
      <c r="C33" s="5">
        <f>C21+C29+C30+C31</f>
        <v>44272.799999999996</v>
      </c>
      <c r="D33" s="2" t="s">
        <v>7</v>
      </c>
    </row>
    <row r="34" spans="1:4" x14ac:dyDescent="0.3">
      <c r="A34" s="2" t="s">
        <v>65</v>
      </c>
      <c r="B34" s="2"/>
      <c r="C34" s="5">
        <f>ROUND(C33*0.2,2)</f>
        <v>8854.56</v>
      </c>
      <c r="D34" s="2" t="s">
        <v>7</v>
      </c>
    </row>
    <row r="35" spans="1:4" x14ac:dyDescent="0.3">
      <c r="A35" s="2" t="s">
        <v>66</v>
      </c>
      <c r="B35" s="2"/>
      <c r="C35" s="5">
        <f>C33+C34</f>
        <v>53127.359999999993</v>
      </c>
      <c r="D35" s="2" t="s">
        <v>7</v>
      </c>
    </row>
    <row r="36" spans="1:4" x14ac:dyDescent="0.3">
      <c r="A36" s="2"/>
      <c r="B36" s="2"/>
      <c r="C36" s="2"/>
      <c r="D36" s="2"/>
    </row>
    <row r="37" spans="1:4" ht="18" x14ac:dyDescent="0.35">
      <c r="A37" s="2" t="s">
        <v>67</v>
      </c>
      <c r="B37" s="2"/>
      <c r="C37" s="9"/>
      <c r="D37" s="2"/>
    </row>
    <row r="38" spans="1:4" ht="18" x14ac:dyDescent="0.35">
      <c r="A38" s="2"/>
      <c r="B38" s="2"/>
      <c r="C38" s="9"/>
      <c r="D38" s="2"/>
    </row>
    <row r="39" spans="1:4" x14ac:dyDescent="0.3">
      <c r="A39" s="2" t="s">
        <v>68</v>
      </c>
      <c r="B39" s="2"/>
      <c r="C39" s="5">
        <f>ROUND(C33/SUM(C11:C13),2)</f>
        <v>941.97</v>
      </c>
      <c r="D39" s="2" t="s">
        <v>9</v>
      </c>
    </row>
    <row r="40" spans="1:4" x14ac:dyDescent="0.3">
      <c r="A40" s="2" t="s">
        <v>69</v>
      </c>
      <c r="B40" s="2"/>
      <c r="C40" s="5">
        <f>ROUND(C35/SUM(C11:C13),2)</f>
        <v>1130.3699999999999</v>
      </c>
      <c r="D40" s="2" t="s">
        <v>9</v>
      </c>
    </row>
    <row r="41" spans="1:4" x14ac:dyDescent="0.3">
      <c r="A41" s="2" t="s">
        <v>70</v>
      </c>
      <c r="B41" s="2"/>
      <c r="C41" s="5">
        <f>ROUND(C31/C21*100,1)</f>
        <v>23</v>
      </c>
      <c r="D41" s="2" t="s">
        <v>71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5</vt:i4>
      </vt:variant>
    </vt:vector>
  </HeadingPairs>
  <TitlesOfParts>
    <vt:vector size="5" baseType="lpstr">
      <vt:lpstr>Dashboard</vt:lpstr>
      <vt:lpstr>Montaj</vt:lpstr>
      <vt:lpstr>Direk</vt:lpstr>
      <vt:lpstr>Müştemilat</vt:lpstr>
      <vt:lpstr>Hesaplama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ahmet yıldız</cp:lastModifiedBy>
  <dcterms:created xsi:type="dcterms:W3CDTF">2025-08-21T22:20:17Z</dcterms:created>
  <dcterms:modified xsi:type="dcterms:W3CDTF">2025-08-21T22:25:16Z</dcterms:modified>
</cp:coreProperties>
</file>